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S3\lapang\database danau maninjau buat mas tri\"/>
    </mc:Choice>
  </mc:AlternateContent>
  <xr:revisionPtr revIDLastSave="0" documentId="13_ncr:1_{DEFF22B5-08A9-45D7-A482-8FE25778F24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WQC" sheetId="2" r:id="rId1"/>
    <sheet name="Sheet1" sheetId="3" r:id="rId2"/>
    <sheet name="Sheet2" sheetId="5" r:id="rId3"/>
    <sheet name="Nutri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4" i="2" l="1"/>
  <c r="D144" i="2"/>
  <c r="E144" i="2"/>
  <c r="F144" i="2"/>
  <c r="G144" i="2"/>
  <c r="H144" i="2"/>
  <c r="I144" i="2"/>
  <c r="J144" i="2"/>
  <c r="K144" i="2"/>
  <c r="L144" i="2"/>
  <c r="M144" i="2"/>
  <c r="C145" i="2"/>
  <c r="D145" i="2"/>
  <c r="E145" i="2"/>
  <c r="F145" i="2"/>
  <c r="G145" i="2"/>
  <c r="H145" i="2"/>
  <c r="I145" i="2"/>
  <c r="J145" i="2"/>
  <c r="K145" i="2"/>
  <c r="L145" i="2"/>
  <c r="M145" i="2"/>
  <c r="C146" i="2"/>
  <c r="D146" i="2"/>
  <c r="E146" i="2"/>
  <c r="F146" i="2"/>
  <c r="G146" i="2"/>
  <c r="H146" i="2"/>
  <c r="I146" i="2"/>
  <c r="J146" i="2"/>
  <c r="K146" i="2"/>
  <c r="L146" i="2"/>
  <c r="M146" i="2"/>
  <c r="C147" i="2"/>
  <c r="D147" i="2"/>
  <c r="E147" i="2"/>
  <c r="F147" i="2"/>
  <c r="G147" i="2"/>
  <c r="H147" i="2"/>
  <c r="I147" i="2"/>
  <c r="J147" i="2"/>
  <c r="K147" i="2"/>
  <c r="L147" i="2"/>
  <c r="M147" i="2"/>
  <c r="C148" i="2"/>
  <c r="D148" i="2"/>
  <c r="E148" i="2"/>
  <c r="F148" i="2"/>
  <c r="G148" i="2"/>
  <c r="H148" i="2"/>
  <c r="I148" i="2"/>
  <c r="J148" i="2"/>
  <c r="K148" i="2"/>
  <c r="L148" i="2"/>
  <c r="M148" i="2"/>
  <c r="C149" i="2"/>
  <c r="D149" i="2"/>
  <c r="E149" i="2"/>
  <c r="F149" i="2"/>
  <c r="G149" i="2"/>
  <c r="H149" i="2"/>
  <c r="I149" i="2"/>
  <c r="J149" i="2"/>
  <c r="K149" i="2"/>
  <c r="L149" i="2"/>
  <c r="M149" i="2"/>
  <c r="C150" i="2"/>
  <c r="D150" i="2"/>
  <c r="E150" i="2"/>
  <c r="F150" i="2"/>
  <c r="G150" i="2"/>
  <c r="H150" i="2"/>
  <c r="I150" i="2"/>
  <c r="J150" i="2"/>
  <c r="K150" i="2"/>
  <c r="L150" i="2"/>
  <c r="M150" i="2"/>
  <c r="C151" i="2"/>
  <c r="D151" i="2"/>
  <c r="E151" i="2"/>
  <c r="F151" i="2"/>
  <c r="G151" i="2"/>
  <c r="H151" i="2"/>
  <c r="I151" i="2"/>
  <c r="J151" i="2"/>
  <c r="K151" i="2"/>
  <c r="L151" i="2"/>
  <c r="M151" i="2"/>
  <c r="C152" i="2"/>
  <c r="D152" i="2"/>
  <c r="E152" i="2"/>
  <c r="F152" i="2"/>
  <c r="G152" i="2"/>
  <c r="H152" i="2"/>
  <c r="I152" i="2"/>
  <c r="J152" i="2"/>
  <c r="K152" i="2"/>
  <c r="L152" i="2"/>
  <c r="M152" i="2"/>
  <c r="C153" i="2"/>
  <c r="D153" i="2"/>
  <c r="E153" i="2"/>
  <c r="F153" i="2"/>
  <c r="G153" i="2"/>
  <c r="H153" i="2"/>
  <c r="I153" i="2"/>
  <c r="J153" i="2"/>
  <c r="K153" i="2"/>
  <c r="L153" i="2"/>
  <c r="M153" i="2"/>
  <c r="C154" i="2"/>
  <c r="D154" i="2"/>
  <c r="E154" i="2"/>
  <c r="F154" i="2"/>
  <c r="G154" i="2"/>
  <c r="H154" i="2"/>
  <c r="I154" i="2"/>
  <c r="J154" i="2"/>
  <c r="K154" i="2"/>
  <c r="L154" i="2"/>
  <c r="M154" i="2"/>
  <c r="C155" i="2"/>
  <c r="D155" i="2"/>
  <c r="E155" i="2"/>
  <c r="F155" i="2"/>
  <c r="G155" i="2"/>
  <c r="H155" i="2"/>
  <c r="I155" i="2"/>
  <c r="J155" i="2"/>
  <c r="K155" i="2"/>
  <c r="L155" i="2"/>
  <c r="M155" i="2"/>
  <c r="B145" i="2"/>
  <c r="B146" i="2"/>
  <c r="B147" i="2"/>
  <c r="B148" i="2"/>
  <c r="B149" i="2"/>
  <c r="B150" i="2"/>
  <c r="B151" i="2"/>
  <c r="B152" i="2"/>
  <c r="B153" i="2"/>
  <c r="B154" i="2"/>
  <c r="B155" i="2"/>
  <c r="B144" i="2"/>
  <c r="BU150" i="2" l="1"/>
  <c r="BU155" i="2" s="1"/>
  <c r="AV118" i="2" l="1"/>
  <c r="AV119" i="2"/>
  <c r="AV120" i="2"/>
  <c r="AV121" i="2"/>
  <c r="AV122" i="2"/>
  <c r="AV123" i="2"/>
  <c r="AV124" i="2"/>
  <c r="AV125" i="2"/>
  <c r="AV126" i="2"/>
  <c r="AV127" i="2"/>
  <c r="AV128" i="2"/>
  <c r="AV117" i="2"/>
  <c r="AV102" i="2"/>
  <c r="AV103" i="2"/>
  <c r="AV104" i="2"/>
  <c r="AV105" i="2"/>
  <c r="AV106" i="2"/>
  <c r="AV107" i="2"/>
  <c r="AV108" i="2"/>
  <c r="AV109" i="2"/>
  <c r="AV110" i="2"/>
  <c r="AV111" i="2"/>
  <c r="AV112" i="2"/>
  <c r="AV101" i="2"/>
  <c r="AV86" i="2"/>
  <c r="AV87" i="2"/>
  <c r="AV88" i="2"/>
  <c r="AV89" i="2"/>
  <c r="AV90" i="2"/>
  <c r="AV91" i="2"/>
  <c r="AV92" i="2"/>
  <c r="AV93" i="2"/>
  <c r="AV94" i="2"/>
  <c r="AV95" i="2"/>
  <c r="AV96" i="2"/>
  <c r="AV85" i="2"/>
  <c r="AV70" i="2"/>
  <c r="AV71" i="2"/>
  <c r="AV72" i="2"/>
  <c r="AV73" i="2"/>
  <c r="AV74" i="2"/>
  <c r="AV75" i="2"/>
  <c r="AV76" i="2"/>
  <c r="AV77" i="2"/>
  <c r="AV78" i="2"/>
  <c r="AV79" i="2"/>
  <c r="AV69" i="2"/>
  <c r="AV54" i="2"/>
  <c r="AV55" i="2"/>
  <c r="AV56" i="2"/>
  <c r="AV57" i="2"/>
  <c r="AV58" i="2"/>
  <c r="AV60" i="2"/>
  <c r="AV61" i="2"/>
  <c r="AV64" i="2"/>
  <c r="AV53" i="2"/>
  <c r="AV38" i="2"/>
  <c r="AV39" i="2"/>
  <c r="AV40" i="2"/>
  <c r="AV41" i="2"/>
  <c r="AV42" i="2"/>
  <c r="AV43" i="2"/>
  <c r="AV44" i="2"/>
  <c r="AV45" i="2"/>
  <c r="AV46" i="2"/>
  <c r="AV47" i="2"/>
  <c r="AV48" i="2"/>
  <c r="AV37" i="2"/>
  <c r="AV22" i="2"/>
  <c r="AV23" i="2"/>
  <c r="AV24" i="2"/>
  <c r="AV25" i="2"/>
  <c r="AV26" i="2"/>
  <c r="AV27" i="2"/>
  <c r="AV28" i="2"/>
  <c r="AV29" i="2"/>
  <c r="AV30" i="2"/>
  <c r="AV31" i="2"/>
  <c r="AV32" i="2"/>
  <c r="AV21" i="2"/>
  <c r="AV6" i="2"/>
  <c r="AV7" i="2"/>
  <c r="AV8" i="2"/>
  <c r="AV9" i="2"/>
  <c r="AV10" i="2"/>
  <c r="AV11" i="2"/>
  <c r="AV12" i="2"/>
  <c r="AV13" i="2"/>
  <c r="AV14" i="2"/>
  <c r="AV15" i="2"/>
  <c r="AV16" i="2"/>
  <c r="AV5" i="2"/>
  <c r="AQ118" i="2"/>
  <c r="AQ119" i="2"/>
  <c r="AQ120" i="2"/>
  <c r="AQ121" i="2"/>
  <c r="AQ122" i="2"/>
  <c r="AQ123" i="2"/>
  <c r="AQ124" i="2"/>
  <c r="AQ125" i="2"/>
  <c r="AQ126" i="2"/>
  <c r="AQ127" i="2"/>
  <c r="AQ128" i="2"/>
  <c r="AQ117" i="2"/>
  <c r="AQ102" i="2"/>
  <c r="AQ103" i="2"/>
  <c r="AQ104" i="2"/>
  <c r="AQ105" i="2"/>
  <c r="AQ106" i="2"/>
  <c r="AQ107" i="2"/>
  <c r="AQ108" i="2"/>
  <c r="AQ109" i="2"/>
  <c r="AQ110" i="2"/>
  <c r="AQ111" i="2"/>
  <c r="AQ101" i="2"/>
  <c r="AQ86" i="2"/>
  <c r="AQ87" i="2"/>
  <c r="AQ88" i="2"/>
  <c r="AQ89" i="2"/>
  <c r="AQ90" i="2"/>
  <c r="AQ91" i="2"/>
  <c r="AQ92" i="2"/>
  <c r="AQ93" i="2"/>
  <c r="AQ94" i="2"/>
  <c r="AQ95" i="2"/>
  <c r="AQ85" i="2"/>
  <c r="AQ80" i="2"/>
  <c r="AP70" i="2"/>
  <c r="AP71" i="2"/>
  <c r="AP72" i="2"/>
  <c r="AP73" i="2"/>
  <c r="AP74" i="2"/>
  <c r="AP75" i="2"/>
  <c r="AP76" i="2"/>
  <c r="AP77" i="2"/>
  <c r="AP78" i="2"/>
  <c r="AP79" i="2"/>
  <c r="AP80" i="2"/>
  <c r="AP69" i="2"/>
  <c r="AQ54" i="2"/>
  <c r="AQ55" i="2"/>
  <c r="AQ56" i="2"/>
  <c r="AQ57" i="2"/>
  <c r="AQ58" i="2"/>
  <c r="AQ59" i="2"/>
  <c r="AQ60" i="2"/>
  <c r="AQ61" i="2"/>
  <c r="AQ62" i="2"/>
  <c r="AQ63" i="2"/>
  <c r="AQ64" i="2"/>
  <c r="AQ53" i="2"/>
  <c r="AQ38" i="2"/>
  <c r="AQ70" i="2" s="1"/>
  <c r="AQ39" i="2"/>
  <c r="AQ71" i="2" s="1"/>
  <c r="AQ40" i="2"/>
  <c r="AQ72" i="2" s="1"/>
  <c r="AQ41" i="2"/>
  <c r="AQ73" i="2" s="1"/>
  <c r="AQ42" i="2"/>
  <c r="AQ74" i="2" s="1"/>
  <c r="AQ43" i="2"/>
  <c r="AQ75" i="2" s="1"/>
  <c r="AQ44" i="2"/>
  <c r="AQ76" i="2" s="1"/>
  <c r="AQ45" i="2"/>
  <c r="AQ77" i="2" s="1"/>
  <c r="AQ46" i="2"/>
  <c r="AQ78" i="2" s="1"/>
  <c r="AQ47" i="2"/>
  <c r="AQ79" i="2" s="1"/>
  <c r="AQ37" i="2"/>
  <c r="AQ69" i="2" s="1"/>
  <c r="AQ22" i="2"/>
  <c r="AQ23" i="2"/>
  <c r="AQ24" i="2"/>
  <c r="AQ25" i="2"/>
  <c r="AQ26" i="2"/>
  <c r="AQ27" i="2"/>
  <c r="AQ28" i="2"/>
  <c r="AQ29" i="2"/>
  <c r="AQ30" i="2"/>
  <c r="AQ31" i="2"/>
  <c r="AQ32" i="2"/>
  <c r="AQ21" i="2"/>
  <c r="CF130" i="2" l="1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F34" i="4" l="1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E36" i="4"/>
  <c r="E35" i="4"/>
  <c r="E34" i="4"/>
  <c r="C36" i="4"/>
  <c r="C35" i="4"/>
  <c r="C34" i="4"/>
  <c r="B36" i="4"/>
  <c r="B35" i="4"/>
  <c r="B34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B29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BA8" i="4" l="1"/>
  <c r="BA9" i="4" l="1"/>
  <c r="BA24" i="4"/>
  <c r="BA26" i="4"/>
  <c r="BA35" i="4"/>
  <c r="BA36" i="4"/>
  <c r="BA34" i="4"/>
  <c r="BA25" i="4"/>
  <c r="CG27" i="4"/>
  <c r="CF27" i="4" s="1"/>
  <c r="BI27" i="4"/>
  <c r="BH27" i="4" s="1"/>
  <c r="BQ27" i="4"/>
  <c r="BP27" i="4" s="1"/>
  <c r="BY27" i="4"/>
  <c r="BX27" i="4" s="1"/>
  <c r="CO27" i="4"/>
  <c r="CN27" i="4" s="1"/>
  <c r="BA29" i="4" l="1"/>
  <c r="BA31" i="4"/>
  <c r="BA30" i="4"/>
  <c r="BA27" i="4"/>
  <c r="AZ27" i="4" s="1"/>
  <c r="AS27" i="4"/>
  <c r="AK27" i="4"/>
  <c r="AJ27" i="4" s="1"/>
  <c r="AR27" i="4" l="1"/>
  <c r="AC27" i="4" l="1"/>
  <c r="AB27" i="4" s="1"/>
  <c r="U27" i="4"/>
  <c r="T27" i="4" s="1"/>
  <c r="D36" i="4"/>
  <c r="D35" i="4"/>
  <c r="D34" i="4"/>
  <c r="B31" i="4"/>
  <c r="B30" i="4"/>
  <c r="C26" i="4"/>
  <c r="B26" i="4"/>
  <c r="C25" i="4"/>
  <c r="B25" i="4"/>
  <c r="C24" i="4"/>
  <c r="B24" i="4"/>
  <c r="M27" i="4" l="1"/>
  <c r="L27" i="4" s="1"/>
  <c r="E27" i="4"/>
  <c r="D27" i="4" s="1"/>
  <c r="AM135" i="2" l="1"/>
  <c r="AM134" i="2"/>
  <c r="AM136" i="2" s="1"/>
  <c r="R139" i="2" l="1"/>
  <c r="S139" i="2" s="1"/>
  <c r="S140" i="2" s="1"/>
  <c r="C136" i="2" l="1"/>
  <c r="C135" i="2"/>
  <c r="C137" i="2" l="1"/>
  <c r="R160" i="2"/>
  <c r="S160" i="2"/>
  <c r="T160" i="2"/>
  <c r="U160" i="2"/>
  <c r="V160" i="2"/>
  <c r="W160" i="2"/>
  <c r="X160" i="2"/>
  <c r="Y160" i="2"/>
  <c r="R161" i="2"/>
  <c r="S161" i="2"/>
  <c r="T161" i="2"/>
  <c r="U161" i="2"/>
  <c r="V161" i="2"/>
  <c r="W161" i="2"/>
  <c r="X161" i="2"/>
  <c r="Y161" i="2"/>
  <c r="R162" i="2"/>
  <c r="S162" i="2"/>
  <c r="T162" i="2"/>
  <c r="U162" i="2"/>
  <c r="V162" i="2"/>
  <c r="W162" i="2"/>
  <c r="X162" i="2"/>
  <c r="Y162" i="2"/>
  <c r="R163" i="2"/>
  <c r="S163" i="2"/>
  <c r="T163" i="2"/>
  <c r="U163" i="2"/>
  <c r="V163" i="2"/>
  <c r="W163" i="2"/>
  <c r="X163" i="2"/>
  <c r="Y163" i="2"/>
  <c r="R164" i="2"/>
  <c r="S164" i="2"/>
  <c r="T164" i="2"/>
  <c r="U164" i="2"/>
  <c r="V164" i="2"/>
  <c r="W164" i="2"/>
  <c r="X164" i="2"/>
  <c r="Y164" i="2"/>
  <c r="R165" i="2"/>
  <c r="S165" i="2"/>
  <c r="T165" i="2"/>
  <c r="U165" i="2"/>
  <c r="V165" i="2"/>
  <c r="W165" i="2"/>
  <c r="X165" i="2"/>
  <c r="Y165" i="2"/>
  <c r="R166" i="2"/>
  <c r="S166" i="2"/>
  <c r="T166" i="2"/>
  <c r="U166" i="2"/>
  <c r="V166" i="2"/>
  <c r="W166" i="2"/>
  <c r="X166" i="2"/>
  <c r="Y166" i="2"/>
  <c r="R167" i="2"/>
  <c r="S167" i="2"/>
  <c r="T167" i="2"/>
  <c r="U167" i="2"/>
  <c r="V167" i="2"/>
  <c r="W167" i="2"/>
  <c r="X167" i="2"/>
  <c r="Y167" i="2"/>
  <c r="R168" i="2"/>
  <c r="S168" i="2"/>
  <c r="T168" i="2"/>
  <c r="U168" i="2"/>
  <c r="V168" i="2"/>
  <c r="W168" i="2"/>
  <c r="X168" i="2"/>
  <c r="Y168" i="2"/>
  <c r="R169" i="2"/>
  <c r="S169" i="2"/>
  <c r="T169" i="2"/>
  <c r="U169" i="2"/>
  <c r="V169" i="2"/>
  <c r="W169" i="2"/>
  <c r="X169" i="2"/>
  <c r="Y169" i="2"/>
  <c r="R170" i="2"/>
  <c r="S170" i="2"/>
  <c r="T170" i="2"/>
  <c r="U170" i="2"/>
  <c r="V170" i="2"/>
  <c r="W170" i="2"/>
  <c r="X170" i="2"/>
  <c r="Y170" i="2"/>
  <c r="R171" i="2"/>
  <c r="S171" i="2"/>
  <c r="T171" i="2"/>
  <c r="U171" i="2"/>
  <c r="V171" i="2"/>
  <c r="W171" i="2"/>
  <c r="X171" i="2"/>
  <c r="Y171" i="2"/>
  <c r="Q171" i="2"/>
  <c r="Q160" i="2"/>
  <c r="Q161" i="2"/>
  <c r="Q162" i="2"/>
  <c r="Q163" i="2"/>
  <c r="Q164" i="2"/>
  <c r="Q165" i="2"/>
  <c r="Q166" i="2"/>
  <c r="Q167" i="2"/>
  <c r="Q168" i="2"/>
  <c r="Q169" i="2"/>
  <c r="Q170" i="2"/>
  <c r="P161" i="2"/>
  <c r="P162" i="2"/>
  <c r="P163" i="2"/>
  <c r="P164" i="2"/>
  <c r="P165" i="2"/>
  <c r="P160" i="2"/>
  <c r="O161" i="2"/>
  <c r="O162" i="2"/>
  <c r="O163" i="2"/>
  <c r="C161" i="2"/>
  <c r="C162" i="2"/>
  <c r="C163" i="2"/>
  <c r="C160" i="2"/>
  <c r="O160" i="2"/>
  <c r="N161" i="2"/>
  <c r="N162" i="2"/>
  <c r="N163" i="2"/>
  <c r="N160" i="2"/>
  <c r="N147" i="2" l="1"/>
  <c r="O149" i="2"/>
  <c r="P149" i="2"/>
  <c r="Q155" i="2"/>
  <c r="R155" i="2"/>
  <c r="S155" i="2"/>
  <c r="T155" i="2"/>
  <c r="U155" i="2"/>
  <c r="V155" i="2"/>
  <c r="W155" i="2"/>
  <c r="X155" i="2"/>
  <c r="N145" i="2" l="1"/>
  <c r="O145" i="2"/>
  <c r="P145" i="2"/>
  <c r="Q145" i="2"/>
  <c r="R145" i="2"/>
  <c r="S145" i="2"/>
  <c r="T145" i="2"/>
  <c r="U145" i="2"/>
  <c r="V145" i="2"/>
  <c r="W145" i="2"/>
  <c r="X145" i="2"/>
  <c r="N146" i="2"/>
  <c r="O146" i="2"/>
  <c r="P146" i="2"/>
  <c r="Q146" i="2"/>
  <c r="R146" i="2"/>
  <c r="S146" i="2"/>
  <c r="T146" i="2"/>
  <c r="U146" i="2"/>
  <c r="V146" i="2"/>
  <c r="W146" i="2"/>
  <c r="X146" i="2"/>
  <c r="O147" i="2"/>
  <c r="P147" i="2"/>
  <c r="Q147" i="2"/>
  <c r="R147" i="2"/>
  <c r="S147" i="2"/>
  <c r="T147" i="2"/>
  <c r="U147" i="2"/>
  <c r="V147" i="2"/>
  <c r="W147" i="2"/>
  <c r="X147" i="2"/>
  <c r="O148" i="2"/>
  <c r="P148" i="2"/>
  <c r="Q148" i="2"/>
  <c r="R148" i="2"/>
  <c r="S148" i="2"/>
  <c r="T148" i="2"/>
  <c r="U148" i="2"/>
  <c r="V148" i="2"/>
  <c r="W148" i="2"/>
  <c r="X148" i="2"/>
  <c r="Q149" i="2"/>
  <c r="R149" i="2"/>
  <c r="S149" i="2"/>
  <c r="T149" i="2"/>
  <c r="U149" i="2"/>
  <c r="V149" i="2"/>
  <c r="W149" i="2"/>
  <c r="X149" i="2"/>
  <c r="Q150" i="2"/>
  <c r="R150" i="2"/>
  <c r="S150" i="2"/>
  <c r="T150" i="2"/>
  <c r="U150" i="2"/>
  <c r="V150" i="2"/>
  <c r="W150" i="2"/>
  <c r="X150" i="2"/>
  <c r="Q151" i="2"/>
  <c r="R151" i="2"/>
  <c r="S151" i="2"/>
  <c r="T151" i="2"/>
  <c r="U151" i="2"/>
  <c r="V151" i="2"/>
  <c r="W151" i="2"/>
  <c r="X151" i="2"/>
  <c r="Q152" i="2"/>
  <c r="R152" i="2"/>
  <c r="S152" i="2"/>
  <c r="T152" i="2"/>
  <c r="U152" i="2"/>
  <c r="V152" i="2"/>
  <c r="W152" i="2"/>
  <c r="X152" i="2"/>
  <c r="Q153" i="2"/>
  <c r="R153" i="2"/>
  <c r="S153" i="2"/>
  <c r="T153" i="2"/>
  <c r="U153" i="2"/>
  <c r="V153" i="2"/>
  <c r="W153" i="2"/>
  <c r="X153" i="2"/>
  <c r="Q154" i="2"/>
  <c r="R154" i="2"/>
  <c r="S154" i="2"/>
  <c r="T154" i="2"/>
  <c r="U154" i="2"/>
  <c r="V154" i="2"/>
  <c r="W154" i="2"/>
  <c r="X154" i="2"/>
  <c r="O144" i="2"/>
  <c r="P144" i="2"/>
  <c r="Q144" i="2"/>
  <c r="R144" i="2"/>
  <c r="S144" i="2"/>
  <c r="T144" i="2"/>
  <c r="U144" i="2"/>
  <c r="V144" i="2"/>
  <c r="W144" i="2"/>
  <c r="X144" i="2"/>
  <c r="N144" i="2"/>
  <c r="N132" i="2" l="1"/>
  <c r="N131" i="2"/>
  <c r="N130" i="2"/>
  <c r="AL135" i="2" l="1"/>
  <c r="AL134" i="2"/>
  <c r="AL136" i="2"/>
</calcChain>
</file>

<file path=xl/sharedStrings.xml><?xml version="1.0" encoding="utf-8"?>
<sst xmlns="http://schemas.openxmlformats.org/spreadsheetml/2006/main" count="1356" uniqueCount="187">
  <si>
    <t>Data WQC Perairan Danau Maninjau</t>
  </si>
  <si>
    <t>No.</t>
  </si>
  <si>
    <t>Suhu</t>
  </si>
  <si>
    <t>Jan'17</t>
  </si>
  <si>
    <t>Feb'17</t>
  </si>
  <si>
    <t>Mart'17</t>
  </si>
  <si>
    <t>Aprl'17</t>
  </si>
  <si>
    <t>Mei'17</t>
  </si>
  <si>
    <t>Jun'17</t>
  </si>
  <si>
    <t>Jul'17</t>
  </si>
  <si>
    <t>Agust'17</t>
  </si>
  <si>
    <t>Sept'17</t>
  </si>
  <si>
    <t>Lokasi Maninjau</t>
  </si>
  <si>
    <t>pH</t>
  </si>
  <si>
    <t>DO</t>
  </si>
  <si>
    <t>Kond</t>
  </si>
  <si>
    <t>Kedalaman</t>
  </si>
  <si>
    <t>Lokasi Bayur</t>
  </si>
  <si>
    <t>Lokasi DM.4</t>
  </si>
  <si>
    <t>Lokasi Muko-Muko</t>
  </si>
  <si>
    <t>Lokasi Sigiran</t>
  </si>
  <si>
    <t>Lokasi DM.7</t>
  </si>
  <si>
    <t>Lokasi Pandan</t>
  </si>
  <si>
    <t>Lokasi S. Batang</t>
  </si>
  <si>
    <t>Min</t>
  </si>
  <si>
    <t>Mak</t>
  </si>
  <si>
    <t>Aver</t>
  </si>
  <si>
    <t>Rerata</t>
  </si>
  <si>
    <t>Okt'17</t>
  </si>
  <si>
    <t>Nov'17</t>
  </si>
  <si>
    <t>Des'17</t>
  </si>
  <si>
    <t>TDS</t>
  </si>
  <si>
    <t xml:space="preserve">Konsentrasi DO rerata </t>
  </si>
  <si>
    <t>Konsentrasi DO Zona KJA</t>
  </si>
  <si>
    <t>ORP</t>
  </si>
  <si>
    <t>Sulfida</t>
  </si>
  <si>
    <r>
      <t xml:space="preserve">Sulfida </t>
    </r>
    <r>
      <rPr>
        <b/>
        <sz val="10"/>
        <color theme="1"/>
        <rFont val="Calibri"/>
        <family val="2"/>
        <scheme val="minor"/>
      </rPr>
      <t>[</t>
    </r>
    <r>
      <rPr>
        <b/>
        <sz val="10"/>
        <color theme="1"/>
        <rFont val="Calibri"/>
        <family val="2"/>
      </rPr>
      <t>µg/l]</t>
    </r>
  </si>
  <si>
    <t>Jan'18</t>
  </si>
  <si>
    <t>Feb'18</t>
  </si>
  <si>
    <t>Mart'18</t>
  </si>
  <si>
    <t>Aprl'18</t>
  </si>
  <si>
    <t>Mei'18</t>
  </si>
  <si>
    <t>Jun'18</t>
  </si>
  <si>
    <t>Jul'18</t>
  </si>
  <si>
    <t>Agust'18</t>
  </si>
  <si>
    <t>Sept'18</t>
  </si>
  <si>
    <t>Okt'18</t>
  </si>
  <si>
    <t>Nov'18</t>
  </si>
  <si>
    <t>Des'18</t>
  </si>
  <si>
    <t>Lokasi</t>
  </si>
  <si>
    <t>NO2</t>
  </si>
  <si>
    <t>NO3</t>
  </si>
  <si>
    <t>NH4</t>
  </si>
  <si>
    <t>TN</t>
  </si>
  <si>
    <t>PO4</t>
  </si>
  <si>
    <t>TP</t>
  </si>
  <si>
    <t>Klor-a</t>
  </si>
  <si>
    <t>TSS</t>
  </si>
  <si>
    <t>[mg/l]</t>
  </si>
  <si>
    <r>
      <t>[mg/m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1"/>
        <scheme val="minor"/>
      </rPr>
      <t>]</t>
    </r>
  </si>
  <si>
    <t>Maninjau komposit</t>
  </si>
  <si>
    <t>Maninjau dasar</t>
  </si>
  <si>
    <t>Bayur komposit</t>
  </si>
  <si>
    <t>Bayur dasar</t>
  </si>
  <si>
    <t>DM4 komposit</t>
  </si>
  <si>
    <t>DM4 dasar</t>
  </si>
  <si>
    <t>Muko-muko komposit</t>
  </si>
  <si>
    <t>Muko-muko dasar</t>
  </si>
  <si>
    <t>Sigiran komposit</t>
  </si>
  <si>
    <t>Sigiran dasar</t>
  </si>
  <si>
    <t>DM7 komposit</t>
  </si>
  <si>
    <t>DM7 dasar</t>
  </si>
  <si>
    <t>Pandan komposit</t>
  </si>
  <si>
    <t>Pandan dasar</t>
  </si>
  <si>
    <t>S. Batang komposit</t>
  </si>
  <si>
    <t>S. Batang dasar</t>
  </si>
  <si>
    <t>Total</t>
  </si>
  <si>
    <t>Maks</t>
  </si>
  <si>
    <t>Komposit</t>
  </si>
  <si>
    <t>Dasar</t>
  </si>
  <si>
    <t xml:space="preserve"> 24 Januari 2018</t>
  </si>
  <si>
    <t xml:space="preserve"> 24 Februari 2018</t>
  </si>
  <si>
    <t xml:space="preserve"> 12 April 2018</t>
  </si>
  <si>
    <t xml:space="preserve"> 14 Maret 2018</t>
  </si>
  <si>
    <t>DM7a</t>
  </si>
  <si>
    <t>sechi</t>
  </si>
  <si>
    <t>8.55</t>
  </si>
  <si>
    <t>Turbiditas</t>
  </si>
  <si>
    <t xml:space="preserve"> 2 Juni 2018</t>
  </si>
  <si>
    <t xml:space="preserve"> 19 Juli 2018</t>
  </si>
  <si>
    <t>1.38</t>
  </si>
  <si>
    <t>No</t>
  </si>
  <si>
    <t>Parameter</t>
  </si>
  <si>
    <t>Bulan</t>
  </si>
  <si>
    <t>Oksigen Terlarut [mg/l]</t>
  </si>
  <si>
    <t>rata-rata</t>
  </si>
  <si>
    <t>pH [-]</t>
  </si>
  <si>
    <t>Suhu [oC]</t>
  </si>
  <si>
    <t>Nitrit [mg/l]</t>
  </si>
  <si>
    <t>0,006 - 0,011</t>
  </si>
  <si>
    <t>Nitrat [mg/l]</t>
  </si>
  <si>
    <t>0,01 - 0,02</t>
  </si>
  <si>
    <t>0,01 - 0,01</t>
  </si>
  <si>
    <t>Ammonia [mg/l]</t>
  </si>
  <si>
    <t>TN [mg/l]</t>
  </si>
  <si>
    <t>Ortho pospat [mg/l]</t>
  </si>
  <si>
    <t>TP [mg/l]</t>
  </si>
  <si>
    <t>klorofil-a [mg/m3]</t>
  </si>
  <si>
    <t>TSS [mg/l]</t>
  </si>
  <si>
    <t>26,7 - 30,1</t>
  </si>
  <si>
    <t>26,9 - 31,7</t>
  </si>
  <si>
    <t>27,6 - 31,3</t>
  </si>
  <si>
    <t>28,5 - 30,7</t>
  </si>
  <si>
    <t>27,4 - 28,6</t>
  </si>
  <si>
    <t>27,7 - 29,1</t>
  </si>
  <si>
    <t>27,4 - 29,3</t>
  </si>
  <si>
    <t>27,3 - 30,2</t>
  </si>
  <si>
    <t>6,6 - 7,9</t>
  </si>
  <si>
    <t>6,85 - 8,36</t>
  </si>
  <si>
    <t>9,07 - 9,1</t>
  </si>
  <si>
    <t>6,67 - 9,11</t>
  </si>
  <si>
    <t>8,89 - 9,41</t>
  </si>
  <si>
    <t>7,85 - 8,8</t>
  </si>
  <si>
    <t>8,09 - 8,97</t>
  </si>
  <si>
    <t>8,25 - 9,03</t>
  </si>
  <si>
    <t>6,26 - 8,4</t>
  </si>
  <si>
    <t>Data Monitoring Kualitas Air Danau Maninjau tahun 2018</t>
  </si>
  <si>
    <t>0,32 - 3,53</t>
  </si>
  <si>
    <t>0,92 - 6,25</t>
  </si>
  <si>
    <t>5,02 - 16,76</t>
  </si>
  <si>
    <t>4,81 - 11,19</t>
  </si>
  <si>
    <t>2,0 - 8,27</t>
  </si>
  <si>
    <t>4,31 - 7,93</t>
  </si>
  <si>
    <t>5,48 - 8,99</t>
  </si>
  <si>
    <t>5,42 - 8,8</t>
  </si>
  <si>
    <t>1,53 - 7,33</t>
  </si>
  <si>
    <r>
      <t>Konduktivitas [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S/cm]</t>
    </r>
  </si>
  <si>
    <t>140,2 - 161,1</t>
  </si>
  <si>
    <t>147,48</t>
  </si>
  <si>
    <t>145,3 - 154,8</t>
  </si>
  <si>
    <t>151,23</t>
  </si>
  <si>
    <t>134 - 155,2</t>
  </si>
  <si>
    <t>142,01</t>
  </si>
  <si>
    <t>140,2 - 159,6</t>
  </si>
  <si>
    <t>146,44</t>
  </si>
  <si>
    <t>132 - 134</t>
  </si>
  <si>
    <t>133</t>
  </si>
  <si>
    <t>133 - 135</t>
  </si>
  <si>
    <t>133,9</t>
  </si>
  <si>
    <t>130 - 132</t>
  </si>
  <si>
    <t>131,6</t>
  </si>
  <si>
    <t>129 - 157</t>
  </si>
  <si>
    <t>138,8</t>
  </si>
  <si>
    <t>0,001 - 0,037</t>
  </si>
  <si>
    <t>0,004 - 0,006</t>
  </si>
  <si>
    <t>0,005 - 0,007</t>
  </si>
  <si>
    <t>0,002 - 0,006</t>
  </si>
  <si>
    <t>0,005 - 0,009</t>
  </si>
  <si>
    <t>0,006 - 0,017</t>
  </si>
  <si>
    <t>0,01 - 0,07</t>
  </si>
  <si>
    <t>0 - 0,01</t>
  </si>
  <si>
    <t>0 - 0,42</t>
  </si>
  <si>
    <t>1,125 - 3,75</t>
  </si>
  <si>
    <t>0,5 - 1,625</t>
  </si>
  <si>
    <t>0,625 - 2,5</t>
  </si>
  <si>
    <t>0,625 - 4,25</t>
  </si>
  <si>
    <t>0,125 - 0,625</t>
  </si>
  <si>
    <t>0,0 - 0,25</t>
  </si>
  <si>
    <t>0,812 - 1,48</t>
  </si>
  <si>
    <t>0,507 - 0,936</t>
  </si>
  <si>
    <t>0,47 - 0,989</t>
  </si>
  <si>
    <t>0,267 - 0,405</t>
  </si>
  <si>
    <t>0,02 - 0,375</t>
  </si>
  <si>
    <t>0,37 - 0,465</t>
  </si>
  <si>
    <t>0,285 - 0,47</t>
  </si>
  <si>
    <t>0,125 - 0,17</t>
  </si>
  <si>
    <t>0,08 - 0,235</t>
  </si>
  <si>
    <t>0,07 - 0,27</t>
  </si>
  <si>
    <t>0,055 - 0,115</t>
  </si>
  <si>
    <t>0,04 - 0,235</t>
  </si>
  <si>
    <t>0,064 - 0,119</t>
  </si>
  <si>
    <t>0,086 - 0,122</t>
  </si>
  <si>
    <t>0,033 - 0,074</t>
  </si>
  <si>
    <t>0,028 - 0,033</t>
  </si>
  <si>
    <t>1,405 - 7,233</t>
  </si>
  <si>
    <t>1,405 - 40,401</t>
  </si>
  <si>
    <t>Kondisi suhu rerata tahun2018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</si>
</sst>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0.0000"/>
    <numFmt numFmtId="168" formatCode="0.000"/>
    <numFmt numFmtId="169" formatCode="_(* #,##0.00_);_(* \(#,##0.0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166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center"/>
    </xf>
    <xf numFmtId="166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Fill="1"/>
    <xf numFmtId="2" fontId="0" fillId="0" borderId="0" xfId="0" applyNumberFormat="1" applyBorder="1" applyAlignment="1">
      <alignment horizontal="right"/>
    </xf>
    <xf numFmtId="1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 applyBorder="1"/>
    <xf numFmtId="168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16" fontId="0" fillId="0" borderId="0" xfId="0" applyNumberFormat="1"/>
    <xf numFmtId="17" fontId="7" fillId="0" borderId="6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16" fontId="8" fillId="0" borderId="8" xfId="0" applyNumberFormat="1" applyFont="1" applyBorder="1" applyAlignment="1">
      <alignment horizontal="left" vertical="center"/>
    </xf>
    <xf numFmtId="49" fontId="8" fillId="0" borderId="8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16" fontId="8" fillId="0" borderId="6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49" fontId="8" fillId="0" borderId="6" xfId="0" applyNumberFormat="1" applyFont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8" fillId="0" borderId="8" xfId="0" applyNumberFormat="1" applyFont="1" applyBorder="1"/>
    <xf numFmtId="17" fontId="8" fillId="0" borderId="8" xfId="0" applyNumberFormat="1" applyFont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8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8" fillId="0" borderId="8" xfId="0" applyFont="1" applyBorder="1"/>
    <xf numFmtId="0" fontId="8" fillId="0" borderId="6" xfId="0" applyFont="1" applyBorder="1"/>
    <xf numFmtId="0" fontId="8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9" fontId="0" fillId="0" borderId="0" xfId="3" applyNumberFormat="1" applyFont="1" applyBorder="1" applyAlignment="1">
      <alignment horizontal="center"/>
    </xf>
    <xf numFmtId="165" fontId="0" fillId="0" borderId="0" xfId="0" applyNumberForma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4">
    <cellStyle name="Comma [0]" xfId="3" builtinId="6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WQC!$N$4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WQC!$N$5:$N$8</c:f>
              <c:numCache>
                <c:formatCode>General</c:formatCode>
                <c:ptCount val="4"/>
                <c:pt idx="0">
                  <c:v>27.1</c:v>
                </c:pt>
                <c:pt idx="1">
                  <c:v>26.9</c:v>
                </c:pt>
                <c:pt idx="2">
                  <c:v>26.8</c:v>
                </c:pt>
                <c:pt idx="3">
                  <c:v>26.8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0-4BDF-BA79-44533C74AD31}"/>
            </c:ext>
          </c:extLst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WQC!$O$5:$O$9</c:f>
              <c:numCache>
                <c:formatCode>0.0</c:formatCode>
                <c:ptCount val="5"/>
                <c:pt idx="0">
                  <c:v>27.7</c:v>
                </c:pt>
                <c:pt idx="1">
                  <c:v>27</c:v>
                </c:pt>
                <c:pt idx="2">
                  <c:v>26.9</c:v>
                </c:pt>
                <c:pt idx="3">
                  <c:v>26.9</c:v>
                </c:pt>
                <c:pt idx="4">
                  <c:v>26.8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0-4BDF-BA79-44533C74AD31}"/>
            </c:ext>
          </c:extLst>
        </c:ser>
        <c:ser>
          <c:idx val="2"/>
          <c:order val="2"/>
          <c:tx>
            <c:strRef>
              <c:f>WQC!$D$4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WQC!$P$5:$P$10</c:f>
              <c:numCache>
                <c:formatCode>General</c:formatCode>
                <c:ptCount val="6"/>
                <c:pt idx="0">
                  <c:v>27.8</c:v>
                </c:pt>
                <c:pt idx="1">
                  <c:v>27.8</c:v>
                </c:pt>
                <c:pt idx="2">
                  <c:v>27.8</c:v>
                </c:pt>
                <c:pt idx="3">
                  <c:v>27.8</c:v>
                </c:pt>
                <c:pt idx="4">
                  <c:v>26.9</c:v>
                </c:pt>
                <c:pt idx="5">
                  <c:v>26.7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0-4BDF-BA79-44533C74AD31}"/>
            </c:ext>
          </c:extLst>
        </c:ser>
        <c:ser>
          <c:idx val="3"/>
          <c:order val="3"/>
          <c:tx>
            <c:strRef>
              <c:f>WQC!$E$4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WQC!$Q$5:$Q$16</c:f>
              <c:numCache>
                <c:formatCode>General</c:formatCode>
                <c:ptCount val="12"/>
                <c:pt idx="0">
                  <c:v>27.6</c:v>
                </c:pt>
                <c:pt idx="1">
                  <c:v>27.6</c:v>
                </c:pt>
                <c:pt idx="2">
                  <c:v>27.6</c:v>
                </c:pt>
                <c:pt idx="3">
                  <c:v>27.6</c:v>
                </c:pt>
                <c:pt idx="4">
                  <c:v>27.6</c:v>
                </c:pt>
                <c:pt idx="5">
                  <c:v>27.6</c:v>
                </c:pt>
                <c:pt idx="6">
                  <c:v>27.6</c:v>
                </c:pt>
                <c:pt idx="7">
                  <c:v>27.5</c:v>
                </c:pt>
                <c:pt idx="8">
                  <c:v>27.5</c:v>
                </c:pt>
                <c:pt idx="9">
                  <c:v>27.4</c:v>
                </c:pt>
                <c:pt idx="10">
                  <c:v>26.9</c:v>
                </c:pt>
              </c:numCache>
            </c:numRef>
          </c:xVal>
          <c:yVal>
            <c:numRef>
              <c:f>WQC!$E$5:$E$16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0-4BDF-BA79-44533C74AD31}"/>
            </c:ext>
          </c:extLst>
        </c:ser>
        <c:ser>
          <c:idx val="4"/>
          <c:order val="4"/>
          <c:tx>
            <c:strRef>
              <c:f>WQC!$F$4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WQC!$R$5:$R$16</c:f>
              <c:numCache>
                <c:formatCode>General</c:formatCode>
                <c:ptCount val="12"/>
                <c:pt idx="0">
                  <c:v>29.3</c:v>
                </c:pt>
                <c:pt idx="1">
                  <c:v>29.2</c:v>
                </c:pt>
                <c:pt idx="2">
                  <c:v>29.1</c:v>
                </c:pt>
                <c:pt idx="3">
                  <c:v>29.1</c:v>
                </c:pt>
                <c:pt idx="4">
                  <c:v>29</c:v>
                </c:pt>
                <c:pt idx="5">
                  <c:v>28.7</c:v>
                </c:pt>
                <c:pt idx="6">
                  <c:v>28</c:v>
                </c:pt>
                <c:pt idx="7">
                  <c:v>27.5</c:v>
                </c:pt>
                <c:pt idx="8">
                  <c:v>27.5</c:v>
                </c:pt>
                <c:pt idx="9">
                  <c:v>27.4</c:v>
                </c:pt>
                <c:pt idx="10">
                  <c:v>27.4</c:v>
                </c:pt>
                <c:pt idx="11">
                  <c:v>27.2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D0-4BDF-BA79-44533C74AD31}"/>
            </c:ext>
          </c:extLst>
        </c:ser>
        <c:ser>
          <c:idx val="5"/>
          <c:order val="5"/>
          <c:tx>
            <c:strRef>
              <c:f>WQC!$G$4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WQC!$S$5:$S$16</c:f>
              <c:numCache>
                <c:formatCode>General</c:formatCode>
                <c:ptCount val="12"/>
                <c:pt idx="0">
                  <c:v>27.9</c:v>
                </c:pt>
                <c:pt idx="1">
                  <c:v>27.9</c:v>
                </c:pt>
                <c:pt idx="2">
                  <c:v>27.8</c:v>
                </c:pt>
                <c:pt idx="3">
                  <c:v>27.8</c:v>
                </c:pt>
                <c:pt idx="4">
                  <c:v>27.8</c:v>
                </c:pt>
                <c:pt idx="5">
                  <c:v>26.7</c:v>
                </c:pt>
                <c:pt idx="6">
                  <c:v>26.5</c:v>
                </c:pt>
                <c:pt idx="7">
                  <c:v>26.5</c:v>
                </c:pt>
                <c:pt idx="8">
                  <c:v>26.5</c:v>
                </c:pt>
                <c:pt idx="9">
                  <c:v>26.4</c:v>
                </c:pt>
                <c:pt idx="10">
                  <c:v>26.4</c:v>
                </c:pt>
                <c:pt idx="11">
                  <c:v>26.2</c:v>
                </c:pt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D0-4BDF-BA79-44533C74AD31}"/>
            </c:ext>
          </c:extLst>
        </c:ser>
        <c:ser>
          <c:idx val="6"/>
          <c:order val="6"/>
          <c:tx>
            <c:strRef>
              <c:f>WQC!$H$4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WQC!$T$5:$T$15</c:f>
              <c:numCache>
                <c:formatCode>General</c:formatCode>
                <c:ptCount val="11"/>
                <c:pt idx="0">
                  <c:v>27.7</c:v>
                </c:pt>
                <c:pt idx="1">
                  <c:v>27.7</c:v>
                </c:pt>
                <c:pt idx="2">
                  <c:v>27.7</c:v>
                </c:pt>
                <c:pt idx="3">
                  <c:v>27.7</c:v>
                </c:pt>
                <c:pt idx="4">
                  <c:v>27.7</c:v>
                </c:pt>
                <c:pt idx="5">
                  <c:v>27.7</c:v>
                </c:pt>
                <c:pt idx="6">
                  <c:v>27.7</c:v>
                </c:pt>
                <c:pt idx="7">
                  <c:v>27.7</c:v>
                </c:pt>
                <c:pt idx="8">
                  <c:v>27.7</c:v>
                </c:pt>
                <c:pt idx="9">
                  <c:v>27.6</c:v>
                </c:pt>
                <c:pt idx="10">
                  <c:v>27.5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D0-4BDF-BA79-44533C74AD31}"/>
            </c:ext>
          </c:extLst>
        </c:ser>
        <c:ser>
          <c:idx val="7"/>
          <c:order val="7"/>
          <c:tx>
            <c:strRef>
              <c:f>WQC!$I$4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WQC!$U$5:$U$16</c:f>
              <c:numCache>
                <c:formatCode>General</c:formatCode>
                <c:ptCount val="12"/>
                <c:pt idx="0">
                  <c:v>28.3</c:v>
                </c:pt>
                <c:pt idx="1">
                  <c:v>28.1</c:v>
                </c:pt>
                <c:pt idx="2">
                  <c:v>28.1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 formatCode="0.0">
                  <c:v>26.9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D0-4BDF-BA79-44533C74AD31}"/>
            </c:ext>
          </c:extLst>
        </c:ser>
        <c:ser>
          <c:idx val="8"/>
          <c:order val="8"/>
          <c:tx>
            <c:strRef>
              <c:f>WQC!$J$4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WQC!$V$5:$V$16</c:f>
              <c:numCache>
                <c:formatCode>General</c:formatCode>
                <c:ptCount val="12"/>
                <c:pt idx="0">
                  <c:v>27.8</c:v>
                </c:pt>
                <c:pt idx="1">
                  <c:v>27.8</c:v>
                </c:pt>
                <c:pt idx="2">
                  <c:v>27.8</c:v>
                </c:pt>
                <c:pt idx="3">
                  <c:v>27.8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  <c:pt idx="8">
                  <c:v>27.8</c:v>
                </c:pt>
                <c:pt idx="9">
                  <c:v>27.7</c:v>
                </c:pt>
                <c:pt idx="10">
                  <c:v>27.6</c:v>
                </c:pt>
                <c:pt idx="11" formatCode="0.0">
                  <c:v>26.9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4D0-4BDF-BA79-44533C74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55920"/>
        <c:axId val="440761408"/>
      </c:scatterChart>
      <c:valAx>
        <c:axId val="440755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Suhu [</a:t>
                </a:r>
                <a:r>
                  <a:rPr lang="en-US" baseline="30000"/>
                  <a:t>0</a:t>
                </a:r>
                <a:r>
                  <a:rPr lang="en-US"/>
                  <a:t>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61408"/>
        <c:crosses val="autoZero"/>
        <c:crossBetween val="midCat"/>
      </c:valAx>
      <c:valAx>
        <c:axId val="4407614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Bayur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WQC!$BJ$5:$BJ$8</c:f>
              <c:numCache>
                <c:formatCode>General</c:formatCode>
                <c:ptCount val="4"/>
                <c:pt idx="0">
                  <c:v>-57.5</c:v>
                </c:pt>
                <c:pt idx="1">
                  <c:v>-51.2</c:v>
                </c:pt>
                <c:pt idx="2">
                  <c:v>-53</c:v>
                </c:pt>
                <c:pt idx="3">
                  <c:v>-47.5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0-49D3-93CD-44211960F229}"/>
            </c:ext>
          </c:extLst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WQC!$BK$5:$BK$8</c:f>
              <c:numCache>
                <c:formatCode>0.0</c:formatCode>
                <c:ptCount val="4"/>
                <c:pt idx="0">
                  <c:v>-47.5</c:v>
                </c:pt>
                <c:pt idx="1">
                  <c:v>-27.3</c:v>
                </c:pt>
                <c:pt idx="2">
                  <c:v>-20.9</c:v>
                </c:pt>
                <c:pt idx="3">
                  <c:v>-18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20-49D3-93CD-44211960F229}"/>
            </c:ext>
          </c:extLst>
        </c:ser>
        <c:ser>
          <c:idx val="2"/>
          <c:order val="2"/>
          <c:tx>
            <c:strRef>
              <c:f>WQC!$D$4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WQC!$BL$5:$BL$10</c:f>
              <c:numCache>
                <c:formatCode>General</c:formatCode>
                <c:ptCount val="6"/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20-49D3-93CD-44211960F229}"/>
            </c:ext>
          </c:extLst>
        </c:ser>
        <c:ser>
          <c:idx val="3"/>
          <c:order val="3"/>
          <c:tx>
            <c:strRef>
              <c:f>WQC!$E$4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WQC!$BM$5:$BM$16</c:f>
              <c:numCache>
                <c:formatCode>General</c:formatCode>
                <c:ptCount val="12"/>
                <c:pt idx="0">
                  <c:v>-78.400000000000006</c:v>
                </c:pt>
                <c:pt idx="1">
                  <c:v>-80.3</c:v>
                </c:pt>
                <c:pt idx="2">
                  <c:v>-80.7</c:v>
                </c:pt>
                <c:pt idx="3">
                  <c:v>-81.599999999999994</c:v>
                </c:pt>
                <c:pt idx="4">
                  <c:v>-81.2</c:v>
                </c:pt>
                <c:pt idx="5">
                  <c:v>-81.099999999999994</c:v>
                </c:pt>
                <c:pt idx="6">
                  <c:v>-73.5</c:v>
                </c:pt>
                <c:pt idx="7">
                  <c:v>-62.7</c:v>
                </c:pt>
                <c:pt idx="8">
                  <c:v>-55.4</c:v>
                </c:pt>
                <c:pt idx="9">
                  <c:v>-52.1</c:v>
                </c:pt>
                <c:pt idx="10">
                  <c:v>-46.6</c:v>
                </c:pt>
                <c:pt idx="11">
                  <c:v>-32.9</c:v>
                </c:pt>
              </c:numCache>
            </c:numRef>
          </c:xVal>
          <c:yVal>
            <c:numRef>
              <c:f>WQC!$E$5:$E$16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20-49D3-93CD-44211960F229}"/>
            </c:ext>
          </c:extLst>
        </c:ser>
        <c:ser>
          <c:idx val="4"/>
          <c:order val="4"/>
          <c:tx>
            <c:strRef>
              <c:f>WQC!$F$4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WQC!$BM$5:$BM$16</c:f>
              <c:numCache>
                <c:formatCode>General</c:formatCode>
                <c:ptCount val="12"/>
                <c:pt idx="0">
                  <c:v>-78.400000000000006</c:v>
                </c:pt>
                <c:pt idx="1">
                  <c:v>-80.3</c:v>
                </c:pt>
                <c:pt idx="2">
                  <c:v>-80.7</c:v>
                </c:pt>
                <c:pt idx="3">
                  <c:v>-81.599999999999994</c:v>
                </c:pt>
                <c:pt idx="4">
                  <c:v>-81.2</c:v>
                </c:pt>
                <c:pt idx="5">
                  <c:v>-81.099999999999994</c:v>
                </c:pt>
                <c:pt idx="6">
                  <c:v>-73.5</c:v>
                </c:pt>
                <c:pt idx="7">
                  <c:v>-62.7</c:v>
                </c:pt>
                <c:pt idx="8">
                  <c:v>-55.4</c:v>
                </c:pt>
                <c:pt idx="9">
                  <c:v>-52.1</c:v>
                </c:pt>
                <c:pt idx="10">
                  <c:v>-46.6</c:v>
                </c:pt>
                <c:pt idx="11">
                  <c:v>-32.9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20-49D3-93CD-44211960F229}"/>
            </c:ext>
          </c:extLst>
        </c:ser>
        <c:ser>
          <c:idx val="5"/>
          <c:order val="5"/>
          <c:tx>
            <c:strRef>
              <c:f>WQC!$G$4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WQC!$BO$5:$BO$16</c:f>
              <c:numCache>
                <c:formatCode>General</c:formatCode>
                <c:ptCount val="12"/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20-49D3-93CD-44211960F229}"/>
            </c:ext>
          </c:extLst>
        </c:ser>
        <c:ser>
          <c:idx val="6"/>
          <c:order val="6"/>
          <c:tx>
            <c:strRef>
              <c:f>WQC!$H$4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WQC!$BP$5:$BP$16</c:f>
              <c:numCache>
                <c:formatCode>General</c:formatCode>
                <c:ptCount val="12"/>
                <c:pt idx="0">
                  <c:v>30</c:v>
                </c:pt>
                <c:pt idx="11">
                  <c:v>-93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20-49D3-93CD-44211960F229}"/>
            </c:ext>
          </c:extLst>
        </c:ser>
        <c:ser>
          <c:idx val="7"/>
          <c:order val="7"/>
          <c:tx>
            <c:strRef>
              <c:f>WQC!$I$4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WQC!$BQ$5:$BQ$16</c:f>
              <c:numCache>
                <c:formatCode>General</c:formatCode>
                <c:ptCount val="12"/>
                <c:pt idx="0">
                  <c:v>38</c:v>
                </c:pt>
                <c:pt idx="11">
                  <c:v>-118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20-49D3-93CD-44211960F229}"/>
            </c:ext>
          </c:extLst>
        </c:ser>
        <c:ser>
          <c:idx val="8"/>
          <c:order val="8"/>
          <c:tx>
            <c:strRef>
              <c:f>WQC!$J$4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WQC!$BR$5:$BR$16</c:f>
              <c:numCache>
                <c:formatCode>General</c:formatCode>
                <c:ptCount val="12"/>
                <c:pt idx="0">
                  <c:v>-131</c:v>
                </c:pt>
                <c:pt idx="11">
                  <c:v>-222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F20-49D3-93CD-44211960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28272"/>
        <c:axId val="441822392"/>
      </c:scatterChart>
      <c:valAx>
        <c:axId val="441828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NH</a:t>
                </a:r>
                <a:r>
                  <a:rPr lang="id-ID" baseline="-25000"/>
                  <a:t>4</a:t>
                </a:r>
                <a:r>
                  <a:rPr lang="id-ID"/>
                  <a:t>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2392"/>
        <c:crosses val="autoZero"/>
        <c:crossBetween val="midCat"/>
      </c:valAx>
      <c:valAx>
        <c:axId val="441822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WQC!$B$36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WQC!$AL$37:$AL$40</c:f>
              <c:numCache>
                <c:formatCode>General</c:formatCode>
                <c:ptCount val="4"/>
                <c:pt idx="0">
                  <c:v>2.3199999999999998</c:v>
                </c:pt>
                <c:pt idx="1">
                  <c:v>1.81</c:v>
                </c:pt>
                <c:pt idx="2">
                  <c:v>0.95</c:v>
                </c:pt>
                <c:pt idx="3">
                  <c:v>0.64</c:v>
                </c:pt>
              </c:numCache>
            </c:numRef>
          </c:xVal>
          <c:yVal>
            <c:numRef>
              <c:f>WQC!$B$37:$B$40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F-4970-9ED5-859EAEB53F09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WQC!$AM$37:$AM$42</c:f>
              <c:numCache>
                <c:formatCode>General</c:formatCode>
                <c:ptCount val="6"/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8F-4970-9ED5-859EAEB53F09}"/>
            </c:ext>
          </c:extLst>
        </c:ser>
        <c:ser>
          <c:idx val="2"/>
          <c:order val="2"/>
          <c:tx>
            <c:strRef>
              <c:f>WQC!$D$36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WQC!#REF!</c:f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8F-4970-9ED5-859EAEB53F09}"/>
            </c:ext>
          </c:extLst>
        </c:ser>
        <c:ser>
          <c:idx val="3"/>
          <c:order val="3"/>
          <c:tx>
            <c:strRef>
              <c:f>WQC!$E$36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WQC!$AO$37:$AO$48</c:f>
              <c:numCache>
                <c:formatCode>General</c:formatCode>
                <c:ptCount val="12"/>
                <c:pt idx="0">
                  <c:v>8.0399999999999991</c:v>
                </c:pt>
                <c:pt idx="1">
                  <c:v>8.2100000000000009</c:v>
                </c:pt>
                <c:pt idx="2">
                  <c:v>7.96</c:v>
                </c:pt>
                <c:pt idx="3">
                  <c:v>7.41</c:v>
                </c:pt>
                <c:pt idx="4">
                  <c:v>6.79</c:v>
                </c:pt>
                <c:pt idx="5">
                  <c:v>5.59</c:v>
                </c:pt>
                <c:pt idx="6">
                  <c:v>4.08</c:v>
                </c:pt>
                <c:pt idx="7">
                  <c:v>3.13</c:v>
                </c:pt>
                <c:pt idx="8">
                  <c:v>2.87</c:v>
                </c:pt>
                <c:pt idx="9">
                  <c:v>2.98</c:v>
                </c:pt>
                <c:pt idx="10">
                  <c:v>2.14</c:v>
                </c:pt>
                <c:pt idx="11">
                  <c:v>0.69</c:v>
                </c:pt>
              </c:numCache>
            </c:numRef>
          </c:xVal>
          <c:yVal>
            <c:numRef>
              <c:f>WQC!$E$37:$E$48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8F-4970-9ED5-859EAEB53F09}"/>
            </c:ext>
          </c:extLst>
        </c:ser>
        <c:ser>
          <c:idx val="4"/>
          <c:order val="4"/>
          <c:tx>
            <c:strRef>
              <c:f>WQC!$F$36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WQC!$AN$37:$AN$48</c:f>
              <c:numCache>
                <c:formatCode>General</c:formatCode>
                <c:ptCount val="12"/>
                <c:pt idx="0">
                  <c:v>11.057</c:v>
                </c:pt>
                <c:pt idx="1">
                  <c:v>11.311999999999999</c:v>
                </c:pt>
                <c:pt idx="2">
                  <c:v>8.8810000000000002</c:v>
                </c:pt>
                <c:pt idx="3">
                  <c:v>8.375</c:v>
                </c:pt>
                <c:pt idx="4">
                  <c:v>7.9420000000000002</c:v>
                </c:pt>
                <c:pt idx="5">
                  <c:v>7.8559999999999999</c:v>
                </c:pt>
                <c:pt idx="6">
                  <c:v>7.556</c:v>
                </c:pt>
                <c:pt idx="7">
                  <c:v>7.0579999999999998</c:v>
                </c:pt>
                <c:pt idx="8">
                  <c:v>5.9909999999999997</c:v>
                </c:pt>
                <c:pt idx="9">
                  <c:v>4.9269999999999996</c:v>
                </c:pt>
                <c:pt idx="10">
                  <c:v>3.8730000000000002</c:v>
                </c:pt>
                <c:pt idx="11">
                  <c:v>1.9E-2</c:v>
                </c:pt>
              </c:numCache>
            </c:numRef>
          </c:xVal>
          <c:yVal>
            <c:numRef>
              <c:f>WQC!$F$37:$F$48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8F-4970-9ED5-859EAEB53F09}"/>
            </c:ext>
          </c:extLst>
        </c:ser>
        <c:ser>
          <c:idx val="5"/>
          <c:order val="5"/>
          <c:tx>
            <c:strRef>
              <c:f>WQC!$G$36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WQC!$AQ$37:$AQ$48</c:f>
              <c:numCache>
                <c:formatCode>_(* #,##0.00_);_(* \(#,##0.00\);_(* "-"_);_(@_)</c:formatCode>
                <c:ptCount val="12"/>
                <c:pt idx="0">
                  <c:v>5.8588000000000005</c:v>
                </c:pt>
                <c:pt idx="1">
                  <c:v>5.7035999999999998</c:v>
                </c:pt>
                <c:pt idx="2">
                  <c:v>5.2573999999999996</c:v>
                </c:pt>
                <c:pt idx="3">
                  <c:v>5.0731000000000002</c:v>
                </c:pt>
                <c:pt idx="4">
                  <c:v>5.6842000000000006</c:v>
                </c:pt>
                <c:pt idx="5">
                  <c:v>5.0052000000000003</c:v>
                </c:pt>
                <c:pt idx="6">
                  <c:v>5.1021999999999998</c:v>
                </c:pt>
                <c:pt idx="7">
                  <c:v>4.8306000000000004</c:v>
                </c:pt>
                <c:pt idx="8">
                  <c:v>4.6754000000000007</c:v>
                </c:pt>
                <c:pt idx="9">
                  <c:v>4.5881000000000007</c:v>
                </c:pt>
                <c:pt idx="10">
                  <c:v>3.9284999999999997</c:v>
                </c:pt>
                <c:pt idx="11">
                  <c:v>0.86</c:v>
                </c:pt>
              </c:numCache>
            </c:numRef>
          </c:xVal>
          <c:yVal>
            <c:numRef>
              <c:f>WQC!$G$37:$G$48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8F-4970-9ED5-859EAEB53F09}"/>
            </c:ext>
          </c:extLst>
        </c:ser>
        <c:ser>
          <c:idx val="6"/>
          <c:order val="6"/>
          <c:tx>
            <c:strRef>
              <c:f>WQC!$H$36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WQC!$AR$37:$AR$48</c:f>
              <c:numCache>
                <c:formatCode>General</c:formatCode>
                <c:ptCount val="12"/>
                <c:pt idx="0">
                  <c:v>7.48</c:v>
                </c:pt>
                <c:pt idx="1">
                  <c:v>7.56</c:v>
                </c:pt>
                <c:pt idx="2">
                  <c:v>6.88</c:v>
                </c:pt>
                <c:pt idx="3">
                  <c:v>7.05</c:v>
                </c:pt>
                <c:pt idx="4">
                  <c:v>6.76</c:v>
                </c:pt>
                <c:pt idx="5">
                  <c:v>6.48</c:v>
                </c:pt>
                <c:pt idx="6">
                  <c:v>6.15</c:v>
                </c:pt>
                <c:pt idx="7">
                  <c:v>6.09</c:v>
                </c:pt>
                <c:pt idx="8">
                  <c:v>5.53</c:v>
                </c:pt>
                <c:pt idx="9">
                  <c:v>2.93</c:v>
                </c:pt>
                <c:pt idx="10">
                  <c:v>2.64</c:v>
                </c:pt>
                <c:pt idx="11">
                  <c:v>0.67</c:v>
                </c:pt>
              </c:numCache>
            </c:numRef>
          </c:xVal>
          <c:yVal>
            <c:numRef>
              <c:f>WQC!$H$37:$H$48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8F-4970-9ED5-859EAEB53F09}"/>
            </c:ext>
          </c:extLst>
        </c:ser>
        <c:ser>
          <c:idx val="7"/>
          <c:order val="7"/>
          <c:tx>
            <c:strRef>
              <c:f>WQC!$I$36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WQC!$AS$37:$AS$48</c:f>
              <c:numCache>
                <c:formatCode>0.00</c:formatCode>
                <c:ptCount val="12"/>
                <c:pt idx="0">
                  <c:v>7.56</c:v>
                </c:pt>
                <c:pt idx="1">
                  <c:v>8.1300000000000008</c:v>
                </c:pt>
                <c:pt idx="2">
                  <c:v>7.64</c:v>
                </c:pt>
                <c:pt idx="3">
                  <c:v>7.39</c:v>
                </c:pt>
                <c:pt idx="4">
                  <c:v>6.51</c:v>
                </c:pt>
                <c:pt idx="5">
                  <c:v>5.0199999999999996</c:v>
                </c:pt>
                <c:pt idx="6">
                  <c:v>3.9</c:v>
                </c:pt>
                <c:pt idx="7">
                  <c:v>3.7</c:v>
                </c:pt>
                <c:pt idx="8">
                  <c:v>3.65</c:v>
                </c:pt>
                <c:pt idx="9">
                  <c:v>3.38</c:v>
                </c:pt>
                <c:pt idx="10">
                  <c:v>3.16</c:v>
                </c:pt>
                <c:pt idx="11">
                  <c:v>0.55000000000000004</c:v>
                </c:pt>
              </c:numCache>
            </c:numRef>
          </c:xVal>
          <c:yVal>
            <c:numRef>
              <c:f>WQC!$I$37:$I$48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8F-4970-9ED5-859EAEB53F09}"/>
            </c:ext>
          </c:extLst>
        </c:ser>
        <c:ser>
          <c:idx val="8"/>
          <c:order val="8"/>
          <c:tx>
            <c:strRef>
              <c:f>WQC!$J$36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WQC!$AT$37:$AT$48</c:f>
              <c:numCache>
                <c:formatCode>General</c:formatCode>
                <c:ptCount val="12"/>
                <c:pt idx="0">
                  <c:v>8.2799999999999994</c:v>
                </c:pt>
                <c:pt idx="1">
                  <c:v>8.1999999999999993</c:v>
                </c:pt>
                <c:pt idx="2">
                  <c:v>8.02</c:v>
                </c:pt>
                <c:pt idx="3">
                  <c:v>7.7</c:v>
                </c:pt>
                <c:pt idx="4">
                  <c:v>7.31</c:v>
                </c:pt>
                <c:pt idx="5">
                  <c:v>6.21</c:v>
                </c:pt>
                <c:pt idx="6">
                  <c:v>4.3600000000000003</c:v>
                </c:pt>
                <c:pt idx="7">
                  <c:v>3.96</c:v>
                </c:pt>
                <c:pt idx="8">
                  <c:v>3.65</c:v>
                </c:pt>
                <c:pt idx="9">
                  <c:v>3.91</c:v>
                </c:pt>
                <c:pt idx="10">
                  <c:v>3.47</c:v>
                </c:pt>
                <c:pt idx="11">
                  <c:v>0.6</c:v>
                </c:pt>
              </c:numCache>
            </c:numRef>
          </c:xVal>
          <c:yVal>
            <c:numRef>
              <c:f>WQC!$J$37:$J$48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F8F-4970-9ED5-859EAEB5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25136"/>
        <c:axId val="441826704"/>
      </c:scatterChart>
      <c:valAx>
        <c:axId val="441825136"/>
        <c:scaling>
          <c:orientation val="minMax"/>
          <c:max val="12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6704"/>
        <c:crosses val="autoZero"/>
        <c:crossBetween val="midCat"/>
        <c:majorUnit val="2"/>
      </c:valAx>
      <c:valAx>
        <c:axId val="44182670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Muko-Muko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WQC!$B$52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WQC!$AL$53:$AL$56</c:f>
              <c:numCache>
                <c:formatCode>General</c:formatCode>
                <c:ptCount val="4"/>
                <c:pt idx="0">
                  <c:v>1.3</c:v>
                </c:pt>
                <c:pt idx="1">
                  <c:v>1.0900000000000001</c:v>
                </c:pt>
                <c:pt idx="2">
                  <c:v>0.89</c:v>
                </c:pt>
                <c:pt idx="3">
                  <c:v>0.59</c:v>
                </c:pt>
              </c:numCache>
            </c:numRef>
          </c:xVal>
          <c:yVal>
            <c:numRef>
              <c:f>WQC!$B$53:$B$56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F-4A60-929F-4E34A69B9147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WQC!$AM$53:$AM$58</c:f>
              <c:numCache>
                <c:formatCode>General</c:formatCode>
                <c:ptCount val="6"/>
                <c:pt idx="0">
                  <c:v>2.23</c:v>
                </c:pt>
                <c:pt idx="1">
                  <c:v>2.2200000000000002</c:v>
                </c:pt>
                <c:pt idx="2">
                  <c:v>1.82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EF-4A60-929F-4E34A69B9147}"/>
            </c:ext>
          </c:extLst>
        </c:ser>
        <c:ser>
          <c:idx val="2"/>
          <c:order val="2"/>
          <c:tx>
            <c:strRef>
              <c:f>WQC!$D$52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WQC!#REF!</c:f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EF-4A60-929F-4E34A69B9147}"/>
            </c:ext>
          </c:extLst>
        </c:ser>
        <c:ser>
          <c:idx val="3"/>
          <c:order val="3"/>
          <c:tx>
            <c:strRef>
              <c:f>WQC!$E$52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WQC!$AO$53:$AO$64</c:f>
              <c:numCache>
                <c:formatCode>General</c:formatCode>
                <c:ptCount val="12"/>
                <c:pt idx="0">
                  <c:v>8.7200000000000006</c:v>
                </c:pt>
                <c:pt idx="1">
                  <c:v>8.67</c:v>
                </c:pt>
                <c:pt idx="2">
                  <c:v>8.43</c:v>
                </c:pt>
                <c:pt idx="3">
                  <c:v>8.2899999999999991</c:v>
                </c:pt>
                <c:pt idx="4">
                  <c:v>8.0299999999999994</c:v>
                </c:pt>
                <c:pt idx="5">
                  <c:v>6.77</c:v>
                </c:pt>
                <c:pt idx="6">
                  <c:v>4.05</c:v>
                </c:pt>
                <c:pt idx="7">
                  <c:v>3.66</c:v>
                </c:pt>
                <c:pt idx="8">
                  <c:v>3.46</c:v>
                </c:pt>
                <c:pt idx="9">
                  <c:v>3.44</c:v>
                </c:pt>
                <c:pt idx="10">
                  <c:v>3.29</c:v>
                </c:pt>
                <c:pt idx="11">
                  <c:v>0.48</c:v>
                </c:pt>
              </c:numCache>
            </c:numRef>
          </c:xVal>
          <c:yVal>
            <c:numRef>
              <c:f>WQC!$E$53:$E$64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EF-4A60-929F-4E34A69B9147}"/>
            </c:ext>
          </c:extLst>
        </c:ser>
        <c:ser>
          <c:idx val="4"/>
          <c:order val="4"/>
          <c:tx>
            <c:strRef>
              <c:f>WQC!$F$52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WQC!$AP$53:$AP$64</c:f>
              <c:numCache>
                <c:formatCode>General</c:formatCode>
                <c:ptCount val="12"/>
                <c:pt idx="0">
                  <c:v>4.2300000000000004</c:v>
                </c:pt>
                <c:pt idx="1">
                  <c:v>3.79</c:v>
                </c:pt>
                <c:pt idx="2">
                  <c:v>3.35</c:v>
                </c:pt>
                <c:pt idx="3">
                  <c:v>3.35</c:v>
                </c:pt>
                <c:pt idx="4">
                  <c:v>3.07</c:v>
                </c:pt>
                <c:pt idx="5">
                  <c:v>2.8</c:v>
                </c:pt>
                <c:pt idx="6">
                  <c:v>2.72</c:v>
                </c:pt>
                <c:pt idx="7">
                  <c:v>2.93</c:v>
                </c:pt>
                <c:pt idx="8">
                  <c:v>2.97</c:v>
                </c:pt>
                <c:pt idx="9">
                  <c:v>3.02</c:v>
                </c:pt>
                <c:pt idx="10">
                  <c:v>1.85</c:v>
                </c:pt>
                <c:pt idx="11">
                  <c:v>1.1599999999999999</c:v>
                </c:pt>
              </c:numCache>
            </c:numRef>
          </c:xVal>
          <c:yVal>
            <c:numRef>
              <c:f>WQC!$F$53:$F$64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EF-4A60-929F-4E34A69B9147}"/>
            </c:ext>
          </c:extLst>
        </c:ser>
        <c:ser>
          <c:idx val="5"/>
          <c:order val="5"/>
          <c:tx>
            <c:strRef>
              <c:f>WQC!$G$52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WQC!$AQ$53:$AQ$64</c:f>
              <c:numCache>
                <c:formatCode>0.00</c:formatCode>
                <c:ptCount val="12"/>
                <c:pt idx="0">
                  <c:v>3.9085000000000005</c:v>
                </c:pt>
                <c:pt idx="1">
                  <c:v>3.9792500000000004</c:v>
                </c:pt>
                <c:pt idx="2">
                  <c:v>3.9289999999999998</c:v>
                </c:pt>
                <c:pt idx="3">
                  <c:v>3.5954999999999999</c:v>
                </c:pt>
                <c:pt idx="4">
                  <c:v>3.5659999999999998</c:v>
                </c:pt>
                <c:pt idx="5">
                  <c:v>2.8655000000000004</c:v>
                </c:pt>
                <c:pt idx="6">
                  <c:v>2.2975000000000003</c:v>
                </c:pt>
                <c:pt idx="7">
                  <c:v>1.7907499999999998</c:v>
                </c:pt>
                <c:pt idx="8">
                  <c:v>1.72075</c:v>
                </c:pt>
                <c:pt idx="9">
                  <c:v>2.0182500000000001</c:v>
                </c:pt>
                <c:pt idx="10">
                  <c:v>2.17</c:v>
                </c:pt>
                <c:pt idx="11">
                  <c:v>2.7709999999999999</c:v>
                </c:pt>
              </c:numCache>
            </c:numRef>
          </c:xVal>
          <c:yVal>
            <c:numRef>
              <c:f>WQC!$G$53:$G$64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EF-4A60-929F-4E34A69B9147}"/>
            </c:ext>
          </c:extLst>
        </c:ser>
        <c:ser>
          <c:idx val="6"/>
          <c:order val="6"/>
          <c:tx>
            <c:strRef>
              <c:f>WQC!$H$52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WQC!$AR$53:$AR$64</c:f>
              <c:numCache>
                <c:formatCode>General</c:formatCode>
                <c:ptCount val="12"/>
                <c:pt idx="0">
                  <c:v>4.3600000000000003</c:v>
                </c:pt>
                <c:pt idx="1">
                  <c:v>4.4000000000000004</c:v>
                </c:pt>
                <c:pt idx="2">
                  <c:v>4.34</c:v>
                </c:pt>
                <c:pt idx="3">
                  <c:v>3.96</c:v>
                </c:pt>
                <c:pt idx="4">
                  <c:v>3.92</c:v>
                </c:pt>
                <c:pt idx="5">
                  <c:v>3.2</c:v>
                </c:pt>
                <c:pt idx="6">
                  <c:v>2.62</c:v>
                </c:pt>
                <c:pt idx="7">
                  <c:v>2.09</c:v>
                </c:pt>
                <c:pt idx="8">
                  <c:v>1.99</c:v>
                </c:pt>
                <c:pt idx="9">
                  <c:v>2.19</c:v>
                </c:pt>
                <c:pt idx="10">
                  <c:v>2.35</c:v>
                </c:pt>
                <c:pt idx="11">
                  <c:v>2.81</c:v>
                </c:pt>
              </c:numCache>
            </c:numRef>
          </c:xVal>
          <c:yVal>
            <c:numRef>
              <c:f>WQC!$H$53:$H$64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EF-4A60-929F-4E34A69B9147}"/>
            </c:ext>
          </c:extLst>
        </c:ser>
        <c:ser>
          <c:idx val="7"/>
          <c:order val="7"/>
          <c:tx>
            <c:strRef>
              <c:f>WQC!$I$52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WQC!$AS$53:$AS$64</c:f>
              <c:numCache>
                <c:formatCode>0.00</c:formatCode>
                <c:ptCount val="12"/>
                <c:pt idx="0">
                  <c:v>6.02</c:v>
                </c:pt>
                <c:pt idx="1">
                  <c:v>5.61</c:v>
                </c:pt>
                <c:pt idx="2">
                  <c:v>5.48</c:v>
                </c:pt>
                <c:pt idx="3">
                  <c:v>4.8600000000000003</c:v>
                </c:pt>
                <c:pt idx="4">
                  <c:v>4.72</c:v>
                </c:pt>
                <c:pt idx="5">
                  <c:v>4.46</c:v>
                </c:pt>
                <c:pt idx="6">
                  <c:v>4.3</c:v>
                </c:pt>
                <c:pt idx="7">
                  <c:v>3.99</c:v>
                </c:pt>
                <c:pt idx="8">
                  <c:v>3.59</c:v>
                </c:pt>
                <c:pt idx="9">
                  <c:v>2.29</c:v>
                </c:pt>
                <c:pt idx="10">
                  <c:v>2.4</c:v>
                </c:pt>
                <c:pt idx="11">
                  <c:v>0.52</c:v>
                </c:pt>
              </c:numCache>
            </c:numRef>
          </c:xVal>
          <c:yVal>
            <c:numRef>
              <c:f>WQC!$I$53:$I$64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7EF-4A60-929F-4E34A69B9147}"/>
            </c:ext>
          </c:extLst>
        </c:ser>
        <c:ser>
          <c:idx val="8"/>
          <c:order val="8"/>
          <c:tx>
            <c:strRef>
              <c:f>WQC!$J$52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WQC!$AT$53:$AT$64</c:f>
              <c:numCache>
                <c:formatCode>General</c:formatCode>
                <c:ptCount val="12"/>
                <c:pt idx="0">
                  <c:v>6.04</c:v>
                </c:pt>
                <c:pt idx="1">
                  <c:v>5.88</c:v>
                </c:pt>
                <c:pt idx="2">
                  <c:v>5.42</c:v>
                </c:pt>
                <c:pt idx="3">
                  <c:v>5.23</c:v>
                </c:pt>
                <c:pt idx="4">
                  <c:v>5.86</c:v>
                </c:pt>
                <c:pt idx="5">
                  <c:v>5.16</c:v>
                </c:pt>
                <c:pt idx="6">
                  <c:v>5.26</c:v>
                </c:pt>
                <c:pt idx="7">
                  <c:v>4.9800000000000004</c:v>
                </c:pt>
                <c:pt idx="8">
                  <c:v>4.82</c:v>
                </c:pt>
                <c:pt idx="9">
                  <c:v>4.7300000000000004</c:v>
                </c:pt>
                <c:pt idx="10">
                  <c:v>4.05</c:v>
                </c:pt>
                <c:pt idx="11">
                  <c:v>3.98</c:v>
                </c:pt>
              </c:numCache>
            </c:numRef>
          </c:xVal>
          <c:yVal>
            <c:numRef>
              <c:f>WQC!$J$53:$J$64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7EF-4A60-929F-4E34A69B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27488"/>
        <c:axId val="441827880"/>
      </c:scatterChart>
      <c:valAx>
        <c:axId val="441827488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7880"/>
        <c:crosses val="autoZero"/>
        <c:crossBetween val="midCat"/>
        <c:majorUnit val="2"/>
      </c:valAx>
      <c:valAx>
        <c:axId val="44182788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Sigiran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WQC!$B$68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WQC!$AL$69:$AL$80</c:f>
              <c:numCache>
                <c:formatCode>General</c:formatCode>
                <c:ptCount val="12"/>
                <c:pt idx="0">
                  <c:v>0.61</c:v>
                </c:pt>
                <c:pt idx="1">
                  <c:v>0.36</c:v>
                </c:pt>
                <c:pt idx="2">
                  <c:v>0.32</c:v>
                </c:pt>
                <c:pt idx="3">
                  <c:v>0.12</c:v>
                </c:pt>
                <c:pt idx="4">
                  <c:v>0.05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0.12</c:v>
                </c:pt>
              </c:numCache>
            </c:numRef>
          </c:xVal>
          <c:yVal>
            <c:numRef>
              <c:f>WQC!$B$69:$B$80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38.799999999999997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8E5-946D-77F25841BC26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WQC!$AM$69:$AM$74</c:f>
              <c:numCache>
                <c:formatCode>General</c:formatCode>
                <c:ptCount val="6"/>
                <c:pt idx="0">
                  <c:v>2.0699999999999998</c:v>
                </c:pt>
                <c:pt idx="1">
                  <c:v>5.4</c:v>
                </c:pt>
                <c:pt idx="2">
                  <c:v>5.01</c:v>
                </c:pt>
                <c:pt idx="3">
                  <c:v>3.55</c:v>
                </c:pt>
                <c:pt idx="4">
                  <c:v>3.45</c:v>
                </c:pt>
                <c:pt idx="5">
                  <c:v>3.3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E8-48E5-946D-77F25841BC26}"/>
            </c:ext>
          </c:extLst>
        </c:ser>
        <c:ser>
          <c:idx val="2"/>
          <c:order val="2"/>
          <c:tx>
            <c:strRef>
              <c:f>WQC!$D$68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WQC!#REF!</c:f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E8-48E5-946D-77F25841BC26}"/>
            </c:ext>
          </c:extLst>
        </c:ser>
        <c:ser>
          <c:idx val="3"/>
          <c:order val="3"/>
          <c:tx>
            <c:strRef>
              <c:f>WQC!$E$68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WQC!$AO$69:$AO$80</c:f>
              <c:numCache>
                <c:formatCode>General</c:formatCode>
                <c:ptCount val="12"/>
                <c:pt idx="0">
                  <c:v>8.41</c:v>
                </c:pt>
                <c:pt idx="1">
                  <c:v>8.83</c:v>
                </c:pt>
                <c:pt idx="2">
                  <c:v>8.4600000000000009</c:v>
                </c:pt>
                <c:pt idx="3">
                  <c:v>8.1999999999999993</c:v>
                </c:pt>
                <c:pt idx="4">
                  <c:v>8.09</c:v>
                </c:pt>
                <c:pt idx="5">
                  <c:v>7.92</c:v>
                </c:pt>
                <c:pt idx="6">
                  <c:v>7.4</c:v>
                </c:pt>
                <c:pt idx="7">
                  <c:v>7.29</c:v>
                </c:pt>
                <c:pt idx="8">
                  <c:v>7.14</c:v>
                </c:pt>
                <c:pt idx="9">
                  <c:v>6.65</c:v>
                </c:pt>
                <c:pt idx="10">
                  <c:v>6.38</c:v>
                </c:pt>
                <c:pt idx="11">
                  <c:v>1.17</c:v>
                </c:pt>
              </c:numCache>
            </c:numRef>
          </c:xVal>
          <c:yVal>
            <c:numRef>
              <c:f>WQC!$E$69:$E$80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E8-48E5-946D-77F25841BC26}"/>
            </c:ext>
          </c:extLst>
        </c:ser>
        <c:ser>
          <c:idx val="4"/>
          <c:order val="4"/>
          <c:tx>
            <c:strRef>
              <c:f>WQC!$F$68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WQC!$D$69:$D$80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38</c:v>
                </c:pt>
              </c:numCache>
            </c:numRef>
          </c:xVal>
          <c:yVal>
            <c:numRef>
              <c:f>WQC!$F$69:$F$80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E8-48E5-946D-77F25841BC26}"/>
            </c:ext>
          </c:extLst>
        </c:ser>
        <c:ser>
          <c:idx val="5"/>
          <c:order val="5"/>
          <c:tx>
            <c:strRef>
              <c:f>WQC!$G$68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WQC!$AN$69:$AN$80</c:f>
              <c:numCache>
                <c:formatCode>General</c:formatCode>
                <c:ptCount val="12"/>
                <c:pt idx="0">
                  <c:v>7.625</c:v>
                </c:pt>
                <c:pt idx="1">
                  <c:v>7.4320000000000004</c:v>
                </c:pt>
                <c:pt idx="2">
                  <c:v>6.6539999999999999</c:v>
                </c:pt>
                <c:pt idx="3">
                  <c:v>5.3810000000000002</c:v>
                </c:pt>
                <c:pt idx="4">
                  <c:v>4.4850000000000003</c:v>
                </c:pt>
                <c:pt idx="5">
                  <c:v>3.8</c:v>
                </c:pt>
                <c:pt idx="6">
                  <c:v>3.3479999999999999</c:v>
                </c:pt>
                <c:pt idx="7">
                  <c:v>3.1389999999999998</c:v>
                </c:pt>
                <c:pt idx="8">
                  <c:v>3.1240000000000001</c:v>
                </c:pt>
                <c:pt idx="9">
                  <c:v>3.0750000000000002</c:v>
                </c:pt>
                <c:pt idx="10">
                  <c:v>2.36</c:v>
                </c:pt>
                <c:pt idx="11">
                  <c:v>2.3E-2</c:v>
                </c:pt>
              </c:numCache>
            </c:numRef>
          </c:xVal>
          <c:yVal>
            <c:numRef>
              <c:f>WQC!$G$69:$G$80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E8-48E5-946D-77F25841BC26}"/>
            </c:ext>
          </c:extLst>
        </c:ser>
        <c:ser>
          <c:idx val="6"/>
          <c:order val="6"/>
          <c:tx>
            <c:strRef>
              <c:f>WQC!$H$68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WQC!$AR$69:$AR$80</c:f>
              <c:numCache>
                <c:formatCode>General</c:formatCode>
                <c:ptCount val="12"/>
                <c:pt idx="0">
                  <c:v>4.95</c:v>
                </c:pt>
                <c:pt idx="1">
                  <c:v>5.16</c:v>
                </c:pt>
                <c:pt idx="2">
                  <c:v>4.3099999999999996</c:v>
                </c:pt>
                <c:pt idx="3">
                  <c:v>4.18</c:v>
                </c:pt>
                <c:pt idx="4">
                  <c:v>4.0199999999999996</c:v>
                </c:pt>
                <c:pt idx="5">
                  <c:v>3.8</c:v>
                </c:pt>
                <c:pt idx="6">
                  <c:v>4.0999999999999996</c:v>
                </c:pt>
                <c:pt idx="7">
                  <c:v>3.76</c:v>
                </c:pt>
                <c:pt idx="8">
                  <c:v>3.23</c:v>
                </c:pt>
                <c:pt idx="9">
                  <c:v>3.26</c:v>
                </c:pt>
                <c:pt idx="10">
                  <c:v>3.26</c:v>
                </c:pt>
                <c:pt idx="11">
                  <c:v>0.05</c:v>
                </c:pt>
              </c:numCache>
            </c:numRef>
          </c:xVal>
          <c:yVal>
            <c:numRef>
              <c:f>WQC!$H$69:$H$80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E8-48E5-946D-77F25841BC26}"/>
            </c:ext>
          </c:extLst>
        </c:ser>
        <c:ser>
          <c:idx val="7"/>
          <c:order val="7"/>
          <c:tx>
            <c:strRef>
              <c:f>WQC!$I$68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WQC!$AS$69:$AS$80</c:f>
              <c:numCache>
                <c:formatCode>0.00</c:formatCode>
                <c:ptCount val="12"/>
                <c:pt idx="0">
                  <c:v>8.1</c:v>
                </c:pt>
                <c:pt idx="1">
                  <c:v>7.88</c:v>
                </c:pt>
                <c:pt idx="2">
                  <c:v>7.82</c:v>
                </c:pt>
                <c:pt idx="3">
                  <c:v>7.61</c:v>
                </c:pt>
                <c:pt idx="4">
                  <c:v>6.46</c:v>
                </c:pt>
                <c:pt idx="5">
                  <c:v>5.5</c:v>
                </c:pt>
                <c:pt idx="6">
                  <c:v>3.93</c:v>
                </c:pt>
                <c:pt idx="7">
                  <c:v>1.94</c:v>
                </c:pt>
                <c:pt idx="8">
                  <c:v>1.31</c:v>
                </c:pt>
                <c:pt idx="9">
                  <c:v>1.27</c:v>
                </c:pt>
                <c:pt idx="10">
                  <c:v>1.22</c:v>
                </c:pt>
                <c:pt idx="11">
                  <c:v>0.65</c:v>
                </c:pt>
              </c:numCache>
            </c:numRef>
          </c:xVal>
          <c:yVal>
            <c:numRef>
              <c:f>WQC!$I$69:$I$80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E8-48E5-946D-77F25841BC26}"/>
            </c:ext>
          </c:extLst>
        </c:ser>
        <c:ser>
          <c:idx val="8"/>
          <c:order val="8"/>
          <c:tx>
            <c:strRef>
              <c:f>WQC!$J$68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WQC!$AT$69:$AT$80</c:f>
              <c:numCache>
                <c:formatCode>0.00</c:formatCode>
                <c:ptCount val="12"/>
                <c:pt idx="0">
                  <c:v>8.36</c:v>
                </c:pt>
                <c:pt idx="1">
                  <c:v>8.1300000000000008</c:v>
                </c:pt>
                <c:pt idx="2">
                  <c:v>8.8000000000000007</c:v>
                </c:pt>
                <c:pt idx="3">
                  <c:v>8.69</c:v>
                </c:pt>
                <c:pt idx="4">
                  <c:v>8.36</c:v>
                </c:pt>
                <c:pt idx="5">
                  <c:v>7.73</c:v>
                </c:pt>
                <c:pt idx="6">
                  <c:v>7.21</c:v>
                </c:pt>
                <c:pt idx="7">
                  <c:v>5.22</c:v>
                </c:pt>
                <c:pt idx="8">
                  <c:v>4.28</c:v>
                </c:pt>
                <c:pt idx="9">
                  <c:v>3.62</c:v>
                </c:pt>
                <c:pt idx="10">
                  <c:v>2.85</c:v>
                </c:pt>
                <c:pt idx="11">
                  <c:v>0.61</c:v>
                </c:pt>
              </c:numCache>
            </c:numRef>
          </c:xVal>
          <c:yVal>
            <c:numRef>
              <c:f>WQC!$J$69:$J$80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EE8-48E5-946D-77F25841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28664"/>
        <c:axId val="441821216"/>
      </c:scatterChart>
      <c:valAx>
        <c:axId val="441828664"/>
        <c:scaling>
          <c:orientation val="minMax"/>
          <c:max val="1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1216"/>
        <c:crosses val="autoZero"/>
        <c:crossBetween val="midCat"/>
        <c:majorUnit val="2"/>
      </c:valAx>
      <c:valAx>
        <c:axId val="44182121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WQC!$B$84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WQC!$AL$85:$AL$88</c:f>
              <c:numCache>
                <c:formatCode>General</c:formatCode>
                <c:ptCount val="4"/>
                <c:pt idx="0">
                  <c:v>0.63</c:v>
                </c:pt>
                <c:pt idx="1">
                  <c:v>1.77</c:v>
                </c:pt>
                <c:pt idx="2">
                  <c:v>1.32</c:v>
                </c:pt>
                <c:pt idx="3">
                  <c:v>0.5</c:v>
                </c:pt>
              </c:numCache>
            </c:numRef>
          </c:xVal>
          <c:yVal>
            <c:numRef>
              <c:f>WQC!$B$85:$B$88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B-4A15-B224-214FA47B2E1C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WQC!$AM$85:$AM$90</c:f>
              <c:numCache>
                <c:formatCode>General</c:formatCode>
                <c:ptCount val="6"/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1B-4A15-B224-214FA47B2E1C}"/>
            </c:ext>
          </c:extLst>
        </c:ser>
        <c:ser>
          <c:idx val="2"/>
          <c:order val="2"/>
          <c:tx>
            <c:strRef>
              <c:f>WQC!$D$84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WQC!#REF!</c:f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1B-4A15-B224-214FA47B2E1C}"/>
            </c:ext>
          </c:extLst>
        </c:ser>
        <c:ser>
          <c:idx val="3"/>
          <c:order val="3"/>
          <c:tx>
            <c:strRef>
              <c:f>WQC!$E$84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WQC!$D$85:$D$96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158</c:v>
                </c:pt>
              </c:numCache>
            </c:numRef>
          </c:xVal>
          <c:yVal>
            <c:numRef>
              <c:f>WQC!$E$85:$E$96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1B-4A15-B224-214FA47B2E1C}"/>
            </c:ext>
          </c:extLst>
        </c:ser>
        <c:ser>
          <c:idx val="4"/>
          <c:order val="4"/>
          <c:tx>
            <c:strRef>
              <c:f>WQC!$F$84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WQC!$AN$85:$AN$96</c:f>
              <c:numCache>
                <c:formatCode>General</c:formatCode>
                <c:ptCount val="12"/>
                <c:pt idx="0">
                  <c:v>14.773</c:v>
                </c:pt>
                <c:pt idx="1">
                  <c:v>14.757</c:v>
                </c:pt>
                <c:pt idx="2">
                  <c:v>10.773999999999999</c:v>
                </c:pt>
                <c:pt idx="3">
                  <c:v>9.4659999999999993</c:v>
                </c:pt>
                <c:pt idx="4">
                  <c:v>7.5190000000000001</c:v>
                </c:pt>
                <c:pt idx="5">
                  <c:v>5.1970000000000001</c:v>
                </c:pt>
                <c:pt idx="6">
                  <c:v>4.5</c:v>
                </c:pt>
                <c:pt idx="7">
                  <c:v>3.2869999999999999</c:v>
                </c:pt>
                <c:pt idx="8">
                  <c:v>2.637</c:v>
                </c:pt>
                <c:pt idx="9">
                  <c:v>2.4289999999999998</c:v>
                </c:pt>
                <c:pt idx="10">
                  <c:v>2.1179999999999999</c:v>
                </c:pt>
                <c:pt idx="11">
                  <c:v>1.9E-2</c:v>
                </c:pt>
              </c:numCache>
            </c:numRef>
          </c:xVal>
          <c:yVal>
            <c:numRef>
              <c:f>WQC!$F$85:$F$96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1B-4A15-B224-214FA47B2E1C}"/>
            </c:ext>
          </c:extLst>
        </c:ser>
        <c:ser>
          <c:idx val="5"/>
          <c:order val="5"/>
          <c:tx>
            <c:strRef>
              <c:f>WQC!$G$84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WQC!$AQ$85:$AQ$96</c:f>
              <c:numCache>
                <c:formatCode>0.00</c:formatCode>
                <c:ptCount val="12"/>
                <c:pt idx="0">
                  <c:v>7.1980000000000004</c:v>
                </c:pt>
                <c:pt idx="1">
                  <c:v>7.0158080000000007</c:v>
                </c:pt>
                <c:pt idx="2">
                  <c:v>6.2813759999999998</c:v>
                </c:pt>
                <c:pt idx="3">
                  <c:v>5.0796640000000002</c:v>
                </c:pt>
                <c:pt idx="4">
                  <c:v>4.2338400000000007</c:v>
                </c:pt>
                <c:pt idx="5">
                  <c:v>3.5871999999999997</c:v>
                </c:pt>
                <c:pt idx="6">
                  <c:v>3.1605119999999998</c:v>
                </c:pt>
                <c:pt idx="7">
                  <c:v>2.9632159999999996</c:v>
                </c:pt>
                <c:pt idx="8">
                  <c:v>2.9490560000000001</c:v>
                </c:pt>
                <c:pt idx="9">
                  <c:v>2.9028</c:v>
                </c:pt>
                <c:pt idx="10">
                  <c:v>2.22784</c:v>
                </c:pt>
                <c:pt idx="11">
                  <c:v>0.22</c:v>
                </c:pt>
              </c:numCache>
            </c:numRef>
          </c:xVal>
          <c:yVal>
            <c:numRef>
              <c:f>WQC!$G$85:$G$96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1B-4A15-B224-214FA47B2E1C}"/>
            </c:ext>
          </c:extLst>
        </c:ser>
        <c:ser>
          <c:idx val="6"/>
          <c:order val="6"/>
          <c:tx>
            <c:strRef>
              <c:f>WQC!$H$84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WQC!$AR$85:$AR$96</c:f>
              <c:numCache>
                <c:formatCode>General</c:formatCode>
                <c:ptCount val="12"/>
                <c:pt idx="0">
                  <c:v>7.44</c:v>
                </c:pt>
                <c:pt idx="1">
                  <c:v>7.57</c:v>
                </c:pt>
                <c:pt idx="2">
                  <c:v>6.57</c:v>
                </c:pt>
                <c:pt idx="3">
                  <c:v>5.72</c:v>
                </c:pt>
                <c:pt idx="4">
                  <c:v>5.62</c:v>
                </c:pt>
                <c:pt idx="5">
                  <c:v>5.32</c:v>
                </c:pt>
                <c:pt idx="6">
                  <c:v>5.0199999999999996</c:v>
                </c:pt>
                <c:pt idx="7">
                  <c:v>5.08</c:v>
                </c:pt>
                <c:pt idx="8">
                  <c:v>5.01</c:v>
                </c:pt>
                <c:pt idx="9">
                  <c:v>4.9800000000000004</c:v>
                </c:pt>
                <c:pt idx="10">
                  <c:v>4.95</c:v>
                </c:pt>
                <c:pt idx="11">
                  <c:v>0.47</c:v>
                </c:pt>
              </c:numCache>
            </c:numRef>
          </c:xVal>
          <c:yVal>
            <c:numRef>
              <c:f>WQC!$H$85:$H$96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1B-4A15-B224-214FA47B2E1C}"/>
            </c:ext>
          </c:extLst>
        </c:ser>
        <c:ser>
          <c:idx val="7"/>
          <c:order val="7"/>
          <c:tx>
            <c:strRef>
              <c:f>WQC!$I$84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WQC!$AS$85:$AS$96</c:f>
              <c:numCache>
                <c:formatCode>General</c:formatCode>
                <c:ptCount val="12"/>
                <c:pt idx="0">
                  <c:v>8.58</c:v>
                </c:pt>
                <c:pt idx="1">
                  <c:v>8.7899999999999991</c:v>
                </c:pt>
                <c:pt idx="2">
                  <c:v>8.99</c:v>
                </c:pt>
                <c:pt idx="3">
                  <c:v>8.61</c:v>
                </c:pt>
                <c:pt idx="4">
                  <c:v>8.1999999999999993</c:v>
                </c:pt>
                <c:pt idx="5">
                  <c:v>8.19</c:v>
                </c:pt>
                <c:pt idx="6">
                  <c:v>7.76</c:v>
                </c:pt>
                <c:pt idx="7">
                  <c:v>4.5999999999999996</c:v>
                </c:pt>
                <c:pt idx="8">
                  <c:v>3.26</c:v>
                </c:pt>
                <c:pt idx="9">
                  <c:v>3.14</c:v>
                </c:pt>
                <c:pt idx="10">
                  <c:v>2.91</c:v>
                </c:pt>
                <c:pt idx="11">
                  <c:v>0.25</c:v>
                </c:pt>
              </c:numCache>
            </c:numRef>
          </c:xVal>
          <c:yVal>
            <c:numRef>
              <c:f>WQC!$I$85:$I$96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186.7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91B-4A15-B224-214FA47B2E1C}"/>
            </c:ext>
          </c:extLst>
        </c:ser>
        <c:ser>
          <c:idx val="8"/>
          <c:order val="8"/>
          <c:tx>
            <c:strRef>
              <c:f>WQC!$J$84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WQC!$AT$85:$AT$96</c:f>
              <c:numCache>
                <c:formatCode>General</c:formatCode>
                <c:ptCount val="12"/>
                <c:pt idx="0">
                  <c:v>8.75</c:v>
                </c:pt>
                <c:pt idx="1">
                  <c:v>8.48</c:v>
                </c:pt>
                <c:pt idx="2">
                  <c:v>8.23</c:v>
                </c:pt>
                <c:pt idx="3">
                  <c:v>7.45</c:v>
                </c:pt>
                <c:pt idx="4">
                  <c:v>7.38</c:v>
                </c:pt>
                <c:pt idx="5">
                  <c:v>7.2</c:v>
                </c:pt>
                <c:pt idx="6">
                  <c:v>6.96</c:v>
                </c:pt>
                <c:pt idx="7">
                  <c:v>6.77</c:v>
                </c:pt>
                <c:pt idx="8">
                  <c:v>6.11</c:v>
                </c:pt>
                <c:pt idx="9">
                  <c:v>5.93</c:v>
                </c:pt>
                <c:pt idx="10">
                  <c:v>5.38</c:v>
                </c:pt>
                <c:pt idx="11">
                  <c:v>0.51</c:v>
                </c:pt>
              </c:numCache>
            </c:numRef>
          </c:xVal>
          <c:yVal>
            <c:numRef>
              <c:f>WQC!$J$85:$J$96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91B-4A15-B224-214FA47B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22000"/>
        <c:axId val="442829856"/>
      </c:scatterChart>
      <c:valAx>
        <c:axId val="441822000"/>
        <c:scaling>
          <c:orientation val="minMax"/>
          <c:max val="1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9856"/>
        <c:crosses val="autoZero"/>
        <c:crossBetween val="midCat"/>
        <c:majorUnit val="2"/>
      </c:valAx>
      <c:valAx>
        <c:axId val="44282985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Pandan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WQC!$B$100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WQC!$AL$101:$AL$104</c:f>
              <c:numCache>
                <c:formatCode>General</c:formatCode>
                <c:ptCount val="4"/>
                <c:pt idx="0">
                  <c:v>1.97</c:v>
                </c:pt>
                <c:pt idx="1">
                  <c:v>2.19</c:v>
                </c:pt>
                <c:pt idx="2">
                  <c:v>1.29</c:v>
                </c:pt>
                <c:pt idx="3">
                  <c:v>0.37</c:v>
                </c:pt>
              </c:numCache>
            </c:numRef>
          </c:xVal>
          <c:yVal>
            <c:numRef>
              <c:f>WQC!$B$101:$B$104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C-4159-B471-EB9A5A0105B8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WQC!$AM$101:$AM$106</c:f>
              <c:numCache>
                <c:formatCode>General</c:formatCode>
                <c:ptCount val="6"/>
                <c:pt idx="0">
                  <c:v>6.25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7C-4159-B471-EB9A5A0105B8}"/>
            </c:ext>
          </c:extLst>
        </c:ser>
        <c:ser>
          <c:idx val="2"/>
          <c:order val="2"/>
          <c:tx>
            <c:strRef>
              <c:f>WQC!$D$100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WQC!#REF!</c:f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7C-4159-B471-EB9A5A0105B8}"/>
            </c:ext>
          </c:extLst>
        </c:ser>
        <c:ser>
          <c:idx val="3"/>
          <c:order val="3"/>
          <c:tx>
            <c:strRef>
              <c:f>WQC!$E$100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WQC!$AO$101:$AO$112</c:f>
              <c:numCache>
                <c:formatCode>General</c:formatCode>
                <c:ptCount val="12"/>
                <c:pt idx="0">
                  <c:v>9.0299999999999994</c:v>
                </c:pt>
                <c:pt idx="1">
                  <c:v>11.19</c:v>
                </c:pt>
                <c:pt idx="2">
                  <c:v>8.0299999999999994</c:v>
                </c:pt>
                <c:pt idx="3">
                  <c:v>6.28</c:v>
                </c:pt>
                <c:pt idx="4">
                  <c:v>4.49</c:v>
                </c:pt>
                <c:pt idx="5">
                  <c:v>1.77</c:v>
                </c:pt>
                <c:pt idx="6">
                  <c:v>0.83</c:v>
                </c:pt>
                <c:pt idx="7">
                  <c:v>0.23</c:v>
                </c:pt>
                <c:pt idx="8">
                  <c:v>0.17</c:v>
                </c:pt>
                <c:pt idx="9">
                  <c:v>0.13</c:v>
                </c:pt>
                <c:pt idx="10">
                  <c:v>0.11</c:v>
                </c:pt>
                <c:pt idx="11">
                  <c:v>0.41</c:v>
                </c:pt>
              </c:numCache>
            </c:numRef>
          </c:xVal>
          <c:yVal>
            <c:numRef>
              <c:f>WQC!$E$101:$E$112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7C-4159-B471-EB9A5A0105B8}"/>
            </c:ext>
          </c:extLst>
        </c:ser>
        <c:ser>
          <c:idx val="4"/>
          <c:order val="4"/>
          <c:tx>
            <c:strRef>
              <c:f>WQC!$F$100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WQC!$AP$101:$AP$112</c:f>
              <c:numCache>
                <c:formatCode>General</c:formatCode>
                <c:ptCount val="12"/>
                <c:pt idx="0">
                  <c:v>3.35</c:v>
                </c:pt>
                <c:pt idx="1">
                  <c:v>3.77</c:v>
                </c:pt>
                <c:pt idx="2">
                  <c:v>3.15</c:v>
                </c:pt>
                <c:pt idx="3">
                  <c:v>3.07</c:v>
                </c:pt>
                <c:pt idx="4">
                  <c:v>3.02</c:v>
                </c:pt>
                <c:pt idx="5">
                  <c:v>3.07</c:v>
                </c:pt>
                <c:pt idx="6">
                  <c:v>2.44</c:v>
                </c:pt>
                <c:pt idx="7">
                  <c:v>2.14</c:v>
                </c:pt>
                <c:pt idx="8">
                  <c:v>0.73</c:v>
                </c:pt>
                <c:pt idx="9">
                  <c:v>0.65</c:v>
                </c:pt>
                <c:pt idx="10">
                  <c:v>0.67</c:v>
                </c:pt>
                <c:pt idx="11">
                  <c:v>0.05</c:v>
                </c:pt>
              </c:numCache>
            </c:numRef>
          </c:xVal>
          <c:yVal>
            <c:numRef>
              <c:f>WQC!$F$101:$F$112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7C-4159-B471-EB9A5A0105B8}"/>
            </c:ext>
          </c:extLst>
        </c:ser>
        <c:ser>
          <c:idx val="5"/>
          <c:order val="5"/>
          <c:tx>
            <c:strRef>
              <c:f>WQC!$G$100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WQC!$AQ$101:$AQ$112</c:f>
              <c:numCache>
                <c:formatCode>0.00</c:formatCode>
                <c:ptCount val="12"/>
                <c:pt idx="0">
                  <c:v>5.3731200000000001</c:v>
                </c:pt>
                <c:pt idx="1">
                  <c:v>5.8278400000000001</c:v>
                </c:pt>
                <c:pt idx="2">
                  <c:v>5.9392000000000005</c:v>
                </c:pt>
                <c:pt idx="3">
                  <c:v>5.0297599999999996</c:v>
                </c:pt>
                <c:pt idx="4">
                  <c:v>4.7977600000000002</c:v>
                </c:pt>
                <c:pt idx="5">
                  <c:v>4.7327999999999992</c:v>
                </c:pt>
                <c:pt idx="6">
                  <c:v>4.21312</c:v>
                </c:pt>
                <c:pt idx="7">
                  <c:v>4.6492800000000001</c:v>
                </c:pt>
                <c:pt idx="8">
                  <c:v>4.39872</c:v>
                </c:pt>
                <c:pt idx="9">
                  <c:v>4.4080000000000004</c:v>
                </c:pt>
                <c:pt idx="10">
                  <c:v>4.3616000000000001</c:v>
                </c:pt>
                <c:pt idx="11">
                  <c:v>0.89</c:v>
                </c:pt>
              </c:numCache>
            </c:numRef>
          </c:xVal>
          <c:yVal>
            <c:numRef>
              <c:f>WQC!$G$101:$G$112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7C-4159-B471-EB9A5A0105B8}"/>
            </c:ext>
          </c:extLst>
        </c:ser>
        <c:ser>
          <c:idx val="6"/>
          <c:order val="6"/>
          <c:tx>
            <c:strRef>
              <c:f>WQC!$H$100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WQC!$AR$101:$AR$112</c:f>
              <c:numCache>
                <c:formatCode>General</c:formatCode>
                <c:ptCount val="12"/>
                <c:pt idx="0">
                  <c:v>7.21</c:v>
                </c:pt>
                <c:pt idx="1">
                  <c:v>7.52</c:v>
                </c:pt>
                <c:pt idx="2">
                  <c:v>6.48</c:v>
                </c:pt>
                <c:pt idx="3">
                  <c:v>5.34</c:v>
                </c:pt>
                <c:pt idx="4">
                  <c:v>5.17</c:v>
                </c:pt>
                <c:pt idx="5">
                  <c:v>4.63</c:v>
                </c:pt>
                <c:pt idx="6">
                  <c:v>4.82</c:v>
                </c:pt>
                <c:pt idx="7">
                  <c:v>4.54</c:v>
                </c:pt>
                <c:pt idx="8">
                  <c:v>4.21</c:v>
                </c:pt>
                <c:pt idx="9">
                  <c:v>4.37</c:v>
                </c:pt>
                <c:pt idx="10">
                  <c:v>4.3899999999999997</c:v>
                </c:pt>
                <c:pt idx="11">
                  <c:v>0.7</c:v>
                </c:pt>
              </c:numCache>
            </c:numRef>
          </c:xVal>
          <c:yVal>
            <c:numRef>
              <c:f>WQC!$H$101:$H$112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7C-4159-B471-EB9A5A0105B8}"/>
            </c:ext>
          </c:extLst>
        </c:ser>
        <c:ser>
          <c:idx val="7"/>
          <c:order val="7"/>
          <c:tx>
            <c:strRef>
              <c:f>WQC!$I$100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WQC!$AS$101:$AS$112</c:f>
              <c:numCache>
                <c:formatCode>General</c:formatCode>
                <c:ptCount val="12"/>
                <c:pt idx="0">
                  <c:v>8.5399999999999991</c:v>
                </c:pt>
                <c:pt idx="1">
                  <c:v>8.76</c:v>
                </c:pt>
                <c:pt idx="2">
                  <c:v>8.81</c:v>
                </c:pt>
                <c:pt idx="3">
                  <c:v>8.59</c:v>
                </c:pt>
                <c:pt idx="4">
                  <c:v>8.34</c:v>
                </c:pt>
                <c:pt idx="5">
                  <c:v>8.17</c:v>
                </c:pt>
                <c:pt idx="6">
                  <c:v>7.12</c:v>
                </c:pt>
                <c:pt idx="7">
                  <c:v>6.99</c:v>
                </c:pt>
                <c:pt idx="8">
                  <c:v>6.06</c:v>
                </c:pt>
                <c:pt idx="9">
                  <c:v>6.1</c:v>
                </c:pt>
                <c:pt idx="10">
                  <c:v>4.7699999999999996</c:v>
                </c:pt>
                <c:pt idx="11">
                  <c:v>0.87</c:v>
                </c:pt>
              </c:numCache>
            </c:numRef>
          </c:xVal>
          <c:yVal>
            <c:numRef>
              <c:f>WQC!$I$101:$I$112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81.099999999999994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07C-4159-B471-EB9A5A0105B8}"/>
            </c:ext>
          </c:extLst>
        </c:ser>
        <c:ser>
          <c:idx val="8"/>
          <c:order val="8"/>
          <c:tx>
            <c:strRef>
              <c:f>WQC!$J$100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WQC!$AT$101:$AT$112</c:f>
              <c:numCache>
                <c:formatCode>General</c:formatCode>
                <c:ptCount val="12"/>
                <c:pt idx="0">
                  <c:v>6.16</c:v>
                </c:pt>
                <c:pt idx="1">
                  <c:v>6.29</c:v>
                </c:pt>
                <c:pt idx="2">
                  <c:v>6.51</c:v>
                </c:pt>
                <c:pt idx="3">
                  <c:v>6.22</c:v>
                </c:pt>
                <c:pt idx="4">
                  <c:v>6.45</c:v>
                </c:pt>
                <c:pt idx="5">
                  <c:v>5.45</c:v>
                </c:pt>
                <c:pt idx="6">
                  <c:v>5.61</c:v>
                </c:pt>
                <c:pt idx="7">
                  <c:v>5.23</c:v>
                </c:pt>
                <c:pt idx="8">
                  <c:v>4.8600000000000003</c:v>
                </c:pt>
                <c:pt idx="9">
                  <c:v>4.82</c:v>
                </c:pt>
                <c:pt idx="10">
                  <c:v>4.8600000000000003</c:v>
                </c:pt>
                <c:pt idx="11">
                  <c:v>0.66</c:v>
                </c:pt>
              </c:numCache>
            </c:numRef>
          </c:xVal>
          <c:yVal>
            <c:numRef>
              <c:f>WQC!$J$101:$J$112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07C-4159-B471-EB9A5A01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23976"/>
        <c:axId val="442824368"/>
      </c:scatterChart>
      <c:valAx>
        <c:axId val="442823976"/>
        <c:scaling>
          <c:orientation val="minMax"/>
          <c:max val="12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4368"/>
        <c:crosses val="autoZero"/>
        <c:crossBetween val="midCat"/>
        <c:majorUnit val="2"/>
      </c:valAx>
      <c:valAx>
        <c:axId val="44282436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S. Batang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WQC!$B$116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WQC!$AL$117:$AL$120</c:f>
              <c:numCache>
                <c:formatCode>General</c:formatCode>
                <c:ptCount val="4"/>
                <c:pt idx="0">
                  <c:v>2.98</c:v>
                </c:pt>
                <c:pt idx="1">
                  <c:v>3.37</c:v>
                </c:pt>
                <c:pt idx="2">
                  <c:v>2.02</c:v>
                </c:pt>
                <c:pt idx="3">
                  <c:v>0.63</c:v>
                </c:pt>
              </c:numCache>
            </c:numRef>
          </c:xVal>
          <c:yVal>
            <c:numRef>
              <c:f>WQC!$B$117:$B$120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4-4228-97E3-7050877693DC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WQC!$AM$117:$AM$122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5.04</c:v>
                </c:pt>
                <c:pt idx="2">
                  <c:v>4.21</c:v>
                </c:pt>
                <c:pt idx="3">
                  <c:v>2.37</c:v>
                </c:pt>
                <c:pt idx="4">
                  <c:v>0.92</c:v>
                </c:pt>
                <c:pt idx="5">
                  <c:v>0.56999999999999995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4-4228-97E3-7050877693DC}"/>
            </c:ext>
          </c:extLst>
        </c:ser>
        <c:ser>
          <c:idx val="2"/>
          <c:order val="2"/>
          <c:tx>
            <c:strRef>
              <c:f>WQC!$D$116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WQC!#REF!</c:f>
            </c:numRef>
          </c:xVal>
          <c:yVal>
            <c:numRef>
              <c:f>WQC!$D$117:$D$122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D4-4228-97E3-7050877693DC}"/>
            </c:ext>
          </c:extLst>
        </c:ser>
        <c:ser>
          <c:idx val="3"/>
          <c:order val="3"/>
          <c:tx>
            <c:strRef>
              <c:f>WQC!$E$116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WQC!$AO$117:$AO$128</c:f>
              <c:numCache>
                <c:formatCode>General</c:formatCode>
                <c:ptCount val="12"/>
                <c:pt idx="0">
                  <c:v>7.32</c:v>
                </c:pt>
                <c:pt idx="1">
                  <c:v>7.95</c:v>
                </c:pt>
                <c:pt idx="2">
                  <c:v>7.76</c:v>
                </c:pt>
                <c:pt idx="3">
                  <c:v>5.96</c:v>
                </c:pt>
                <c:pt idx="4">
                  <c:v>4.7</c:v>
                </c:pt>
                <c:pt idx="5">
                  <c:v>3.35</c:v>
                </c:pt>
                <c:pt idx="6">
                  <c:v>2.2599999999999998</c:v>
                </c:pt>
                <c:pt idx="7">
                  <c:v>2.1800000000000002</c:v>
                </c:pt>
                <c:pt idx="8">
                  <c:v>1.61</c:v>
                </c:pt>
                <c:pt idx="9">
                  <c:v>1.34</c:v>
                </c:pt>
                <c:pt idx="10">
                  <c:v>1.33</c:v>
                </c:pt>
                <c:pt idx="11">
                  <c:v>0.78</c:v>
                </c:pt>
              </c:numCache>
            </c:numRef>
          </c:xVal>
          <c:yVal>
            <c:numRef>
              <c:f>WQC!$E$117:$E$128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D4-4228-97E3-7050877693DC}"/>
            </c:ext>
          </c:extLst>
        </c:ser>
        <c:ser>
          <c:idx val="4"/>
          <c:order val="4"/>
          <c:tx>
            <c:strRef>
              <c:f>WQC!$F$116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WQC!$AP$117:$AP$128</c:f>
              <c:numCache>
                <c:formatCode>General</c:formatCode>
                <c:ptCount val="12"/>
                <c:pt idx="0">
                  <c:v>2</c:v>
                </c:pt>
                <c:pt idx="1">
                  <c:v>2.73</c:v>
                </c:pt>
                <c:pt idx="2">
                  <c:v>2.89</c:v>
                </c:pt>
                <c:pt idx="3">
                  <c:v>2.96</c:v>
                </c:pt>
                <c:pt idx="4">
                  <c:v>2.86</c:v>
                </c:pt>
                <c:pt idx="5">
                  <c:v>2.82</c:v>
                </c:pt>
                <c:pt idx="6">
                  <c:v>2.84</c:v>
                </c:pt>
                <c:pt idx="7">
                  <c:v>2.5099999999999998</c:v>
                </c:pt>
                <c:pt idx="8">
                  <c:v>0.6</c:v>
                </c:pt>
                <c:pt idx="9">
                  <c:v>0.53</c:v>
                </c:pt>
                <c:pt idx="10">
                  <c:v>0.51</c:v>
                </c:pt>
                <c:pt idx="11">
                  <c:v>0.03</c:v>
                </c:pt>
              </c:numCache>
            </c:numRef>
          </c:xVal>
          <c:yVal>
            <c:numRef>
              <c:f>WQC!$F$117:$F$128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38.700000000000003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D4-4228-97E3-7050877693DC}"/>
            </c:ext>
          </c:extLst>
        </c:ser>
        <c:ser>
          <c:idx val="5"/>
          <c:order val="5"/>
          <c:tx>
            <c:strRef>
              <c:f>WQC!$G$116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WQC!$AQ$117:$AQ$128</c:f>
              <c:numCache>
                <c:formatCode>0.00</c:formatCode>
                <c:ptCount val="12"/>
                <c:pt idx="0">
                  <c:v>4.1855199999999995</c:v>
                </c:pt>
                <c:pt idx="1">
                  <c:v>3.7317800000000001</c:v>
                </c:pt>
                <c:pt idx="2">
                  <c:v>3.3706399999999999</c:v>
                </c:pt>
                <c:pt idx="3">
                  <c:v>3.0002400000000002</c:v>
                </c:pt>
                <c:pt idx="4">
                  <c:v>3.2132200000000002</c:v>
                </c:pt>
                <c:pt idx="5">
                  <c:v>2.9817200000000001</c:v>
                </c:pt>
                <c:pt idx="6">
                  <c:v>3.0002400000000002</c:v>
                </c:pt>
                <c:pt idx="7">
                  <c:v>2.8150400000000002</c:v>
                </c:pt>
                <c:pt idx="8">
                  <c:v>2.778</c:v>
                </c:pt>
                <c:pt idx="9">
                  <c:v>2.8150400000000002</c:v>
                </c:pt>
                <c:pt idx="10">
                  <c:v>2.99098</c:v>
                </c:pt>
                <c:pt idx="11">
                  <c:v>0.75006000000000006</c:v>
                </c:pt>
              </c:numCache>
            </c:numRef>
          </c:xVal>
          <c:yVal>
            <c:numRef>
              <c:f>WQC!$G$117:$G$128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D4-4228-97E3-7050877693DC}"/>
            </c:ext>
          </c:extLst>
        </c:ser>
        <c:ser>
          <c:idx val="6"/>
          <c:order val="6"/>
          <c:tx>
            <c:strRef>
              <c:f>WQC!$H$116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WQC!$AR$117:$AR$128</c:f>
              <c:numCache>
                <c:formatCode>General</c:formatCode>
                <c:ptCount val="12"/>
                <c:pt idx="0">
                  <c:v>7.93</c:v>
                </c:pt>
                <c:pt idx="1">
                  <c:v>7.73</c:v>
                </c:pt>
                <c:pt idx="2">
                  <c:v>6.14</c:v>
                </c:pt>
                <c:pt idx="3">
                  <c:v>5.61</c:v>
                </c:pt>
                <c:pt idx="4">
                  <c:v>4.92</c:v>
                </c:pt>
                <c:pt idx="5">
                  <c:v>4.0199999999999996</c:v>
                </c:pt>
                <c:pt idx="6">
                  <c:v>4.05</c:v>
                </c:pt>
                <c:pt idx="7">
                  <c:v>3.8</c:v>
                </c:pt>
                <c:pt idx="8">
                  <c:v>3.43</c:v>
                </c:pt>
                <c:pt idx="9">
                  <c:v>3.28</c:v>
                </c:pt>
                <c:pt idx="10">
                  <c:v>3.23</c:v>
                </c:pt>
                <c:pt idx="11">
                  <c:v>1.44</c:v>
                </c:pt>
              </c:numCache>
            </c:numRef>
          </c:xVal>
          <c:yVal>
            <c:numRef>
              <c:f>WQC!$H$117:$H$128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D4-4228-97E3-7050877693DC}"/>
            </c:ext>
          </c:extLst>
        </c:ser>
        <c:ser>
          <c:idx val="7"/>
          <c:order val="7"/>
          <c:tx>
            <c:strRef>
              <c:f>WQC!$I$116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WQC!$AS$117:$AS$128</c:f>
              <c:numCache>
                <c:formatCode>General</c:formatCode>
                <c:ptCount val="12"/>
                <c:pt idx="0">
                  <c:v>8.11</c:v>
                </c:pt>
                <c:pt idx="1">
                  <c:v>8.5399999999999991</c:v>
                </c:pt>
                <c:pt idx="2">
                  <c:v>8.6</c:v>
                </c:pt>
                <c:pt idx="3">
                  <c:v>8.5500000000000007</c:v>
                </c:pt>
                <c:pt idx="4">
                  <c:v>8.67</c:v>
                </c:pt>
                <c:pt idx="5">
                  <c:v>8.3800000000000008</c:v>
                </c:pt>
                <c:pt idx="6">
                  <c:v>8.48</c:v>
                </c:pt>
                <c:pt idx="7">
                  <c:v>8.3000000000000007</c:v>
                </c:pt>
                <c:pt idx="8">
                  <c:v>8.34</c:v>
                </c:pt>
                <c:pt idx="9">
                  <c:v>7.69</c:v>
                </c:pt>
                <c:pt idx="10">
                  <c:v>6.7</c:v>
                </c:pt>
                <c:pt idx="11">
                  <c:v>4.29</c:v>
                </c:pt>
              </c:numCache>
            </c:numRef>
          </c:xVal>
          <c:yVal>
            <c:numRef>
              <c:f>WQC!$I$117:$I$128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D4-4228-97E3-7050877693DC}"/>
            </c:ext>
          </c:extLst>
        </c:ser>
        <c:ser>
          <c:idx val="8"/>
          <c:order val="8"/>
          <c:tx>
            <c:strRef>
              <c:f>WQC!$J$100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WQC!$AT$117:$AT$128</c:f>
              <c:numCache>
                <c:formatCode>General</c:formatCode>
                <c:ptCount val="12"/>
                <c:pt idx="0">
                  <c:v>7.03</c:v>
                </c:pt>
                <c:pt idx="1">
                  <c:v>6.81</c:v>
                </c:pt>
                <c:pt idx="2">
                  <c:v>6.8</c:v>
                </c:pt>
                <c:pt idx="3">
                  <c:v>5.71</c:v>
                </c:pt>
                <c:pt idx="4">
                  <c:v>5.56</c:v>
                </c:pt>
                <c:pt idx="5">
                  <c:v>5.07</c:v>
                </c:pt>
                <c:pt idx="6">
                  <c:v>4.72</c:v>
                </c:pt>
                <c:pt idx="7">
                  <c:v>3.51</c:v>
                </c:pt>
                <c:pt idx="8">
                  <c:v>2.58</c:v>
                </c:pt>
                <c:pt idx="9">
                  <c:v>2.57</c:v>
                </c:pt>
                <c:pt idx="10">
                  <c:v>2.2799999999999998</c:v>
                </c:pt>
                <c:pt idx="11">
                  <c:v>4.1500000000000004</c:v>
                </c:pt>
              </c:numCache>
            </c:numRef>
          </c:xVal>
          <c:yVal>
            <c:numRef>
              <c:f>WQC!$J$117:$J$128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D4-4228-97E3-70508776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28680"/>
        <c:axId val="442829072"/>
      </c:scatterChart>
      <c:valAx>
        <c:axId val="442828680"/>
        <c:scaling>
          <c:orientation val="minMax"/>
          <c:max val="1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9072"/>
        <c:crosses val="autoZero"/>
        <c:crossBetween val="midCat"/>
        <c:majorUnit val="2"/>
      </c:valAx>
      <c:valAx>
        <c:axId val="44282907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WQC!$B$36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WQC!$N$37:$N$40</c:f>
              <c:numCache>
                <c:formatCode>General</c:formatCode>
                <c:ptCount val="4"/>
                <c:pt idx="0">
                  <c:v>27.9</c:v>
                </c:pt>
                <c:pt idx="1">
                  <c:v>26.9</c:v>
                </c:pt>
                <c:pt idx="2">
                  <c:v>26.8</c:v>
                </c:pt>
                <c:pt idx="3">
                  <c:v>26.7</c:v>
                </c:pt>
              </c:numCache>
            </c:numRef>
          </c:xVal>
          <c:yVal>
            <c:numRef>
              <c:f>WQC!$B$37:$B$40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4-43B0-B96A-4A75A024664B}"/>
            </c:ext>
          </c:extLst>
        </c:ser>
        <c:ser>
          <c:idx val="1"/>
          <c:order val="1"/>
          <c:tx>
            <c:strRef>
              <c:f>WQC!$C$36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WQC!$O$37:$O$40</c:f>
              <c:numCache>
                <c:formatCode>General</c:formatCode>
                <c:ptCount val="4"/>
              </c:numCache>
            </c:numRef>
          </c:xVal>
          <c:yVal>
            <c:numRef>
              <c:f>WQC!$C$37:$C$40</c:f>
              <c:numCache>
                <c:formatCode>General</c:formatCode>
                <c:ptCount val="4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B4-43B0-B96A-4A75A024664B}"/>
            </c:ext>
          </c:extLst>
        </c:ser>
        <c:ser>
          <c:idx val="2"/>
          <c:order val="2"/>
          <c:tx>
            <c:strRef>
              <c:f>WQC!$D$36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WQC!$P$37:$P$42</c:f>
              <c:numCache>
                <c:formatCode>General</c:formatCode>
                <c:ptCount val="6"/>
                <c:pt idx="0">
                  <c:v>27.7</c:v>
                </c:pt>
                <c:pt idx="1">
                  <c:v>27.7</c:v>
                </c:pt>
                <c:pt idx="2">
                  <c:v>27.7</c:v>
                </c:pt>
                <c:pt idx="3">
                  <c:v>27.7</c:v>
                </c:pt>
                <c:pt idx="4">
                  <c:v>27.6</c:v>
                </c:pt>
                <c:pt idx="5">
                  <c:v>27.6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B4-43B0-B96A-4A75A024664B}"/>
            </c:ext>
          </c:extLst>
        </c:ser>
        <c:ser>
          <c:idx val="3"/>
          <c:order val="3"/>
          <c:tx>
            <c:strRef>
              <c:f>WQC!$E$36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WQC!$Q$37:$Q$48</c:f>
              <c:numCache>
                <c:formatCode>General</c:formatCode>
                <c:ptCount val="12"/>
                <c:pt idx="0">
                  <c:v>28.1</c:v>
                </c:pt>
                <c:pt idx="1">
                  <c:v>28.2</c:v>
                </c:pt>
                <c:pt idx="2">
                  <c:v>28.1</c:v>
                </c:pt>
                <c:pt idx="3">
                  <c:v>28.1</c:v>
                </c:pt>
                <c:pt idx="4">
                  <c:v>28</c:v>
                </c:pt>
                <c:pt idx="5">
                  <c:v>28</c:v>
                </c:pt>
                <c:pt idx="6">
                  <c:v>27.9</c:v>
                </c:pt>
                <c:pt idx="7">
                  <c:v>27.7</c:v>
                </c:pt>
                <c:pt idx="8">
                  <c:v>27.7</c:v>
                </c:pt>
                <c:pt idx="9">
                  <c:v>27.6</c:v>
                </c:pt>
                <c:pt idx="10">
                  <c:v>27.6</c:v>
                </c:pt>
                <c:pt idx="11">
                  <c:v>26.9</c:v>
                </c:pt>
              </c:numCache>
            </c:numRef>
          </c:xVal>
          <c:yVal>
            <c:numRef>
              <c:f>WQC!$E$37:$E$48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B4-43B0-B96A-4A75A024664B}"/>
            </c:ext>
          </c:extLst>
        </c:ser>
        <c:ser>
          <c:idx val="4"/>
          <c:order val="4"/>
          <c:tx>
            <c:strRef>
              <c:f>WQC!$F$36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WQC!$R$37:$R$48</c:f>
              <c:numCache>
                <c:formatCode>General</c:formatCode>
                <c:ptCount val="12"/>
                <c:pt idx="0">
                  <c:v>29.3</c:v>
                </c:pt>
                <c:pt idx="1">
                  <c:v>29.1</c:v>
                </c:pt>
                <c:pt idx="2">
                  <c:v>28.7</c:v>
                </c:pt>
                <c:pt idx="3">
                  <c:v>28.6</c:v>
                </c:pt>
                <c:pt idx="4">
                  <c:v>28.5</c:v>
                </c:pt>
                <c:pt idx="5">
                  <c:v>28.4</c:v>
                </c:pt>
                <c:pt idx="6">
                  <c:v>28.2</c:v>
                </c:pt>
                <c:pt idx="7">
                  <c:v>28.1</c:v>
                </c:pt>
                <c:pt idx="8">
                  <c:v>27.7</c:v>
                </c:pt>
                <c:pt idx="9">
                  <c:v>27.6</c:v>
                </c:pt>
                <c:pt idx="10">
                  <c:v>27.5</c:v>
                </c:pt>
                <c:pt idx="11">
                  <c:v>27</c:v>
                </c:pt>
              </c:numCache>
            </c:numRef>
          </c:xVal>
          <c:yVal>
            <c:numRef>
              <c:f>WQC!$F$37:$F$48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B4-43B0-B96A-4A75A024664B}"/>
            </c:ext>
          </c:extLst>
        </c:ser>
        <c:ser>
          <c:idx val="5"/>
          <c:order val="5"/>
          <c:tx>
            <c:strRef>
              <c:f>WQC!$G$36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WQC!$S$37:$S$48</c:f>
              <c:numCache>
                <c:formatCode>0.0</c:formatCode>
                <c:ptCount val="12"/>
                <c:pt idx="0">
                  <c:v>28.4</c:v>
                </c:pt>
                <c:pt idx="1">
                  <c:v>28.9</c:v>
                </c:pt>
                <c:pt idx="2">
                  <c:v>28.9</c:v>
                </c:pt>
                <c:pt idx="3">
                  <c:v>28.4</c:v>
                </c:pt>
                <c:pt idx="4">
                  <c:v>28.1</c:v>
                </c:pt>
                <c:pt idx="5">
                  <c:v>28</c:v>
                </c:pt>
                <c:pt idx="6">
                  <c:v>27.7</c:v>
                </c:pt>
                <c:pt idx="7">
                  <c:v>27.3</c:v>
                </c:pt>
                <c:pt idx="8">
                  <c:v>27.4</c:v>
                </c:pt>
                <c:pt idx="9">
                  <c:v>27.3</c:v>
                </c:pt>
                <c:pt idx="10">
                  <c:v>27.3</c:v>
                </c:pt>
                <c:pt idx="11">
                  <c:v>27</c:v>
                </c:pt>
              </c:numCache>
            </c:numRef>
          </c:xVal>
          <c:yVal>
            <c:numRef>
              <c:f>WQC!$G$37:$G$48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B4-43B0-B96A-4A75A024664B}"/>
            </c:ext>
          </c:extLst>
        </c:ser>
        <c:ser>
          <c:idx val="6"/>
          <c:order val="6"/>
          <c:tx>
            <c:strRef>
              <c:f>WQC!$H$36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WQC!$T$37:$T$48</c:f>
              <c:numCache>
                <c:formatCode>General</c:formatCode>
                <c:ptCount val="12"/>
                <c:pt idx="0">
                  <c:v>28</c:v>
                </c:pt>
                <c:pt idx="1">
                  <c:v>27.7</c:v>
                </c:pt>
                <c:pt idx="2">
                  <c:v>27.7</c:v>
                </c:pt>
                <c:pt idx="3">
                  <c:v>27.7</c:v>
                </c:pt>
                <c:pt idx="4">
                  <c:v>27.6</c:v>
                </c:pt>
                <c:pt idx="5">
                  <c:v>27.6</c:v>
                </c:pt>
                <c:pt idx="6">
                  <c:v>27.6</c:v>
                </c:pt>
                <c:pt idx="7">
                  <c:v>27.6</c:v>
                </c:pt>
                <c:pt idx="8">
                  <c:v>27.6</c:v>
                </c:pt>
                <c:pt idx="9">
                  <c:v>27.5</c:v>
                </c:pt>
                <c:pt idx="10">
                  <c:v>27.4</c:v>
                </c:pt>
                <c:pt idx="11">
                  <c:v>26.7</c:v>
                </c:pt>
              </c:numCache>
            </c:numRef>
          </c:xVal>
          <c:yVal>
            <c:numRef>
              <c:f>WQC!$H$37:$H$48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B4-43B0-B96A-4A75A024664B}"/>
            </c:ext>
          </c:extLst>
        </c:ser>
        <c:ser>
          <c:idx val="7"/>
          <c:order val="7"/>
          <c:tx>
            <c:strRef>
              <c:f>WQC!$I$36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WQC!$U$37:$U$48</c:f>
              <c:numCache>
                <c:formatCode>0.0</c:formatCode>
                <c:ptCount val="12"/>
                <c:pt idx="0">
                  <c:v>28.8</c:v>
                </c:pt>
                <c:pt idx="1">
                  <c:v>28.5</c:v>
                </c:pt>
                <c:pt idx="2">
                  <c:v>28.1</c:v>
                </c:pt>
                <c:pt idx="3">
                  <c:v>27.9</c:v>
                </c:pt>
                <c:pt idx="4">
                  <c:v>27.9</c:v>
                </c:pt>
                <c:pt idx="5">
                  <c:v>27.7</c:v>
                </c:pt>
                <c:pt idx="6">
                  <c:v>27.6</c:v>
                </c:pt>
                <c:pt idx="7">
                  <c:v>27.5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</c:v>
                </c:pt>
              </c:numCache>
            </c:numRef>
          </c:xVal>
          <c:yVal>
            <c:numRef>
              <c:f>WQC!$I$37:$I$48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B4-43B0-B96A-4A75A024664B}"/>
            </c:ext>
          </c:extLst>
        </c:ser>
        <c:ser>
          <c:idx val="8"/>
          <c:order val="8"/>
          <c:tx>
            <c:strRef>
              <c:f>WQC!$J$36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WQC!$V$37:$V$48</c:f>
              <c:numCache>
                <c:formatCode>0.0</c:formatCode>
                <c:ptCount val="12"/>
                <c:pt idx="0">
                  <c:v>28.3</c:v>
                </c:pt>
                <c:pt idx="1">
                  <c:v>28.1</c:v>
                </c:pt>
                <c:pt idx="2">
                  <c:v>28</c:v>
                </c:pt>
                <c:pt idx="3">
                  <c:v>27.9</c:v>
                </c:pt>
                <c:pt idx="4">
                  <c:v>27.9</c:v>
                </c:pt>
                <c:pt idx="5">
                  <c:v>27.8</c:v>
                </c:pt>
                <c:pt idx="6">
                  <c:v>27.6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</c:v>
                </c:pt>
              </c:numCache>
            </c:numRef>
          </c:xVal>
          <c:yVal>
            <c:numRef>
              <c:f>WQC!$J$37:$J$48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B4-43B0-B96A-4A75A024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26720"/>
        <c:axId val="442826328"/>
      </c:scatterChart>
      <c:valAx>
        <c:axId val="442826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Suhu [</a:t>
                </a:r>
                <a:r>
                  <a:rPr lang="en-US" baseline="30000"/>
                  <a:t>0</a:t>
                </a:r>
                <a:r>
                  <a:rPr lang="en-US"/>
                  <a:t>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6328"/>
        <c:crosses val="autoZero"/>
        <c:crossBetween val="midCat"/>
      </c:valAx>
      <c:valAx>
        <c:axId val="44282632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Bayur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WQC!$N$4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WQC!$Z$21:$Z$24</c:f>
              <c:numCache>
                <c:formatCode>General</c:formatCode>
                <c:ptCount val="4"/>
                <c:pt idx="0">
                  <c:v>7.24</c:v>
                </c:pt>
                <c:pt idx="1">
                  <c:v>7.17</c:v>
                </c:pt>
                <c:pt idx="2">
                  <c:v>7.09</c:v>
                </c:pt>
                <c:pt idx="3">
                  <c:v>7.03</c:v>
                </c:pt>
              </c:numCache>
            </c:numRef>
          </c:xVal>
          <c:yVal>
            <c:numRef>
              <c:f>WQC!$B$21:$B$24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5-49FA-BF65-A9737C0188C0}"/>
            </c:ext>
          </c:extLst>
        </c:ser>
        <c:ser>
          <c:idx val="1"/>
          <c:order val="1"/>
          <c:tx>
            <c:strRef>
              <c:f>WQC!$C$20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WQC!$AA$21:$AA$24</c:f>
              <c:numCache>
                <c:formatCode>0.00</c:formatCode>
                <c:ptCount val="4"/>
                <c:pt idx="0">
                  <c:v>6.92</c:v>
                </c:pt>
              </c:numCache>
            </c:numRef>
          </c:xVal>
          <c:yVal>
            <c:numRef>
              <c:f>WQC!$C$21:$C$24</c:f>
              <c:numCache>
                <c:formatCode>General</c:formatCode>
                <c:ptCount val="4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5-49FA-BF65-A9737C0188C0}"/>
            </c:ext>
          </c:extLst>
        </c:ser>
        <c:ser>
          <c:idx val="2"/>
          <c:order val="2"/>
          <c:tx>
            <c:strRef>
              <c:f>WQC!$D$20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WQC!$AB$21:$AB$26</c:f>
              <c:numCache>
                <c:formatCode>General</c:formatCode>
                <c:ptCount val="6"/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45-49FA-BF65-A9737C0188C0}"/>
            </c:ext>
          </c:extLst>
        </c:ser>
        <c:ser>
          <c:idx val="3"/>
          <c:order val="3"/>
          <c:tx>
            <c:strRef>
              <c:f>WQC!$E$20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WQC!$AC$21:$AC$32</c:f>
              <c:numCache>
                <c:formatCode>General</c:formatCode>
                <c:ptCount val="12"/>
                <c:pt idx="0">
                  <c:v>6.67</c:v>
                </c:pt>
                <c:pt idx="1">
                  <c:v>7.69</c:v>
                </c:pt>
                <c:pt idx="2">
                  <c:v>8.07</c:v>
                </c:pt>
                <c:pt idx="3">
                  <c:v>8.07</c:v>
                </c:pt>
                <c:pt idx="4">
                  <c:v>8.06</c:v>
                </c:pt>
                <c:pt idx="5">
                  <c:v>7.99</c:v>
                </c:pt>
                <c:pt idx="6">
                  <c:v>7.95</c:v>
                </c:pt>
                <c:pt idx="7">
                  <c:v>7.99</c:v>
                </c:pt>
                <c:pt idx="8">
                  <c:v>7.99</c:v>
                </c:pt>
                <c:pt idx="9">
                  <c:v>7.96</c:v>
                </c:pt>
                <c:pt idx="10">
                  <c:v>7.69</c:v>
                </c:pt>
                <c:pt idx="11">
                  <c:v>7.4</c:v>
                </c:pt>
              </c:numCache>
            </c:numRef>
          </c:xVal>
          <c:yVal>
            <c:numRef>
              <c:f>WQC!$E$21:$E$32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51.9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45-49FA-BF65-A9737C0188C0}"/>
            </c:ext>
          </c:extLst>
        </c:ser>
        <c:ser>
          <c:idx val="4"/>
          <c:order val="4"/>
          <c:tx>
            <c:strRef>
              <c:f>WQC!$F$20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WQC!$AD$21:$AD$32</c:f>
              <c:numCache>
                <c:formatCode>General</c:formatCode>
                <c:ptCount val="12"/>
                <c:pt idx="0">
                  <c:v>9.01</c:v>
                </c:pt>
                <c:pt idx="1">
                  <c:v>9.15</c:v>
                </c:pt>
                <c:pt idx="2">
                  <c:v>9.0500000000000007</c:v>
                </c:pt>
                <c:pt idx="3">
                  <c:v>8.93</c:v>
                </c:pt>
                <c:pt idx="4">
                  <c:v>8.82</c:v>
                </c:pt>
                <c:pt idx="5">
                  <c:v>8.74</c:v>
                </c:pt>
                <c:pt idx="6">
                  <c:v>8.66</c:v>
                </c:pt>
                <c:pt idx="7">
                  <c:v>8.6199999999999992</c:v>
                </c:pt>
                <c:pt idx="8">
                  <c:v>8.6</c:v>
                </c:pt>
                <c:pt idx="9">
                  <c:v>8.57</c:v>
                </c:pt>
                <c:pt idx="10">
                  <c:v>8.3699999999999992</c:v>
                </c:pt>
                <c:pt idx="11">
                  <c:v>7.87</c:v>
                </c:pt>
              </c:numCache>
            </c:numRef>
          </c:xVal>
          <c:yVal>
            <c:numRef>
              <c:f>WQC!$F$21:$F$32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45-49FA-BF65-A9737C0188C0}"/>
            </c:ext>
          </c:extLst>
        </c:ser>
        <c:ser>
          <c:idx val="5"/>
          <c:order val="5"/>
          <c:tx>
            <c:strRef>
              <c:f>WQC!$G$20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WQC!$AE$21:$AE$32</c:f>
              <c:numCache>
                <c:formatCode>General</c:formatCode>
                <c:ptCount val="12"/>
              </c:numCache>
            </c:numRef>
          </c:xVal>
          <c:yVal>
            <c:numRef>
              <c:f>WQC!$G$21:$G$32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45-49FA-BF65-A9737C0188C0}"/>
            </c:ext>
          </c:extLst>
        </c:ser>
        <c:ser>
          <c:idx val="6"/>
          <c:order val="6"/>
          <c:tx>
            <c:strRef>
              <c:f>WQC!$H$20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WQC!$AF$21:$AF$32</c:f>
              <c:numCache>
                <c:formatCode>General</c:formatCode>
                <c:ptCount val="12"/>
                <c:pt idx="0">
                  <c:v>8</c:v>
                </c:pt>
                <c:pt idx="1">
                  <c:v>8.1999999999999993</c:v>
                </c:pt>
                <c:pt idx="2">
                  <c:v>8.2100000000000009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8.2100000000000009</c:v>
                </c:pt>
                <c:pt idx="11">
                  <c:v>7.81</c:v>
                </c:pt>
              </c:numCache>
            </c:numRef>
          </c:xVal>
          <c:yVal>
            <c:numRef>
              <c:f>WQC!$H$21:$H$32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45-49FA-BF65-A9737C0188C0}"/>
            </c:ext>
          </c:extLst>
        </c:ser>
        <c:ser>
          <c:idx val="7"/>
          <c:order val="7"/>
          <c:tx>
            <c:strRef>
              <c:f>WQC!$I$20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WQC!$AG$21:$AG$32</c:f>
              <c:numCache>
                <c:formatCode>0.00</c:formatCode>
                <c:ptCount val="12"/>
                <c:pt idx="0">
                  <c:v>8.3000000000000007</c:v>
                </c:pt>
                <c:pt idx="1">
                  <c:v>8.5</c:v>
                </c:pt>
                <c:pt idx="2">
                  <c:v>8.6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8.75</c:v>
                </c:pt>
                <c:pt idx="11">
                  <c:v>8.06</c:v>
                </c:pt>
              </c:numCache>
            </c:numRef>
          </c:xVal>
          <c:yVal>
            <c:numRef>
              <c:f>WQC!$I$21:$I$32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45-49FA-BF65-A9737C0188C0}"/>
            </c:ext>
          </c:extLst>
        </c:ser>
        <c:ser>
          <c:idx val="8"/>
          <c:order val="8"/>
          <c:tx>
            <c:strRef>
              <c:f>WQC!$J$20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WQC!$AH$21:$AH$32</c:f>
              <c:numCache>
                <c:formatCode>0.00</c:formatCode>
                <c:ptCount val="12"/>
                <c:pt idx="0">
                  <c:v>8.4600000000000009</c:v>
                </c:pt>
                <c:pt idx="1">
                  <c:v>8.59</c:v>
                </c:pt>
                <c:pt idx="2">
                  <c:v>8.6199999999999992</c:v>
                </c:pt>
                <c:pt idx="3">
                  <c:v>8.6300000000000008</c:v>
                </c:pt>
                <c:pt idx="4">
                  <c:v>8.6300000000000008</c:v>
                </c:pt>
                <c:pt idx="5">
                  <c:v>8.6199999999999992</c:v>
                </c:pt>
                <c:pt idx="6">
                  <c:v>8.61</c:v>
                </c:pt>
                <c:pt idx="7">
                  <c:v>8.5399999999999991</c:v>
                </c:pt>
                <c:pt idx="8">
                  <c:v>8.44</c:v>
                </c:pt>
                <c:pt idx="9">
                  <c:v>8.33</c:v>
                </c:pt>
                <c:pt idx="10">
                  <c:v>8.2100000000000009</c:v>
                </c:pt>
                <c:pt idx="11">
                  <c:v>8.01</c:v>
                </c:pt>
              </c:numCache>
            </c:numRef>
          </c:xVal>
          <c:yVal>
            <c:numRef>
              <c:f>WQC!$J$21:$J$32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E45-49FA-BF65-A9737C01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25936"/>
        <c:axId val="442822408"/>
      </c:scatterChart>
      <c:valAx>
        <c:axId val="442825936"/>
        <c:scaling>
          <c:orientation val="minMax"/>
          <c:min val="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</a:t>
                </a:r>
                <a:r>
                  <a:rPr lang="id-ID"/>
                  <a:t>pH</a:t>
                </a:r>
                <a:r>
                  <a:rPr lang="en-US"/>
                  <a:t>[</a:t>
                </a:r>
                <a:r>
                  <a:rPr lang="id-ID" baseline="0"/>
                  <a:t>-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2408"/>
        <c:crosses val="autoZero"/>
        <c:crossBetween val="midCat"/>
      </c:valAx>
      <c:valAx>
        <c:axId val="44282240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WQC!$B$36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WQC!$AX$37:$AX$40</c:f>
              <c:numCache>
                <c:formatCode>General</c:formatCode>
                <c:ptCount val="4"/>
                <c:pt idx="0">
                  <c:v>146.9</c:v>
                </c:pt>
                <c:pt idx="1">
                  <c:v>143.9</c:v>
                </c:pt>
                <c:pt idx="2">
                  <c:v>143.80000000000001</c:v>
                </c:pt>
                <c:pt idx="3">
                  <c:v>144.1</c:v>
                </c:pt>
              </c:numCache>
            </c:numRef>
          </c:xVal>
          <c:yVal>
            <c:numRef>
              <c:f>WQC!$B$37:$B$40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8-40C9-B3EE-8A72F901E968}"/>
            </c:ext>
          </c:extLst>
        </c:ser>
        <c:ser>
          <c:idx val="1"/>
          <c:order val="1"/>
          <c:tx>
            <c:strRef>
              <c:f>WQC!$C$36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WQC!$AY$37:$AY$40</c:f>
              <c:numCache>
                <c:formatCode>General</c:formatCode>
                <c:ptCount val="4"/>
              </c:numCache>
            </c:numRef>
          </c:xVal>
          <c:yVal>
            <c:numRef>
              <c:f>WQC!$C$37:$C$40</c:f>
              <c:numCache>
                <c:formatCode>General</c:formatCode>
                <c:ptCount val="4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58-40C9-B3EE-8A72F901E968}"/>
            </c:ext>
          </c:extLst>
        </c:ser>
        <c:ser>
          <c:idx val="2"/>
          <c:order val="2"/>
          <c:tx>
            <c:strRef>
              <c:f>WQC!$D$36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WQC!$AZ$37:$AZ$40</c:f>
              <c:numCache>
                <c:formatCode>General</c:formatCode>
                <c:ptCount val="4"/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58-40C9-B3EE-8A72F901E968}"/>
            </c:ext>
          </c:extLst>
        </c:ser>
        <c:ser>
          <c:idx val="3"/>
          <c:order val="3"/>
          <c:tx>
            <c:strRef>
              <c:f>WQC!$E$36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WQC!$BA$37:$BA$48</c:f>
              <c:numCache>
                <c:formatCode>General</c:formatCode>
                <c:ptCount val="12"/>
                <c:pt idx="0">
                  <c:v>140.80000000000001</c:v>
                </c:pt>
                <c:pt idx="1">
                  <c:v>140.80000000000001</c:v>
                </c:pt>
                <c:pt idx="2">
                  <c:v>140.5</c:v>
                </c:pt>
                <c:pt idx="3">
                  <c:v>140</c:v>
                </c:pt>
                <c:pt idx="4">
                  <c:v>139.5</c:v>
                </c:pt>
                <c:pt idx="5">
                  <c:v>139.19999999999999</c:v>
                </c:pt>
                <c:pt idx="6">
                  <c:v>139.6</c:v>
                </c:pt>
                <c:pt idx="7">
                  <c:v>139.30000000000001</c:v>
                </c:pt>
                <c:pt idx="8">
                  <c:v>140.4</c:v>
                </c:pt>
                <c:pt idx="9">
                  <c:v>140.19999999999999</c:v>
                </c:pt>
                <c:pt idx="10">
                  <c:v>140.69999999999999</c:v>
                </c:pt>
                <c:pt idx="11">
                  <c:v>166</c:v>
                </c:pt>
              </c:numCache>
            </c:numRef>
          </c:xVal>
          <c:yVal>
            <c:numRef>
              <c:f>WQC!$E$37:$E$48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58-40C9-B3EE-8A72F901E968}"/>
            </c:ext>
          </c:extLst>
        </c:ser>
        <c:ser>
          <c:idx val="4"/>
          <c:order val="4"/>
          <c:tx>
            <c:strRef>
              <c:f>WQC!$F$36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WQC!$BB$37:$BB$48</c:f>
              <c:numCache>
                <c:formatCode>General</c:formatCode>
                <c:ptCount val="12"/>
                <c:pt idx="0">
                  <c:v>144.4</c:v>
                </c:pt>
                <c:pt idx="1">
                  <c:v>144.19999999999999</c:v>
                </c:pt>
                <c:pt idx="2">
                  <c:v>141.9</c:v>
                </c:pt>
                <c:pt idx="3">
                  <c:v>140.6</c:v>
                </c:pt>
                <c:pt idx="4">
                  <c:v>139.1</c:v>
                </c:pt>
                <c:pt idx="5">
                  <c:v>137.19999999999999</c:v>
                </c:pt>
                <c:pt idx="6">
                  <c:v>136.80000000000001</c:v>
                </c:pt>
                <c:pt idx="7">
                  <c:v>128.9</c:v>
                </c:pt>
                <c:pt idx="8">
                  <c:v>138</c:v>
                </c:pt>
                <c:pt idx="9">
                  <c:v>137.80000000000001</c:v>
                </c:pt>
                <c:pt idx="10">
                  <c:v>140.30000000000001</c:v>
                </c:pt>
                <c:pt idx="11">
                  <c:v>170.3</c:v>
                </c:pt>
              </c:numCache>
            </c:numRef>
          </c:xVal>
          <c:yVal>
            <c:numRef>
              <c:f>WQC!$F$37:$F$48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58-40C9-B3EE-8A72F901E968}"/>
            </c:ext>
          </c:extLst>
        </c:ser>
        <c:ser>
          <c:idx val="5"/>
          <c:order val="5"/>
          <c:tx>
            <c:strRef>
              <c:f>WQC!$G$4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WQC!$BC$5:$BC$16</c:f>
              <c:numCache>
                <c:formatCode>General</c:formatCode>
                <c:ptCount val="12"/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58-40C9-B3EE-8A72F901E968}"/>
            </c:ext>
          </c:extLst>
        </c:ser>
        <c:ser>
          <c:idx val="6"/>
          <c:order val="6"/>
          <c:tx>
            <c:strRef>
              <c:f>WQC!$H$4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WQC!$BD$5:$BD$16</c:f>
              <c:numCache>
                <c:formatCode>General</c:formatCode>
                <c:ptCount val="12"/>
                <c:pt idx="0">
                  <c:v>0.13400000000000001</c:v>
                </c:pt>
                <c:pt idx="11">
                  <c:v>0.16800000000000001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58-40C9-B3EE-8A72F901E968}"/>
            </c:ext>
          </c:extLst>
        </c:ser>
        <c:ser>
          <c:idx val="7"/>
          <c:order val="7"/>
          <c:tx>
            <c:strRef>
              <c:f>WQC!$I$4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WQC!$BE$5:$BE$16</c:f>
              <c:numCache>
                <c:formatCode>0.0</c:formatCode>
                <c:ptCount val="12"/>
                <c:pt idx="0" formatCode="0.000">
                  <c:v>0.13400000000000001</c:v>
                </c:pt>
                <c:pt idx="11" formatCode="0.000">
                  <c:v>0.161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58-40C9-B3EE-8A72F901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29464"/>
        <c:axId val="442822800"/>
      </c:scatterChart>
      <c:valAx>
        <c:axId val="442829464"/>
        <c:scaling>
          <c:orientation val="minMax"/>
          <c:min val="1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onduktivitas [µS/cm]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2800"/>
        <c:crosses val="autoZero"/>
        <c:crossBetween val="midCat"/>
      </c:valAx>
      <c:valAx>
        <c:axId val="4428228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81087176057436"/>
          <c:y val="0.216604770958223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WQC!$N$4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WQC!$Z$5:$Z$8</c:f>
              <c:numCache>
                <c:formatCode>General</c:formatCode>
                <c:ptCount val="4"/>
                <c:pt idx="0">
                  <c:v>7.61</c:v>
                </c:pt>
                <c:pt idx="1">
                  <c:v>7.35</c:v>
                </c:pt>
                <c:pt idx="2">
                  <c:v>7.9</c:v>
                </c:pt>
                <c:pt idx="3">
                  <c:v>7.29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7-4C25-8AC1-E3B51AE2DAC7}"/>
            </c:ext>
          </c:extLst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WQC!$AA$5:$AA$8</c:f>
              <c:numCache>
                <c:formatCode>0.00</c:formatCode>
                <c:ptCount val="4"/>
                <c:pt idx="0">
                  <c:v>7.38</c:v>
                </c:pt>
                <c:pt idx="1">
                  <c:v>6.96</c:v>
                </c:pt>
                <c:pt idx="2">
                  <c:v>6.85</c:v>
                </c:pt>
                <c:pt idx="3">
                  <c:v>6.79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7-4C25-8AC1-E3B51AE2DAC7}"/>
            </c:ext>
          </c:extLst>
        </c:ser>
        <c:ser>
          <c:idx val="2"/>
          <c:order val="2"/>
          <c:tx>
            <c:strRef>
              <c:f>WQC!$D$4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WQC!$AB$5:$AB$10</c:f>
              <c:numCache>
                <c:formatCode>0.0</c:formatCode>
                <c:ptCount val="6"/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47-4C25-8AC1-E3B51AE2DAC7}"/>
            </c:ext>
          </c:extLst>
        </c:ser>
        <c:ser>
          <c:idx val="3"/>
          <c:order val="3"/>
          <c:tx>
            <c:strRef>
              <c:f>WQC!$E$4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WQC!$AC$5:$AC$16</c:f>
              <c:numCache>
                <c:formatCode>General</c:formatCode>
                <c:ptCount val="12"/>
                <c:pt idx="0">
                  <c:v>7.8</c:v>
                </c:pt>
                <c:pt idx="1">
                  <c:v>7.83</c:v>
                </c:pt>
                <c:pt idx="2">
                  <c:v>7.86</c:v>
                </c:pt>
                <c:pt idx="3">
                  <c:v>7.84</c:v>
                </c:pt>
                <c:pt idx="4">
                  <c:v>7.86</c:v>
                </c:pt>
                <c:pt idx="5">
                  <c:v>7.87</c:v>
                </c:pt>
                <c:pt idx="6">
                  <c:v>7.73</c:v>
                </c:pt>
                <c:pt idx="7">
                  <c:v>7.55</c:v>
                </c:pt>
                <c:pt idx="8">
                  <c:v>7.43</c:v>
                </c:pt>
                <c:pt idx="9">
                  <c:v>7.37</c:v>
                </c:pt>
                <c:pt idx="10">
                  <c:v>7.27</c:v>
                </c:pt>
                <c:pt idx="11">
                  <c:v>7.09</c:v>
                </c:pt>
              </c:numCache>
            </c:numRef>
          </c:xVal>
          <c:yVal>
            <c:numRef>
              <c:f>WQC!$E$5:$E$16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47-4C25-8AC1-E3B51AE2DAC7}"/>
            </c:ext>
          </c:extLst>
        </c:ser>
        <c:ser>
          <c:idx val="4"/>
          <c:order val="4"/>
          <c:tx>
            <c:strRef>
              <c:f>WQC!$F$4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WQC!$AD$5:$AD$16</c:f>
              <c:numCache>
                <c:formatCode>General</c:formatCode>
                <c:ptCount val="12"/>
                <c:pt idx="0">
                  <c:v>8.9700000000000006</c:v>
                </c:pt>
                <c:pt idx="1">
                  <c:v>9.0399999999999991</c:v>
                </c:pt>
                <c:pt idx="2">
                  <c:v>9.06</c:v>
                </c:pt>
                <c:pt idx="3">
                  <c:v>9.0500000000000007</c:v>
                </c:pt>
                <c:pt idx="4">
                  <c:v>9.08</c:v>
                </c:pt>
                <c:pt idx="5">
                  <c:v>8.84</c:v>
                </c:pt>
                <c:pt idx="6">
                  <c:v>8.27</c:v>
                </c:pt>
                <c:pt idx="7">
                  <c:v>7.9</c:v>
                </c:pt>
                <c:pt idx="8">
                  <c:v>7.65</c:v>
                </c:pt>
                <c:pt idx="9">
                  <c:v>7.55</c:v>
                </c:pt>
                <c:pt idx="10">
                  <c:v>7.45</c:v>
                </c:pt>
                <c:pt idx="11">
                  <c:v>7.55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47-4C25-8AC1-E3B51AE2DAC7}"/>
            </c:ext>
          </c:extLst>
        </c:ser>
        <c:ser>
          <c:idx val="5"/>
          <c:order val="5"/>
          <c:tx>
            <c:strRef>
              <c:f>WQC!$G$4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WQC!$AF$5:$AF$16</c:f>
              <c:strCache>
                <c:ptCount val="12"/>
                <c:pt idx="0">
                  <c:v>8.48</c:v>
                </c:pt>
                <c:pt idx="1">
                  <c:v>8.51</c:v>
                </c:pt>
                <c:pt idx="2">
                  <c:v>8.52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8.53</c:v>
                </c:pt>
                <c:pt idx="7">
                  <c:v>8.55</c:v>
                </c:pt>
                <c:pt idx="8">
                  <c:v>8.53</c:v>
                </c:pt>
                <c:pt idx="9">
                  <c:v>8.48</c:v>
                </c:pt>
                <c:pt idx="10">
                  <c:v>8.34</c:v>
                </c:pt>
                <c:pt idx="11">
                  <c:v>7.82</c:v>
                </c:pt>
              </c:strCache>
            </c:str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47-4C25-8AC1-E3B51AE2DAC7}"/>
            </c:ext>
          </c:extLst>
        </c:ser>
        <c:ser>
          <c:idx val="6"/>
          <c:order val="6"/>
          <c:tx>
            <c:strRef>
              <c:f>WQC!$H$4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WQC!#REF!</c:f>
              <c:numCache>
                <c:formatCode>General</c:formatCode>
                <c:ptCount val="12"/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47-4C25-8AC1-E3B51AE2DAC7}"/>
            </c:ext>
          </c:extLst>
        </c:ser>
        <c:ser>
          <c:idx val="7"/>
          <c:order val="7"/>
          <c:tx>
            <c:strRef>
              <c:f>WQC!$I$4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WQC!$AG$5:$AG$16</c:f>
              <c:numCache>
                <c:formatCode>0.00</c:formatCode>
                <c:ptCount val="12"/>
                <c:pt idx="0">
                  <c:v>8.6199999999999992</c:v>
                </c:pt>
                <c:pt idx="1">
                  <c:v>8.69</c:v>
                </c:pt>
                <c:pt idx="2">
                  <c:v>8.6999999999999993</c:v>
                </c:pt>
                <c:pt idx="3">
                  <c:v>8.7100000000000009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8.68</c:v>
                </c:pt>
                <c:pt idx="7">
                  <c:v>8.67</c:v>
                </c:pt>
                <c:pt idx="8">
                  <c:v>8.7100000000000009</c:v>
                </c:pt>
                <c:pt idx="9">
                  <c:v>8.69</c:v>
                </c:pt>
                <c:pt idx="10">
                  <c:v>8.69</c:v>
                </c:pt>
                <c:pt idx="11">
                  <c:v>8.14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47-4C25-8AC1-E3B51AE2DAC7}"/>
            </c:ext>
          </c:extLst>
        </c:ser>
        <c:ser>
          <c:idx val="8"/>
          <c:order val="8"/>
          <c:tx>
            <c:strRef>
              <c:f>WQC!$J$4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WQC!$AH$5:$AH$16</c:f>
              <c:numCache>
                <c:formatCode>0.00</c:formatCode>
                <c:ptCount val="12"/>
                <c:pt idx="0">
                  <c:v>8.52</c:v>
                </c:pt>
                <c:pt idx="1">
                  <c:v>8.57</c:v>
                </c:pt>
                <c:pt idx="2">
                  <c:v>8.6</c:v>
                </c:pt>
                <c:pt idx="3">
                  <c:v>8.61</c:v>
                </c:pt>
                <c:pt idx="4">
                  <c:v>8.59</c:v>
                </c:pt>
                <c:pt idx="5">
                  <c:v>8.6300000000000008</c:v>
                </c:pt>
                <c:pt idx="6">
                  <c:v>8.6300000000000008</c:v>
                </c:pt>
                <c:pt idx="7">
                  <c:v>8.82</c:v>
                </c:pt>
                <c:pt idx="8">
                  <c:v>8.6</c:v>
                </c:pt>
                <c:pt idx="9">
                  <c:v>8.5399999999999991</c:v>
                </c:pt>
                <c:pt idx="10">
                  <c:v>8.4600000000000009</c:v>
                </c:pt>
                <c:pt idx="11">
                  <c:v>8.17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47-4C25-8AC1-E3B51AE2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62584"/>
        <c:axId val="440756704"/>
      </c:scatterChart>
      <c:valAx>
        <c:axId val="440762584"/>
        <c:scaling>
          <c:orientation val="minMax"/>
          <c:min val="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</a:t>
                </a:r>
                <a:r>
                  <a:rPr lang="id-ID"/>
                  <a:t>pH</a:t>
                </a:r>
                <a:r>
                  <a:rPr lang="en-US"/>
                  <a:t>[</a:t>
                </a:r>
                <a:r>
                  <a:rPr lang="id-ID" baseline="0"/>
                  <a:t>-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6704"/>
        <c:crosses val="autoZero"/>
        <c:crossBetween val="midCat"/>
      </c:valAx>
      <c:valAx>
        <c:axId val="4407567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6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WQC!$BJ$5:$BJ$8</c:f>
              <c:numCache>
                <c:formatCode>General</c:formatCode>
                <c:ptCount val="4"/>
                <c:pt idx="0">
                  <c:v>-57.5</c:v>
                </c:pt>
                <c:pt idx="1">
                  <c:v>-51.2</c:v>
                </c:pt>
                <c:pt idx="2">
                  <c:v>-53</c:v>
                </c:pt>
                <c:pt idx="3">
                  <c:v>-47.5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D-43F6-92BC-F4AB79B6581F}"/>
            </c:ext>
          </c:extLst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WQC!$BK$5:$BK$8</c:f>
              <c:numCache>
                <c:formatCode>0.0</c:formatCode>
                <c:ptCount val="4"/>
                <c:pt idx="0">
                  <c:v>-47.5</c:v>
                </c:pt>
                <c:pt idx="1">
                  <c:v>-27.3</c:v>
                </c:pt>
                <c:pt idx="2">
                  <c:v>-20.9</c:v>
                </c:pt>
                <c:pt idx="3">
                  <c:v>-18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D-43F6-92BC-F4AB79B6581F}"/>
            </c:ext>
          </c:extLst>
        </c:ser>
        <c:ser>
          <c:idx val="2"/>
          <c:order val="2"/>
          <c:tx>
            <c:strRef>
              <c:f>WQC!$D$4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WQC!$BL$5:$BL$10</c:f>
              <c:numCache>
                <c:formatCode>General</c:formatCode>
                <c:ptCount val="6"/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D-43F6-92BC-F4AB79B6581F}"/>
            </c:ext>
          </c:extLst>
        </c:ser>
        <c:ser>
          <c:idx val="3"/>
          <c:order val="3"/>
          <c:tx>
            <c:strRef>
              <c:f>WQC!$E$4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WQC!$BM$5:$BM$16</c:f>
              <c:numCache>
                <c:formatCode>General</c:formatCode>
                <c:ptCount val="12"/>
                <c:pt idx="0">
                  <c:v>-78.400000000000006</c:v>
                </c:pt>
                <c:pt idx="1">
                  <c:v>-80.3</c:v>
                </c:pt>
                <c:pt idx="2">
                  <c:v>-80.7</c:v>
                </c:pt>
                <c:pt idx="3">
                  <c:v>-81.599999999999994</c:v>
                </c:pt>
                <c:pt idx="4">
                  <c:v>-81.2</c:v>
                </c:pt>
                <c:pt idx="5">
                  <c:v>-81.099999999999994</c:v>
                </c:pt>
                <c:pt idx="6">
                  <c:v>-73.5</c:v>
                </c:pt>
                <c:pt idx="7">
                  <c:v>-62.7</c:v>
                </c:pt>
                <c:pt idx="8">
                  <c:v>-55.4</c:v>
                </c:pt>
                <c:pt idx="9">
                  <c:v>-52.1</c:v>
                </c:pt>
                <c:pt idx="10">
                  <c:v>-46.6</c:v>
                </c:pt>
                <c:pt idx="11">
                  <c:v>-32.9</c:v>
                </c:pt>
              </c:numCache>
            </c:numRef>
          </c:xVal>
          <c:yVal>
            <c:numRef>
              <c:f>WQC!$E$5:$E$16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D-43F6-92BC-F4AB79B6581F}"/>
            </c:ext>
          </c:extLst>
        </c:ser>
        <c:ser>
          <c:idx val="4"/>
          <c:order val="4"/>
          <c:tx>
            <c:strRef>
              <c:f>WQC!$F$4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WQC!$BM$5:$BM$16</c:f>
              <c:numCache>
                <c:formatCode>General</c:formatCode>
                <c:ptCount val="12"/>
                <c:pt idx="0">
                  <c:v>-78.400000000000006</c:v>
                </c:pt>
                <c:pt idx="1">
                  <c:v>-80.3</c:v>
                </c:pt>
                <c:pt idx="2">
                  <c:v>-80.7</c:v>
                </c:pt>
                <c:pt idx="3">
                  <c:v>-81.599999999999994</c:v>
                </c:pt>
                <c:pt idx="4">
                  <c:v>-81.2</c:v>
                </c:pt>
                <c:pt idx="5">
                  <c:v>-81.099999999999994</c:v>
                </c:pt>
                <c:pt idx="6">
                  <c:v>-73.5</c:v>
                </c:pt>
                <c:pt idx="7">
                  <c:v>-62.7</c:v>
                </c:pt>
                <c:pt idx="8">
                  <c:v>-55.4</c:v>
                </c:pt>
                <c:pt idx="9">
                  <c:v>-52.1</c:v>
                </c:pt>
                <c:pt idx="10">
                  <c:v>-46.6</c:v>
                </c:pt>
                <c:pt idx="11">
                  <c:v>-32.9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1D-43F6-92BC-F4AB79B6581F}"/>
            </c:ext>
          </c:extLst>
        </c:ser>
        <c:ser>
          <c:idx val="5"/>
          <c:order val="5"/>
          <c:tx>
            <c:strRef>
              <c:f>WQC!$G$4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WQC!$BO$5:$BO$16</c:f>
              <c:numCache>
                <c:formatCode>General</c:formatCode>
                <c:ptCount val="12"/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1D-43F6-92BC-F4AB79B6581F}"/>
            </c:ext>
          </c:extLst>
        </c:ser>
        <c:ser>
          <c:idx val="6"/>
          <c:order val="6"/>
          <c:tx>
            <c:strRef>
              <c:f>WQC!$H$4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WQC!$BP$5:$BP$16</c:f>
              <c:numCache>
                <c:formatCode>General</c:formatCode>
                <c:ptCount val="12"/>
                <c:pt idx="0">
                  <c:v>30</c:v>
                </c:pt>
                <c:pt idx="11">
                  <c:v>-93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1D-43F6-92BC-F4AB79B6581F}"/>
            </c:ext>
          </c:extLst>
        </c:ser>
        <c:ser>
          <c:idx val="7"/>
          <c:order val="7"/>
          <c:tx>
            <c:strRef>
              <c:f>WQC!$I$4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WQC!$BQ$5:$BQ$16</c:f>
              <c:numCache>
                <c:formatCode>General</c:formatCode>
                <c:ptCount val="12"/>
                <c:pt idx="0">
                  <c:v>38</c:v>
                </c:pt>
                <c:pt idx="11">
                  <c:v>-118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1D-43F6-92BC-F4AB79B6581F}"/>
            </c:ext>
          </c:extLst>
        </c:ser>
        <c:ser>
          <c:idx val="8"/>
          <c:order val="8"/>
          <c:tx>
            <c:strRef>
              <c:f>WQC!$J$4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WQC!$BR$5:$BR$16</c:f>
              <c:numCache>
                <c:formatCode>General</c:formatCode>
                <c:ptCount val="12"/>
                <c:pt idx="0">
                  <c:v>-131</c:v>
                </c:pt>
                <c:pt idx="11">
                  <c:v>-222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1D-43F6-92BC-F4AB79B6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24760"/>
        <c:axId val="442825544"/>
      </c:scatterChart>
      <c:valAx>
        <c:axId val="442824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NH</a:t>
                </a:r>
                <a:r>
                  <a:rPr lang="id-ID" baseline="-25000"/>
                  <a:t>4</a:t>
                </a:r>
                <a:r>
                  <a:rPr lang="id-ID"/>
                  <a:t>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5544"/>
        <c:crosses val="autoZero"/>
        <c:crossBetween val="midCat"/>
      </c:valAx>
      <c:valAx>
        <c:axId val="4428255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Muko-Muko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WQC!$B$52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WQC!$N$53:$N$56</c:f>
              <c:numCache>
                <c:formatCode>General</c:formatCode>
                <c:ptCount val="4"/>
                <c:pt idx="0">
                  <c:v>27.1</c:v>
                </c:pt>
                <c:pt idx="1">
                  <c:v>26.9</c:v>
                </c:pt>
                <c:pt idx="2">
                  <c:v>26.7</c:v>
                </c:pt>
                <c:pt idx="3">
                  <c:v>26.7</c:v>
                </c:pt>
              </c:numCache>
            </c:numRef>
          </c:xVal>
          <c:yVal>
            <c:numRef>
              <c:f>WQC!$B$53:$B$56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2-42C2-9A5F-96F2DA7FEA2B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WQC!$O$53:$O$56</c:f>
              <c:numCache>
                <c:formatCode>General</c:formatCode>
                <c:ptCount val="4"/>
                <c:pt idx="0">
                  <c:v>28.8</c:v>
                </c:pt>
                <c:pt idx="1">
                  <c:v>28.7</c:v>
                </c:pt>
                <c:pt idx="2">
                  <c:v>28.3</c:v>
                </c:pt>
              </c:numCache>
            </c:numRef>
          </c:xVal>
          <c:yVal>
            <c:numRef>
              <c:f>WQC!$C$53:$C$56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F2-42C2-9A5F-96F2DA7FEA2B}"/>
            </c:ext>
          </c:extLst>
        </c:ser>
        <c:ser>
          <c:idx val="2"/>
          <c:order val="2"/>
          <c:tx>
            <c:strRef>
              <c:f>WQC!$D$52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WQC!#REF!</c:f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F2-42C2-9A5F-96F2DA7FEA2B}"/>
            </c:ext>
          </c:extLst>
        </c:ser>
        <c:ser>
          <c:idx val="3"/>
          <c:order val="3"/>
          <c:tx>
            <c:strRef>
              <c:f>WQC!$E$52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WQC!$Q$53:$Q$64</c:f>
              <c:numCache>
                <c:formatCode>General</c:formatCode>
                <c:ptCount val="12"/>
                <c:pt idx="0">
                  <c:v>28.5</c:v>
                </c:pt>
                <c:pt idx="1">
                  <c:v>28.5</c:v>
                </c:pt>
                <c:pt idx="2">
                  <c:v>28.4</c:v>
                </c:pt>
                <c:pt idx="3">
                  <c:v>28.4</c:v>
                </c:pt>
                <c:pt idx="4">
                  <c:v>28.4</c:v>
                </c:pt>
                <c:pt idx="5">
                  <c:v>28.3</c:v>
                </c:pt>
                <c:pt idx="6">
                  <c:v>27.9</c:v>
                </c:pt>
                <c:pt idx="7">
                  <c:v>27.8</c:v>
                </c:pt>
                <c:pt idx="8">
                  <c:v>27.8</c:v>
                </c:pt>
                <c:pt idx="9">
                  <c:v>27.8</c:v>
                </c:pt>
                <c:pt idx="10">
                  <c:v>27.8</c:v>
                </c:pt>
                <c:pt idx="11">
                  <c:v>27.3</c:v>
                </c:pt>
              </c:numCache>
            </c:numRef>
          </c:xVal>
          <c:yVal>
            <c:numRef>
              <c:f>WQC!$E$53:$E$64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F2-42C2-9A5F-96F2DA7FEA2B}"/>
            </c:ext>
          </c:extLst>
        </c:ser>
        <c:ser>
          <c:idx val="4"/>
          <c:order val="4"/>
          <c:tx>
            <c:strRef>
              <c:f>WQC!$F$52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WQC!$R$53:$R$64</c:f>
              <c:numCache>
                <c:formatCode>General</c:formatCode>
                <c:ptCount val="12"/>
                <c:pt idx="0">
                  <c:v>29</c:v>
                </c:pt>
                <c:pt idx="1">
                  <c:v>28.6</c:v>
                </c:pt>
                <c:pt idx="2">
                  <c:v>28.5</c:v>
                </c:pt>
                <c:pt idx="3">
                  <c:v>28.4</c:v>
                </c:pt>
                <c:pt idx="4">
                  <c:v>28.4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28.2</c:v>
                </c:pt>
                <c:pt idx="9">
                  <c:v>28.2</c:v>
                </c:pt>
                <c:pt idx="10">
                  <c:v>28.1</c:v>
                </c:pt>
                <c:pt idx="11">
                  <c:v>27.6</c:v>
                </c:pt>
              </c:numCache>
            </c:numRef>
          </c:xVal>
          <c:yVal>
            <c:numRef>
              <c:f>WQC!$F$53:$F$64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F2-42C2-9A5F-96F2DA7FEA2B}"/>
            </c:ext>
          </c:extLst>
        </c:ser>
        <c:ser>
          <c:idx val="5"/>
          <c:order val="5"/>
          <c:tx>
            <c:strRef>
              <c:f>WQC!$G$52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WQC!$S$53:$S$64</c:f>
              <c:numCache>
                <c:formatCode>General</c:formatCode>
                <c:ptCount val="12"/>
                <c:pt idx="0">
                  <c:v>27.7</c:v>
                </c:pt>
                <c:pt idx="1">
                  <c:v>27.6</c:v>
                </c:pt>
                <c:pt idx="2">
                  <c:v>27.6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26.7</c:v>
                </c:pt>
              </c:numCache>
            </c:numRef>
          </c:xVal>
          <c:yVal>
            <c:numRef>
              <c:f>WQC!$G$53:$G$64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F2-42C2-9A5F-96F2DA7FEA2B}"/>
            </c:ext>
          </c:extLst>
        </c:ser>
        <c:ser>
          <c:idx val="6"/>
          <c:order val="6"/>
          <c:tx>
            <c:strRef>
              <c:f>WQC!$H$52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WQC!$T$53:$T$64</c:f>
              <c:numCache>
                <c:formatCode>General</c:formatCode>
                <c:ptCount val="12"/>
                <c:pt idx="0">
                  <c:v>27.4</c:v>
                </c:pt>
                <c:pt idx="1">
                  <c:v>27.4</c:v>
                </c:pt>
                <c:pt idx="2">
                  <c:v>27.4</c:v>
                </c:pt>
                <c:pt idx="3">
                  <c:v>27.4</c:v>
                </c:pt>
                <c:pt idx="4">
                  <c:v>27.3</c:v>
                </c:pt>
                <c:pt idx="5">
                  <c:v>27.3</c:v>
                </c:pt>
                <c:pt idx="6">
                  <c:v>27.3</c:v>
                </c:pt>
                <c:pt idx="7">
                  <c:v>27.3</c:v>
                </c:pt>
                <c:pt idx="8">
                  <c:v>27.2</c:v>
                </c:pt>
                <c:pt idx="9">
                  <c:v>27.2</c:v>
                </c:pt>
                <c:pt idx="10">
                  <c:v>27.2</c:v>
                </c:pt>
                <c:pt idx="11">
                  <c:v>27.1</c:v>
                </c:pt>
              </c:numCache>
            </c:numRef>
          </c:xVal>
          <c:yVal>
            <c:numRef>
              <c:f>WQC!$H$53:$H$64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F2-42C2-9A5F-96F2DA7FEA2B}"/>
            </c:ext>
          </c:extLst>
        </c:ser>
        <c:ser>
          <c:idx val="7"/>
          <c:order val="7"/>
          <c:tx>
            <c:strRef>
              <c:f>WQC!$I$52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WQC!$U$53:$U$64</c:f>
              <c:numCache>
                <c:formatCode>General</c:formatCode>
                <c:ptCount val="12"/>
                <c:pt idx="0">
                  <c:v>27.8</c:v>
                </c:pt>
                <c:pt idx="1">
                  <c:v>27.8</c:v>
                </c:pt>
                <c:pt idx="2">
                  <c:v>27.7</c:v>
                </c:pt>
                <c:pt idx="3">
                  <c:v>27.6</c:v>
                </c:pt>
                <c:pt idx="4">
                  <c:v>27.6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27.4</c:v>
                </c:pt>
                <c:pt idx="10">
                  <c:v>27.3</c:v>
                </c:pt>
                <c:pt idx="11">
                  <c:v>27.1</c:v>
                </c:pt>
              </c:numCache>
            </c:numRef>
          </c:xVal>
          <c:yVal>
            <c:numRef>
              <c:f>WQC!$I$53:$I$64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F2-42C2-9A5F-96F2DA7FEA2B}"/>
            </c:ext>
          </c:extLst>
        </c:ser>
        <c:ser>
          <c:idx val="8"/>
          <c:order val="8"/>
          <c:tx>
            <c:strRef>
              <c:f>WQC!$J$52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WQC!$V$53:$V$64</c:f>
              <c:numCache>
                <c:formatCode>General</c:formatCode>
                <c:ptCount val="12"/>
                <c:pt idx="0">
                  <c:v>27.6</c:v>
                </c:pt>
                <c:pt idx="1">
                  <c:v>27.5</c:v>
                </c:pt>
                <c:pt idx="2">
                  <c:v>27.4</c:v>
                </c:pt>
                <c:pt idx="3">
                  <c:v>27.4</c:v>
                </c:pt>
                <c:pt idx="4">
                  <c:v>27.4</c:v>
                </c:pt>
                <c:pt idx="5">
                  <c:v>27.4</c:v>
                </c:pt>
                <c:pt idx="6">
                  <c:v>27.4</c:v>
                </c:pt>
                <c:pt idx="7">
                  <c:v>27.4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27.4</c:v>
                </c:pt>
              </c:numCache>
            </c:numRef>
          </c:xVal>
          <c:yVal>
            <c:numRef>
              <c:f>WQC!$J$53:$J$64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EF2-42C2-9A5F-96F2DA7F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20832"/>
        <c:axId val="346420048"/>
      </c:scatterChart>
      <c:valAx>
        <c:axId val="346420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Kondisi Suhu [</a:t>
                </a:r>
                <a:r>
                  <a:rPr lang="en-US" sz="1000" b="0" i="0" baseline="30000">
                    <a:effectLst/>
                  </a:rPr>
                  <a:t>0</a:t>
                </a:r>
                <a:r>
                  <a:rPr lang="en-US" sz="1000" b="0" i="0" baseline="0">
                    <a:effectLst/>
                  </a:rPr>
                  <a:t>C]</a:t>
                </a:r>
                <a:endParaRPr lang="id-ID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112614527138638"/>
              <c:y val="7.02395141314373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20048"/>
        <c:crosses val="autoZero"/>
        <c:crossBetween val="midCat"/>
        <c:majorUnit val="2"/>
      </c:valAx>
      <c:valAx>
        <c:axId val="34642004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2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Sigiran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WQC!$B$68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WQC!$N$69:$N$72</c:f>
              <c:numCache>
                <c:formatCode>General</c:formatCode>
                <c:ptCount val="4"/>
                <c:pt idx="0">
                  <c:v>28.4</c:v>
                </c:pt>
                <c:pt idx="1">
                  <c:v>27.4</c:v>
                </c:pt>
                <c:pt idx="2">
                  <c:v>27.1</c:v>
                </c:pt>
                <c:pt idx="3">
                  <c:v>26.8</c:v>
                </c:pt>
              </c:numCache>
            </c:numRef>
          </c:xVal>
          <c:yVal>
            <c:numRef>
              <c:f>WQC!$B$69:$B$72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6-494E-946D-0B2B567015BA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WQC!$O$69:$O$72</c:f>
              <c:numCache>
                <c:formatCode>General</c:formatCode>
                <c:ptCount val="4"/>
                <c:pt idx="0">
                  <c:v>30.4</c:v>
                </c:pt>
                <c:pt idx="1">
                  <c:v>29.5</c:v>
                </c:pt>
                <c:pt idx="2">
                  <c:v>28.9</c:v>
                </c:pt>
                <c:pt idx="3">
                  <c:v>27.7</c:v>
                </c:pt>
              </c:numCache>
            </c:numRef>
          </c:xVal>
          <c:yVal>
            <c:numRef>
              <c:f>WQC!$C$69:$C$72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B6-494E-946D-0B2B567015BA}"/>
            </c:ext>
          </c:extLst>
        </c:ser>
        <c:ser>
          <c:idx val="2"/>
          <c:order val="2"/>
          <c:tx>
            <c:strRef>
              <c:f>WQC!$D$68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WQC!$P$69:$P$74</c:f>
              <c:numCache>
                <c:formatCode>0.0</c:formatCode>
                <c:ptCount val="6"/>
                <c:pt idx="0">
                  <c:v>28.7</c:v>
                </c:pt>
                <c:pt idx="1">
                  <c:v>28.2</c:v>
                </c:pt>
                <c:pt idx="2">
                  <c:v>28.1</c:v>
                </c:pt>
                <c:pt idx="3">
                  <c:v>28.1</c:v>
                </c:pt>
                <c:pt idx="4">
                  <c:v>28.2</c:v>
                </c:pt>
                <c:pt idx="5">
                  <c:v>28.1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6-494E-946D-0B2B567015BA}"/>
            </c:ext>
          </c:extLst>
        </c:ser>
        <c:ser>
          <c:idx val="3"/>
          <c:order val="3"/>
          <c:tx>
            <c:strRef>
              <c:f>WQC!$E$68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WQC!$Q$85:$Q$96</c:f>
              <c:numCache>
                <c:formatCode>General</c:formatCode>
                <c:ptCount val="12"/>
                <c:pt idx="0">
                  <c:v>29.6</c:v>
                </c:pt>
                <c:pt idx="1">
                  <c:v>29.3</c:v>
                </c:pt>
                <c:pt idx="2">
                  <c:v>29.1</c:v>
                </c:pt>
                <c:pt idx="3">
                  <c:v>28.4</c:v>
                </c:pt>
                <c:pt idx="4">
                  <c:v>28.4</c:v>
                </c:pt>
                <c:pt idx="5">
                  <c:v>27.1</c:v>
                </c:pt>
                <c:pt idx="6">
                  <c:v>28</c:v>
                </c:pt>
                <c:pt idx="7">
                  <c:v>27.8</c:v>
                </c:pt>
                <c:pt idx="8">
                  <c:v>27.7</c:v>
                </c:pt>
                <c:pt idx="9">
                  <c:v>27.7</c:v>
                </c:pt>
                <c:pt idx="10">
                  <c:v>27.6</c:v>
                </c:pt>
                <c:pt idx="11">
                  <c:v>27.1</c:v>
                </c:pt>
              </c:numCache>
            </c:numRef>
          </c:xVal>
          <c:yVal>
            <c:numRef>
              <c:f>WQC!$E$69:$E$80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B6-494E-946D-0B2B567015BA}"/>
            </c:ext>
          </c:extLst>
        </c:ser>
        <c:ser>
          <c:idx val="4"/>
          <c:order val="4"/>
          <c:tx>
            <c:strRef>
              <c:f>WQC!$F$68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WQC!$R$69:$R$80</c:f>
              <c:numCache>
                <c:formatCode>General</c:formatCode>
                <c:ptCount val="12"/>
                <c:pt idx="0">
                  <c:v>30.2</c:v>
                </c:pt>
                <c:pt idx="1">
                  <c:v>29.3</c:v>
                </c:pt>
                <c:pt idx="2">
                  <c:v>28.9</c:v>
                </c:pt>
                <c:pt idx="3">
                  <c:v>28.7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28.3</c:v>
                </c:pt>
                <c:pt idx="8">
                  <c:v>28</c:v>
                </c:pt>
                <c:pt idx="9">
                  <c:v>27.9</c:v>
                </c:pt>
                <c:pt idx="10">
                  <c:v>27.8</c:v>
                </c:pt>
                <c:pt idx="11">
                  <c:v>27.2</c:v>
                </c:pt>
              </c:numCache>
            </c:numRef>
          </c:xVal>
          <c:yVal>
            <c:numRef>
              <c:f>WQC!$F$69:$F$80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B6-494E-946D-0B2B567015BA}"/>
            </c:ext>
          </c:extLst>
        </c:ser>
        <c:ser>
          <c:idx val="5"/>
          <c:order val="5"/>
          <c:tx>
            <c:strRef>
              <c:f>WQC!$G$68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WQC!$S$69:$S$80</c:f>
              <c:numCache>
                <c:formatCode>General</c:formatCode>
                <c:ptCount val="12"/>
                <c:pt idx="0">
                  <c:v>29.3</c:v>
                </c:pt>
                <c:pt idx="1">
                  <c:v>29.1</c:v>
                </c:pt>
                <c:pt idx="2">
                  <c:v>28.7</c:v>
                </c:pt>
                <c:pt idx="3">
                  <c:v>28.6</c:v>
                </c:pt>
                <c:pt idx="4">
                  <c:v>28.5</c:v>
                </c:pt>
                <c:pt idx="5">
                  <c:v>28.4</c:v>
                </c:pt>
                <c:pt idx="6">
                  <c:v>27.6</c:v>
                </c:pt>
                <c:pt idx="7">
                  <c:v>27.6</c:v>
                </c:pt>
                <c:pt idx="8">
                  <c:v>27.5</c:v>
                </c:pt>
                <c:pt idx="9">
                  <c:v>27.4</c:v>
                </c:pt>
                <c:pt idx="10">
                  <c:v>26.7</c:v>
                </c:pt>
                <c:pt idx="11">
                  <c:v>26.6</c:v>
                </c:pt>
              </c:numCache>
            </c:numRef>
          </c:xVal>
          <c:yVal>
            <c:numRef>
              <c:f>WQC!$G$69:$G$80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B6-494E-946D-0B2B567015BA}"/>
            </c:ext>
          </c:extLst>
        </c:ser>
        <c:ser>
          <c:idx val="6"/>
          <c:order val="6"/>
          <c:tx>
            <c:strRef>
              <c:f>WQC!$H$68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WQC!$T$69:$T$80</c:f>
              <c:numCache>
                <c:formatCode>General</c:formatCode>
                <c:ptCount val="12"/>
                <c:pt idx="0">
                  <c:v>27.8</c:v>
                </c:pt>
                <c:pt idx="1">
                  <c:v>27.6</c:v>
                </c:pt>
                <c:pt idx="2">
                  <c:v>27.4</c:v>
                </c:pt>
                <c:pt idx="3">
                  <c:v>27.4</c:v>
                </c:pt>
                <c:pt idx="4">
                  <c:v>27.4</c:v>
                </c:pt>
                <c:pt idx="5">
                  <c:v>27.4</c:v>
                </c:pt>
                <c:pt idx="6">
                  <c:v>27.4</c:v>
                </c:pt>
                <c:pt idx="7">
                  <c:v>27.4</c:v>
                </c:pt>
                <c:pt idx="8">
                  <c:v>27.3</c:v>
                </c:pt>
                <c:pt idx="9">
                  <c:v>27.3</c:v>
                </c:pt>
                <c:pt idx="10">
                  <c:v>27.3</c:v>
                </c:pt>
                <c:pt idx="11">
                  <c:v>27</c:v>
                </c:pt>
              </c:numCache>
            </c:numRef>
          </c:xVal>
          <c:yVal>
            <c:numRef>
              <c:f>WQC!$H$69:$H$80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B6-494E-946D-0B2B567015BA}"/>
            </c:ext>
          </c:extLst>
        </c:ser>
        <c:ser>
          <c:idx val="7"/>
          <c:order val="7"/>
          <c:tx>
            <c:strRef>
              <c:f>WQC!$I$68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WQC!$U$69:$U$80</c:f>
              <c:numCache>
                <c:formatCode>0.0</c:formatCode>
                <c:ptCount val="12"/>
                <c:pt idx="0">
                  <c:v>28.4</c:v>
                </c:pt>
                <c:pt idx="1">
                  <c:v>28.9</c:v>
                </c:pt>
                <c:pt idx="2">
                  <c:v>28.9</c:v>
                </c:pt>
                <c:pt idx="3">
                  <c:v>28.4</c:v>
                </c:pt>
                <c:pt idx="4">
                  <c:v>28.1</c:v>
                </c:pt>
                <c:pt idx="5">
                  <c:v>28</c:v>
                </c:pt>
                <c:pt idx="6">
                  <c:v>27.7</c:v>
                </c:pt>
                <c:pt idx="7">
                  <c:v>27.3</c:v>
                </c:pt>
                <c:pt idx="8">
                  <c:v>27.4</c:v>
                </c:pt>
                <c:pt idx="9">
                  <c:v>27.3</c:v>
                </c:pt>
                <c:pt idx="10">
                  <c:v>27.3</c:v>
                </c:pt>
                <c:pt idx="11">
                  <c:v>27</c:v>
                </c:pt>
              </c:numCache>
            </c:numRef>
          </c:xVal>
          <c:yVal>
            <c:numRef>
              <c:f>WQC!$I$69:$I$80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B6-494E-946D-0B2B567015BA}"/>
            </c:ext>
          </c:extLst>
        </c:ser>
        <c:ser>
          <c:idx val="8"/>
          <c:order val="8"/>
          <c:tx>
            <c:strRef>
              <c:f>WQC!$J$68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WQC!$V$69:$V$80</c:f>
              <c:numCache>
                <c:formatCode>General</c:formatCode>
                <c:ptCount val="12"/>
                <c:pt idx="0">
                  <c:v>29.1</c:v>
                </c:pt>
                <c:pt idx="1">
                  <c:v>28.7</c:v>
                </c:pt>
                <c:pt idx="2">
                  <c:v>28.3</c:v>
                </c:pt>
                <c:pt idx="3">
                  <c:v>28.2</c:v>
                </c:pt>
                <c:pt idx="4">
                  <c:v>28.1</c:v>
                </c:pt>
                <c:pt idx="5">
                  <c:v>28.1</c:v>
                </c:pt>
                <c:pt idx="6">
                  <c:v>28</c:v>
                </c:pt>
                <c:pt idx="7">
                  <c:v>27.7</c:v>
                </c:pt>
                <c:pt idx="8">
                  <c:v>27.6</c:v>
                </c:pt>
                <c:pt idx="9">
                  <c:v>27.6</c:v>
                </c:pt>
                <c:pt idx="10">
                  <c:v>27.6</c:v>
                </c:pt>
                <c:pt idx="11">
                  <c:v>27.5</c:v>
                </c:pt>
              </c:numCache>
            </c:numRef>
          </c:xVal>
          <c:yVal>
            <c:numRef>
              <c:f>WQC!$J$69:$J$80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4B6-494E-946D-0B2B5670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8088"/>
        <c:axId val="346414952"/>
      </c:scatterChart>
      <c:valAx>
        <c:axId val="346418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Kondisi Suhu [</a:t>
                </a:r>
                <a:r>
                  <a:rPr lang="en-US" sz="1000" b="0" i="0" baseline="30000">
                    <a:effectLst/>
                  </a:rPr>
                  <a:t>0</a:t>
                </a:r>
                <a:r>
                  <a:rPr lang="en-US" sz="1000" b="0" i="0" baseline="0">
                    <a:effectLst/>
                  </a:rPr>
                  <a:t>C]</a:t>
                </a:r>
                <a:endParaRPr lang="id-ID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108971367465946"/>
              <c:y val="6.76070351446308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4952"/>
        <c:crosses val="autoZero"/>
        <c:crossBetween val="midCat"/>
        <c:majorUnit val="2"/>
      </c:valAx>
      <c:valAx>
        <c:axId val="34641495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WQC!$B$84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WQC!$N$85:$N$88</c:f>
              <c:numCache>
                <c:formatCode>General</c:formatCode>
                <c:ptCount val="4"/>
                <c:pt idx="0">
                  <c:v>30.1</c:v>
                </c:pt>
                <c:pt idx="1">
                  <c:v>27.3</c:v>
                </c:pt>
                <c:pt idx="2">
                  <c:v>26.9</c:v>
                </c:pt>
                <c:pt idx="3">
                  <c:v>26.8</c:v>
                </c:pt>
              </c:numCache>
            </c:numRef>
          </c:xVal>
          <c:yVal>
            <c:numRef>
              <c:f>WQC!$B$85:$B$88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83-47B5-B8BB-C70BD2C3C47C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WQC!$O$85:$O$88</c:f>
              <c:numCache>
                <c:formatCode>General</c:formatCode>
                <c:ptCount val="4"/>
              </c:numCache>
            </c:numRef>
          </c:xVal>
          <c:yVal>
            <c:numRef>
              <c:f>WQC!$C$85:$C$88</c:f>
              <c:numCache>
                <c:formatCode>General</c:formatCode>
                <c:ptCount val="4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83-47B5-B8BB-C70BD2C3C47C}"/>
            </c:ext>
          </c:extLst>
        </c:ser>
        <c:ser>
          <c:idx val="2"/>
          <c:order val="2"/>
          <c:tx>
            <c:strRef>
              <c:f>WQC!$D$84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WQC!$P$85:$P$90</c:f>
              <c:numCache>
                <c:formatCode>General</c:formatCode>
                <c:ptCount val="6"/>
                <c:pt idx="0">
                  <c:v>29.3</c:v>
                </c:pt>
                <c:pt idx="1">
                  <c:v>29.1</c:v>
                </c:pt>
                <c:pt idx="2">
                  <c:v>28.7</c:v>
                </c:pt>
                <c:pt idx="3">
                  <c:v>28.6</c:v>
                </c:pt>
                <c:pt idx="4">
                  <c:v>28.5</c:v>
                </c:pt>
                <c:pt idx="5">
                  <c:v>28.4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83-47B5-B8BB-C70BD2C3C47C}"/>
            </c:ext>
          </c:extLst>
        </c:ser>
        <c:ser>
          <c:idx val="3"/>
          <c:order val="3"/>
          <c:tx>
            <c:strRef>
              <c:f>WQC!$E$84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WQC!#REF!</c:f>
            </c:numRef>
          </c:xVal>
          <c:yVal>
            <c:numRef>
              <c:f>WQC!$E$85:$E$96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83-47B5-B8BB-C70BD2C3C47C}"/>
            </c:ext>
          </c:extLst>
        </c:ser>
        <c:ser>
          <c:idx val="4"/>
          <c:order val="4"/>
          <c:tx>
            <c:strRef>
              <c:f>WQC!$F$84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WQC!$R$85:$R$96</c:f>
              <c:numCache>
                <c:formatCode>General</c:formatCode>
                <c:ptCount val="12"/>
                <c:pt idx="0">
                  <c:v>30.7</c:v>
                </c:pt>
                <c:pt idx="1">
                  <c:v>29.3</c:v>
                </c:pt>
                <c:pt idx="2">
                  <c:v>28.9</c:v>
                </c:pt>
                <c:pt idx="3">
                  <c:v>28.8</c:v>
                </c:pt>
                <c:pt idx="4">
                  <c:v>28.7</c:v>
                </c:pt>
                <c:pt idx="5">
                  <c:v>28.6</c:v>
                </c:pt>
                <c:pt idx="6">
                  <c:v>28.5</c:v>
                </c:pt>
                <c:pt idx="7">
                  <c:v>28.1</c:v>
                </c:pt>
                <c:pt idx="8">
                  <c:v>28</c:v>
                </c:pt>
                <c:pt idx="9">
                  <c:v>28</c:v>
                </c:pt>
                <c:pt idx="10">
                  <c:v>27.9</c:v>
                </c:pt>
                <c:pt idx="11">
                  <c:v>27.1</c:v>
                </c:pt>
              </c:numCache>
            </c:numRef>
          </c:xVal>
          <c:yVal>
            <c:numRef>
              <c:f>WQC!$F$85:$F$96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83-47B5-B8BB-C70BD2C3C47C}"/>
            </c:ext>
          </c:extLst>
        </c:ser>
        <c:ser>
          <c:idx val="5"/>
          <c:order val="5"/>
          <c:tx>
            <c:strRef>
              <c:f>WQC!$G$84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WQC!$S$85:$S$96</c:f>
              <c:numCache>
                <c:formatCode>General</c:formatCode>
                <c:ptCount val="12"/>
                <c:pt idx="0">
                  <c:v>28.5</c:v>
                </c:pt>
                <c:pt idx="1">
                  <c:v>28.4</c:v>
                </c:pt>
                <c:pt idx="2">
                  <c:v>28.4</c:v>
                </c:pt>
                <c:pt idx="3">
                  <c:v>28.3</c:v>
                </c:pt>
                <c:pt idx="4">
                  <c:v>28.1</c:v>
                </c:pt>
                <c:pt idx="5">
                  <c:v>28.1</c:v>
                </c:pt>
                <c:pt idx="6">
                  <c:v>28</c:v>
                </c:pt>
                <c:pt idx="7">
                  <c:v>28</c:v>
                </c:pt>
                <c:pt idx="8">
                  <c:v>27.9</c:v>
                </c:pt>
                <c:pt idx="9">
                  <c:v>27.7</c:v>
                </c:pt>
                <c:pt idx="10">
                  <c:v>27.7</c:v>
                </c:pt>
                <c:pt idx="11">
                  <c:v>27.7</c:v>
                </c:pt>
              </c:numCache>
            </c:numRef>
          </c:xVal>
          <c:yVal>
            <c:numRef>
              <c:f>WQC!$G$85:$G$96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83-47B5-B8BB-C70BD2C3C47C}"/>
            </c:ext>
          </c:extLst>
        </c:ser>
        <c:ser>
          <c:idx val="6"/>
          <c:order val="6"/>
          <c:tx>
            <c:strRef>
              <c:f>WQC!$H$84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WQC!$T$85:$T$96</c:f>
              <c:numCache>
                <c:formatCode>General</c:formatCode>
                <c:ptCount val="12"/>
                <c:pt idx="0">
                  <c:v>28.2</c:v>
                </c:pt>
                <c:pt idx="1">
                  <c:v>27.7</c:v>
                </c:pt>
                <c:pt idx="2">
                  <c:v>27.6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27.4</c:v>
                </c:pt>
                <c:pt idx="7">
                  <c:v>27.4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26.9</c:v>
                </c:pt>
              </c:numCache>
            </c:numRef>
          </c:xVal>
          <c:yVal>
            <c:numRef>
              <c:f>WQC!$H$85:$H$96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83-47B5-B8BB-C70BD2C3C47C}"/>
            </c:ext>
          </c:extLst>
        </c:ser>
        <c:ser>
          <c:idx val="7"/>
          <c:order val="7"/>
          <c:tx>
            <c:strRef>
              <c:f>WQC!$I$84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WQC!$U$85:$U$96</c:f>
              <c:numCache>
                <c:formatCode>0.0</c:formatCode>
                <c:ptCount val="12"/>
                <c:pt idx="0">
                  <c:v>28.9</c:v>
                </c:pt>
                <c:pt idx="1">
                  <c:v>28.8</c:v>
                </c:pt>
                <c:pt idx="2">
                  <c:v>28.5</c:v>
                </c:pt>
                <c:pt idx="3">
                  <c:v>28.4</c:v>
                </c:pt>
                <c:pt idx="4">
                  <c:v>28.3</c:v>
                </c:pt>
                <c:pt idx="5">
                  <c:v>28.3</c:v>
                </c:pt>
                <c:pt idx="6">
                  <c:v>28.2</c:v>
                </c:pt>
                <c:pt idx="7">
                  <c:v>27.7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27.3</c:v>
                </c:pt>
              </c:numCache>
            </c:numRef>
          </c:xVal>
          <c:yVal>
            <c:numRef>
              <c:f>WQC!$I$85:$I$96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186.7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83-47B5-B8BB-C70BD2C3C47C}"/>
            </c:ext>
          </c:extLst>
        </c:ser>
        <c:ser>
          <c:idx val="8"/>
          <c:order val="8"/>
          <c:tx>
            <c:strRef>
              <c:f>WQC!$J$84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WQC!$V$85:$V$96</c:f>
              <c:numCache>
                <c:formatCode>General</c:formatCode>
                <c:ptCount val="12"/>
                <c:pt idx="0">
                  <c:v>29.3</c:v>
                </c:pt>
                <c:pt idx="1">
                  <c:v>28.3</c:v>
                </c:pt>
                <c:pt idx="2">
                  <c:v>28.1</c:v>
                </c:pt>
                <c:pt idx="3">
                  <c:v>28</c:v>
                </c:pt>
                <c:pt idx="4">
                  <c:v>28</c:v>
                </c:pt>
                <c:pt idx="5">
                  <c:v>27.9</c:v>
                </c:pt>
                <c:pt idx="6">
                  <c:v>27.9</c:v>
                </c:pt>
                <c:pt idx="7">
                  <c:v>27.8</c:v>
                </c:pt>
                <c:pt idx="8">
                  <c:v>27.8</c:v>
                </c:pt>
                <c:pt idx="9">
                  <c:v>27.7</c:v>
                </c:pt>
                <c:pt idx="10">
                  <c:v>27.7</c:v>
                </c:pt>
                <c:pt idx="11">
                  <c:v>27.3</c:v>
                </c:pt>
              </c:numCache>
            </c:numRef>
          </c:xVal>
          <c:yVal>
            <c:numRef>
              <c:f>WQC!$J$85:$J$96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83-47B5-B8BB-C70BD2C3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9264"/>
        <c:axId val="346420440"/>
      </c:scatterChart>
      <c:valAx>
        <c:axId val="346419264"/>
        <c:scaling>
          <c:orientation val="minMax"/>
          <c:min val="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Kondisi Suhu [</a:t>
                </a:r>
                <a:r>
                  <a:rPr lang="en-US" sz="1000" b="0" i="0" baseline="30000">
                    <a:effectLst/>
                  </a:rPr>
                  <a:t>0</a:t>
                </a:r>
                <a:r>
                  <a:rPr lang="en-US" sz="1000" b="0" i="0" baseline="0">
                    <a:effectLst/>
                  </a:rPr>
                  <a:t>C]</a:t>
                </a:r>
                <a:endParaRPr lang="id-ID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910428631335023"/>
              <c:y val="6.49745561578243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20440"/>
        <c:crosses val="autoZero"/>
        <c:crossBetween val="midCat"/>
        <c:majorUnit val="2"/>
      </c:valAx>
      <c:valAx>
        <c:axId val="34642044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Pandan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WQC!$B$100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WQC!$N$101:$N$104</c:f>
              <c:numCache>
                <c:formatCode>General</c:formatCode>
                <c:ptCount val="4"/>
                <c:pt idx="0">
                  <c:v>29.4</c:v>
                </c:pt>
                <c:pt idx="1">
                  <c:v>27.6</c:v>
                </c:pt>
                <c:pt idx="2">
                  <c:v>26.9</c:v>
                </c:pt>
                <c:pt idx="3">
                  <c:v>26.8</c:v>
                </c:pt>
              </c:numCache>
            </c:numRef>
          </c:xVal>
          <c:yVal>
            <c:numRef>
              <c:f>WQC!$B$101:$B$104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E-48DF-808A-FA08C7A9772B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WQC!$O$101:$O$104</c:f>
              <c:numCache>
                <c:formatCode>General</c:formatCode>
                <c:ptCount val="4"/>
                <c:pt idx="0">
                  <c:v>31.7</c:v>
                </c:pt>
              </c:numCache>
            </c:numRef>
          </c:xVal>
          <c:yVal>
            <c:numRef>
              <c:f>WQC!$C$101:$C$104</c:f>
              <c:numCache>
                <c:formatCode>General</c:formatCode>
                <c:ptCount val="4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FE-48DF-808A-FA08C7A9772B}"/>
            </c:ext>
          </c:extLst>
        </c:ser>
        <c:ser>
          <c:idx val="2"/>
          <c:order val="2"/>
          <c:tx>
            <c:strRef>
              <c:f>WQC!$D$100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WQC!$D$101:$D$106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FE-48DF-808A-FA08C7A9772B}"/>
            </c:ext>
          </c:extLst>
        </c:ser>
        <c:ser>
          <c:idx val="3"/>
          <c:order val="3"/>
          <c:tx>
            <c:strRef>
              <c:f>WQC!$E$100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WQC!$AN$101:$AN$112</c:f>
              <c:numCache>
                <c:formatCode>General</c:formatCode>
                <c:ptCount val="12"/>
                <c:pt idx="0">
                  <c:v>11.375</c:v>
                </c:pt>
                <c:pt idx="1">
                  <c:v>11.813000000000001</c:v>
                </c:pt>
                <c:pt idx="2">
                  <c:v>8.09</c:v>
                </c:pt>
                <c:pt idx="3">
                  <c:v>6.17</c:v>
                </c:pt>
                <c:pt idx="4">
                  <c:v>4.57</c:v>
                </c:pt>
                <c:pt idx="5">
                  <c:v>4.38</c:v>
                </c:pt>
                <c:pt idx="6">
                  <c:v>3.7650000000000001</c:v>
                </c:pt>
                <c:pt idx="7">
                  <c:v>3.2589999999999999</c:v>
                </c:pt>
                <c:pt idx="8">
                  <c:v>2.6030000000000002</c:v>
                </c:pt>
                <c:pt idx="9">
                  <c:v>1.4179999999999999</c:v>
                </c:pt>
                <c:pt idx="10">
                  <c:v>0.64800000000000002</c:v>
                </c:pt>
                <c:pt idx="11">
                  <c:v>2.3E-2</c:v>
                </c:pt>
              </c:numCache>
            </c:numRef>
          </c:xVal>
          <c:yVal>
            <c:numRef>
              <c:f>WQC!$E$101:$E$112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FE-48DF-808A-FA08C7A9772B}"/>
            </c:ext>
          </c:extLst>
        </c:ser>
        <c:ser>
          <c:idx val="4"/>
          <c:order val="4"/>
          <c:tx>
            <c:strRef>
              <c:f>WQC!$F$100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WQC!$R$101:$R$112</c:f>
              <c:numCache>
                <c:formatCode>General</c:formatCode>
                <c:ptCount val="12"/>
                <c:pt idx="0">
                  <c:v>30.3</c:v>
                </c:pt>
                <c:pt idx="1">
                  <c:v>29.4</c:v>
                </c:pt>
                <c:pt idx="2">
                  <c:v>28.8</c:v>
                </c:pt>
                <c:pt idx="3">
                  <c:v>28.6</c:v>
                </c:pt>
                <c:pt idx="4">
                  <c:v>28.6</c:v>
                </c:pt>
                <c:pt idx="5">
                  <c:v>28.6</c:v>
                </c:pt>
                <c:pt idx="6">
                  <c:v>28.4</c:v>
                </c:pt>
                <c:pt idx="7">
                  <c:v>28.3</c:v>
                </c:pt>
                <c:pt idx="8">
                  <c:v>28</c:v>
                </c:pt>
                <c:pt idx="9">
                  <c:v>27.9</c:v>
                </c:pt>
                <c:pt idx="10">
                  <c:v>27.7</c:v>
                </c:pt>
                <c:pt idx="11">
                  <c:v>29</c:v>
                </c:pt>
              </c:numCache>
            </c:numRef>
          </c:xVal>
          <c:yVal>
            <c:numRef>
              <c:f>WQC!$F$101:$F$112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FE-48DF-808A-FA08C7A9772B}"/>
            </c:ext>
          </c:extLst>
        </c:ser>
        <c:ser>
          <c:idx val="5"/>
          <c:order val="5"/>
          <c:tx>
            <c:strRef>
              <c:f>WQC!$G$100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WQC!$S$101:$S$111</c:f>
              <c:numCache>
                <c:formatCode>General</c:formatCode>
                <c:ptCount val="11"/>
                <c:pt idx="0">
                  <c:v>28.4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28.2</c:v>
                </c:pt>
                <c:pt idx="5">
                  <c:v>28.2</c:v>
                </c:pt>
                <c:pt idx="6" formatCode="0.0">
                  <c:v>27.8</c:v>
                </c:pt>
                <c:pt idx="7" formatCode="0.0">
                  <c:v>27.7</c:v>
                </c:pt>
                <c:pt idx="8" formatCode="0.0">
                  <c:v>27.6</c:v>
                </c:pt>
                <c:pt idx="9" formatCode="0.0">
                  <c:v>27.5</c:v>
                </c:pt>
                <c:pt idx="10" formatCode="0.0">
                  <c:v>27.3</c:v>
                </c:pt>
              </c:numCache>
            </c:numRef>
          </c:xVal>
          <c:yVal>
            <c:numRef>
              <c:f>WQC!$G$101:$G$112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FE-48DF-808A-FA08C7A9772B}"/>
            </c:ext>
          </c:extLst>
        </c:ser>
        <c:ser>
          <c:idx val="6"/>
          <c:order val="6"/>
          <c:tx>
            <c:strRef>
              <c:f>WQC!$H$100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WQC!$T$101:$T$112</c:f>
              <c:numCache>
                <c:formatCode>General</c:formatCode>
                <c:ptCount val="12"/>
                <c:pt idx="0">
                  <c:v>28.3</c:v>
                </c:pt>
                <c:pt idx="1">
                  <c:v>28</c:v>
                </c:pt>
                <c:pt idx="2">
                  <c:v>27.8</c:v>
                </c:pt>
                <c:pt idx="3">
                  <c:v>27.6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26.9</c:v>
                </c:pt>
              </c:numCache>
            </c:numRef>
          </c:xVal>
          <c:yVal>
            <c:numRef>
              <c:f>WQC!$H$101:$H$112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FE-48DF-808A-FA08C7A9772B}"/>
            </c:ext>
          </c:extLst>
        </c:ser>
        <c:ser>
          <c:idx val="7"/>
          <c:order val="7"/>
          <c:tx>
            <c:strRef>
              <c:f>WQC!$I$100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WQC!$U$101:$U$112</c:f>
              <c:numCache>
                <c:formatCode>General</c:formatCode>
                <c:ptCount val="12"/>
                <c:pt idx="0">
                  <c:v>28.6</c:v>
                </c:pt>
                <c:pt idx="1">
                  <c:v>28.6</c:v>
                </c:pt>
                <c:pt idx="2">
                  <c:v>28.6</c:v>
                </c:pt>
                <c:pt idx="3">
                  <c:v>28.6</c:v>
                </c:pt>
                <c:pt idx="4">
                  <c:v>28.6</c:v>
                </c:pt>
                <c:pt idx="5">
                  <c:v>28.3</c:v>
                </c:pt>
                <c:pt idx="6">
                  <c:v>28.1</c:v>
                </c:pt>
                <c:pt idx="7">
                  <c:v>28.1</c:v>
                </c:pt>
                <c:pt idx="8">
                  <c:v>27.9</c:v>
                </c:pt>
                <c:pt idx="9">
                  <c:v>27.9</c:v>
                </c:pt>
                <c:pt idx="10">
                  <c:v>17.8</c:v>
                </c:pt>
                <c:pt idx="11">
                  <c:v>26.3</c:v>
                </c:pt>
              </c:numCache>
            </c:numRef>
          </c:xVal>
          <c:yVal>
            <c:numRef>
              <c:f>WQC!$I$101:$I$112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81.099999999999994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FE-48DF-808A-FA08C7A9772B}"/>
            </c:ext>
          </c:extLst>
        </c:ser>
        <c:ser>
          <c:idx val="8"/>
          <c:order val="8"/>
          <c:tx>
            <c:strRef>
              <c:f>WQC!$J$100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WQC!$V$101:$V$112</c:f>
              <c:numCache>
                <c:formatCode>General</c:formatCode>
                <c:ptCount val="12"/>
                <c:pt idx="0">
                  <c:v>28.9</c:v>
                </c:pt>
                <c:pt idx="1">
                  <c:v>28.3</c:v>
                </c:pt>
                <c:pt idx="2">
                  <c:v>27.9</c:v>
                </c:pt>
                <c:pt idx="3">
                  <c:v>27.7</c:v>
                </c:pt>
                <c:pt idx="4">
                  <c:v>27.7</c:v>
                </c:pt>
                <c:pt idx="5">
                  <c:v>27.6</c:v>
                </c:pt>
                <c:pt idx="6">
                  <c:v>27.6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27.2</c:v>
                </c:pt>
              </c:numCache>
            </c:numRef>
          </c:xVal>
          <c:yVal>
            <c:numRef>
              <c:f>WQC!$J$101:$J$112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FE-48DF-808A-FA08C7A9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21224"/>
        <c:axId val="346416912"/>
      </c:scatterChart>
      <c:valAx>
        <c:axId val="346421224"/>
        <c:scaling>
          <c:orientation val="minMax"/>
          <c:min val="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Kondisi Suhu [</a:t>
                </a:r>
                <a:r>
                  <a:rPr lang="en-US" sz="1000" b="0" i="0" baseline="30000">
                    <a:effectLst/>
                  </a:rPr>
                  <a:t>0</a:t>
                </a:r>
                <a:r>
                  <a:rPr lang="en-US" sz="1000" b="0" i="0" baseline="0">
                    <a:effectLst/>
                  </a:rPr>
                  <a:t>C]</a:t>
                </a:r>
                <a:endParaRPr lang="id-ID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108971367465946"/>
              <c:y val="6.76070351446308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6912"/>
        <c:crosses val="autoZero"/>
        <c:crossBetween val="midCat"/>
        <c:majorUnit val="2"/>
      </c:valAx>
      <c:valAx>
        <c:axId val="34641691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2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S. Batang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WQC!$B$116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WQC!$N$117:$N$120</c:f>
              <c:numCache>
                <c:formatCode>General</c:formatCode>
                <c:ptCount val="4"/>
                <c:pt idx="0">
                  <c:v>28.7</c:v>
                </c:pt>
                <c:pt idx="1">
                  <c:v>27.8</c:v>
                </c:pt>
                <c:pt idx="2">
                  <c:v>27.1</c:v>
                </c:pt>
                <c:pt idx="3">
                  <c:v>26.8</c:v>
                </c:pt>
              </c:numCache>
            </c:numRef>
          </c:xVal>
          <c:yVal>
            <c:numRef>
              <c:f>WQC!$B$117:$B$120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2-4D6B-BB50-F17A766DC20E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WQC!$O$117:$O$120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29.6</c:v>
                </c:pt>
                <c:pt idx="3">
                  <c:v>27.4</c:v>
                </c:pt>
              </c:numCache>
            </c:numRef>
          </c:xVal>
          <c:yVal>
            <c:numRef>
              <c:f>WQC!$C$117:$C$120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12-4D6B-BB50-F17A766DC20E}"/>
            </c:ext>
          </c:extLst>
        </c:ser>
        <c:ser>
          <c:idx val="2"/>
          <c:order val="2"/>
          <c:tx>
            <c:strRef>
              <c:f>WQC!$D$116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WQC!$P$117:$P$122</c:f>
              <c:numCache>
                <c:formatCode>General</c:formatCode>
                <c:ptCount val="6"/>
                <c:pt idx="0">
                  <c:v>29.2</c:v>
                </c:pt>
                <c:pt idx="1">
                  <c:v>29</c:v>
                </c:pt>
                <c:pt idx="2">
                  <c:v>28.7</c:v>
                </c:pt>
                <c:pt idx="3">
                  <c:v>28.5</c:v>
                </c:pt>
                <c:pt idx="4">
                  <c:v>28.4</c:v>
                </c:pt>
                <c:pt idx="5">
                  <c:v>28.3</c:v>
                </c:pt>
              </c:numCache>
            </c:numRef>
          </c:xVal>
          <c:yVal>
            <c:numRef>
              <c:f>WQC!$D$117:$D$122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12-4D6B-BB50-F17A766DC20E}"/>
            </c:ext>
          </c:extLst>
        </c:ser>
        <c:ser>
          <c:idx val="3"/>
          <c:order val="3"/>
          <c:tx>
            <c:strRef>
              <c:f>WQC!$E$116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WQC!$Q$117:$Q$128</c:f>
              <c:numCache>
                <c:formatCode>General</c:formatCode>
                <c:ptCount val="12"/>
                <c:pt idx="0">
                  <c:v>29.4</c:v>
                </c:pt>
                <c:pt idx="1">
                  <c:v>28.6</c:v>
                </c:pt>
                <c:pt idx="2">
                  <c:v>28.1</c:v>
                </c:pt>
                <c:pt idx="3">
                  <c:v>27.9</c:v>
                </c:pt>
                <c:pt idx="4">
                  <c:v>27.8</c:v>
                </c:pt>
                <c:pt idx="5">
                  <c:v>27.7</c:v>
                </c:pt>
                <c:pt idx="6">
                  <c:v>27.6</c:v>
                </c:pt>
                <c:pt idx="7">
                  <c:v>27.6</c:v>
                </c:pt>
                <c:pt idx="8">
                  <c:v>27.6</c:v>
                </c:pt>
                <c:pt idx="9">
                  <c:v>27.6</c:v>
                </c:pt>
                <c:pt idx="10">
                  <c:v>27.6</c:v>
                </c:pt>
                <c:pt idx="11">
                  <c:v>27.6</c:v>
                </c:pt>
              </c:numCache>
            </c:numRef>
          </c:xVal>
          <c:yVal>
            <c:numRef>
              <c:f>WQC!$E$117:$E$128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12-4D6B-BB50-F17A766DC20E}"/>
            </c:ext>
          </c:extLst>
        </c:ser>
        <c:ser>
          <c:idx val="4"/>
          <c:order val="4"/>
          <c:tx>
            <c:strRef>
              <c:f>WQC!$F$116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WQC!$R$117:$R$128</c:f>
              <c:numCache>
                <c:formatCode>General</c:formatCode>
                <c:ptCount val="12"/>
                <c:pt idx="0">
                  <c:v>30.4</c:v>
                </c:pt>
                <c:pt idx="1">
                  <c:v>30.1</c:v>
                </c:pt>
                <c:pt idx="2">
                  <c:v>29.2</c:v>
                </c:pt>
                <c:pt idx="3">
                  <c:v>28.9</c:v>
                </c:pt>
                <c:pt idx="4">
                  <c:v>28.7</c:v>
                </c:pt>
                <c:pt idx="5">
                  <c:v>28.6</c:v>
                </c:pt>
                <c:pt idx="6">
                  <c:v>28.5</c:v>
                </c:pt>
                <c:pt idx="7">
                  <c:v>28.4</c:v>
                </c:pt>
                <c:pt idx="8">
                  <c:v>28.2</c:v>
                </c:pt>
                <c:pt idx="9">
                  <c:v>27.7</c:v>
                </c:pt>
                <c:pt idx="10">
                  <c:v>27.5</c:v>
                </c:pt>
                <c:pt idx="11">
                  <c:v>26.9</c:v>
                </c:pt>
              </c:numCache>
            </c:numRef>
          </c:xVal>
          <c:yVal>
            <c:numRef>
              <c:f>WQC!$F$117:$F$128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38.700000000000003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12-4D6B-BB50-F17A766DC20E}"/>
            </c:ext>
          </c:extLst>
        </c:ser>
        <c:ser>
          <c:idx val="5"/>
          <c:order val="5"/>
          <c:tx>
            <c:strRef>
              <c:f>WQC!$G$116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WQC!$S$117:$S$128</c:f>
              <c:numCache>
                <c:formatCode>0.0</c:formatCode>
                <c:ptCount val="12"/>
                <c:pt idx="0">
                  <c:v>28.4</c:v>
                </c:pt>
                <c:pt idx="1">
                  <c:v>28.9</c:v>
                </c:pt>
                <c:pt idx="2">
                  <c:v>28.9</c:v>
                </c:pt>
                <c:pt idx="3">
                  <c:v>28.4</c:v>
                </c:pt>
                <c:pt idx="4">
                  <c:v>28.1</c:v>
                </c:pt>
                <c:pt idx="5">
                  <c:v>28</c:v>
                </c:pt>
                <c:pt idx="6">
                  <c:v>27.7</c:v>
                </c:pt>
                <c:pt idx="7">
                  <c:v>27.6</c:v>
                </c:pt>
                <c:pt idx="8">
                  <c:v>27.5</c:v>
                </c:pt>
                <c:pt idx="9">
                  <c:v>27.3</c:v>
                </c:pt>
                <c:pt idx="10">
                  <c:v>27.3</c:v>
                </c:pt>
                <c:pt idx="11">
                  <c:v>26.9</c:v>
                </c:pt>
              </c:numCache>
            </c:numRef>
          </c:xVal>
          <c:yVal>
            <c:numRef>
              <c:f>WQC!$G$117:$G$128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12-4D6B-BB50-F17A766DC20E}"/>
            </c:ext>
          </c:extLst>
        </c:ser>
        <c:ser>
          <c:idx val="6"/>
          <c:order val="6"/>
          <c:tx>
            <c:strRef>
              <c:f>WQC!$H$116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WQC!$T$117:$T$128</c:f>
              <c:numCache>
                <c:formatCode>General</c:formatCode>
                <c:ptCount val="12"/>
                <c:pt idx="0">
                  <c:v>28.6</c:v>
                </c:pt>
                <c:pt idx="1">
                  <c:v>28.6</c:v>
                </c:pt>
                <c:pt idx="2">
                  <c:v>28.4</c:v>
                </c:pt>
                <c:pt idx="3">
                  <c:v>27.9</c:v>
                </c:pt>
                <c:pt idx="4">
                  <c:v>27.7</c:v>
                </c:pt>
                <c:pt idx="5">
                  <c:v>27.6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</c:numCache>
            </c:numRef>
          </c:xVal>
          <c:yVal>
            <c:numRef>
              <c:f>WQC!$H$117:$H$128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12-4D6B-BB50-F17A766DC20E}"/>
            </c:ext>
          </c:extLst>
        </c:ser>
        <c:ser>
          <c:idx val="7"/>
          <c:order val="7"/>
          <c:tx>
            <c:strRef>
              <c:f>WQC!$I$116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WQC!$U$117:$U$128</c:f>
              <c:numCache>
                <c:formatCode>General</c:formatCode>
                <c:ptCount val="12"/>
                <c:pt idx="0">
                  <c:v>29.1</c:v>
                </c:pt>
                <c:pt idx="1">
                  <c:v>29</c:v>
                </c:pt>
                <c:pt idx="2">
                  <c:v>28.9</c:v>
                </c:pt>
                <c:pt idx="3">
                  <c:v>28.8</c:v>
                </c:pt>
                <c:pt idx="4">
                  <c:v>28.6</c:v>
                </c:pt>
                <c:pt idx="5">
                  <c:v>28.6</c:v>
                </c:pt>
                <c:pt idx="6">
                  <c:v>28.5</c:v>
                </c:pt>
                <c:pt idx="7">
                  <c:v>28.5</c:v>
                </c:pt>
                <c:pt idx="8">
                  <c:v>28.4</c:v>
                </c:pt>
                <c:pt idx="9">
                  <c:v>28.3</c:v>
                </c:pt>
                <c:pt idx="10">
                  <c:v>28.2</c:v>
                </c:pt>
                <c:pt idx="11">
                  <c:v>27.7</c:v>
                </c:pt>
              </c:numCache>
            </c:numRef>
          </c:xVal>
          <c:yVal>
            <c:numRef>
              <c:f>WQC!$I$117:$I$128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12-4D6B-BB50-F17A766DC20E}"/>
            </c:ext>
          </c:extLst>
        </c:ser>
        <c:ser>
          <c:idx val="8"/>
          <c:order val="8"/>
          <c:tx>
            <c:strRef>
              <c:f>WQC!$J$100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WQC!$V$117:$V$128</c:f>
              <c:numCache>
                <c:formatCode>General</c:formatCode>
                <c:ptCount val="12"/>
                <c:pt idx="0">
                  <c:v>29.1</c:v>
                </c:pt>
                <c:pt idx="1">
                  <c:v>29.1</c:v>
                </c:pt>
                <c:pt idx="2">
                  <c:v>28.3</c:v>
                </c:pt>
                <c:pt idx="3">
                  <c:v>28</c:v>
                </c:pt>
                <c:pt idx="4">
                  <c:v>27.8</c:v>
                </c:pt>
                <c:pt idx="5">
                  <c:v>27.8</c:v>
                </c:pt>
                <c:pt idx="6">
                  <c:v>27.7</c:v>
                </c:pt>
                <c:pt idx="7">
                  <c:v>27.6</c:v>
                </c:pt>
                <c:pt idx="8">
                  <c:v>27.5</c:v>
                </c:pt>
                <c:pt idx="9">
                  <c:v>27.5</c:v>
                </c:pt>
                <c:pt idx="10">
                  <c:v>27.4</c:v>
                </c:pt>
                <c:pt idx="11">
                  <c:v>28.7</c:v>
                </c:pt>
              </c:numCache>
            </c:numRef>
          </c:xVal>
          <c:yVal>
            <c:numRef>
              <c:f>WQC!$J$117:$J$128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E12-4D6B-BB50-F17A766D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8872"/>
        <c:axId val="346419656"/>
      </c:scatterChart>
      <c:valAx>
        <c:axId val="346418872"/>
        <c:scaling>
          <c:orientation val="minMax"/>
          <c:min val="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Kondisi Suhu [</a:t>
                </a:r>
                <a:r>
                  <a:rPr lang="en-US" sz="1000" b="0" i="0" baseline="30000">
                    <a:effectLst/>
                  </a:rPr>
                  <a:t>0</a:t>
                </a:r>
                <a:r>
                  <a:rPr lang="en-US" sz="1000" b="0" i="0" baseline="0">
                    <a:effectLst/>
                  </a:rPr>
                  <a:t>C]</a:t>
                </a:r>
                <a:endParaRPr lang="id-ID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955716330827674"/>
              <c:y val="6.49745561578243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9656"/>
        <c:crosses val="autoZero"/>
        <c:crossBetween val="midCat"/>
        <c:majorUnit val="2"/>
      </c:valAx>
      <c:valAx>
        <c:axId val="34641965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Danau Maninjau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WQC!$B$143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WQC!$N$144:$N$147</c:f>
              <c:numCache>
                <c:formatCode>0.00</c:formatCode>
                <c:ptCount val="4"/>
                <c:pt idx="0">
                  <c:v>2.1</c:v>
                </c:pt>
                <c:pt idx="1">
                  <c:v>2.1149999999999998</c:v>
                </c:pt>
                <c:pt idx="2">
                  <c:v>1.4737499999999999</c:v>
                </c:pt>
                <c:pt idx="3">
                  <c:v>1.32375</c:v>
                </c:pt>
              </c:numCache>
            </c:numRef>
          </c:xVal>
          <c:yVal>
            <c:numRef>
              <c:f>WQC!$B$144:$B$147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5-422A-86C3-8D9C54DEB176}"/>
            </c:ext>
          </c:extLst>
        </c:ser>
        <c:ser>
          <c:idx val="1"/>
          <c:order val="1"/>
          <c:tx>
            <c:strRef>
              <c:f>WQC!$C$143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WQC!$O$144:$O$149</c:f>
              <c:numCache>
                <c:formatCode>0.00</c:formatCode>
                <c:ptCount val="6"/>
                <c:pt idx="0">
                  <c:v>2.9383333333333339</c:v>
                </c:pt>
                <c:pt idx="1">
                  <c:v>3.4450000000000003</c:v>
                </c:pt>
                <c:pt idx="2">
                  <c:v>2.99</c:v>
                </c:pt>
                <c:pt idx="3">
                  <c:v>2.2399999999999998</c:v>
                </c:pt>
                <c:pt idx="4">
                  <c:v>1.72</c:v>
                </c:pt>
                <c:pt idx="5">
                  <c:v>1.53</c:v>
                </c:pt>
              </c:numCache>
            </c:numRef>
          </c:xVal>
          <c:yVal>
            <c:numRef>
              <c:f>WQC!$C$144:$C$149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5-422A-86C3-8D9C54DEB176}"/>
            </c:ext>
          </c:extLst>
        </c:ser>
        <c:ser>
          <c:idx val="2"/>
          <c:order val="2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WQC!$P$144:$P$149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C5-422A-86C3-8D9C54DEB176}"/>
            </c:ext>
          </c:extLst>
        </c:ser>
        <c:ser>
          <c:idx val="3"/>
          <c:order val="3"/>
          <c:tx>
            <c:strRef>
              <c:f>WQC!$E$143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WQC!$Q$144:$Q$155</c:f>
              <c:numCache>
                <c:formatCode>0.00</c:formatCode>
                <c:ptCount val="12"/>
                <c:pt idx="0">
                  <c:v>4.8412500000000005</c:v>
                </c:pt>
                <c:pt idx="1">
                  <c:v>5.59</c:v>
                </c:pt>
                <c:pt idx="2">
                  <c:v>5.4412500000000001</c:v>
                </c:pt>
                <c:pt idx="3">
                  <c:v>5.3025000000000002</c:v>
                </c:pt>
                <c:pt idx="4">
                  <c:v>5.2687499999999998</c:v>
                </c:pt>
                <c:pt idx="5">
                  <c:v>4.9312500000000004</c:v>
                </c:pt>
                <c:pt idx="6">
                  <c:v>4.6099999999999994</c:v>
                </c:pt>
                <c:pt idx="7">
                  <c:v>4.6649999999999991</c:v>
                </c:pt>
                <c:pt idx="8">
                  <c:v>4.8287500000000003</c:v>
                </c:pt>
                <c:pt idx="9">
                  <c:v>5.066250000000001</c:v>
                </c:pt>
                <c:pt idx="10">
                  <c:v>5.3787500000000001</c:v>
                </c:pt>
                <c:pt idx="11">
                  <c:v>40.923749999999998</c:v>
                </c:pt>
              </c:numCache>
            </c:numRef>
          </c:xVal>
          <c:yVal>
            <c:numRef>
              <c:f>WQC!$E$144:$E$155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C5-422A-86C3-8D9C54DEB176}"/>
            </c:ext>
          </c:extLst>
        </c:ser>
        <c:ser>
          <c:idx val="4"/>
          <c:order val="4"/>
          <c:tx>
            <c:strRef>
              <c:f>WQC!$F$143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WQC!$R$144:$R$155</c:f>
              <c:numCache>
                <c:formatCode>0.00</c:formatCode>
                <c:ptCount val="12"/>
                <c:pt idx="0">
                  <c:v>6.4442500000000003</c:v>
                </c:pt>
                <c:pt idx="1">
                  <c:v>6.4548749999999995</c:v>
                </c:pt>
                <c:pt idx="2">
                  <c:v>5.327</c:v>
                </c:pt>
                <c:pt idx="3">
                  <c:v>5.0140000000000002</c:v>
                </c:pt>
                <c:pt idx="4">
                  <c:v>4.6533750000000005</c:v>
                </c:pt>
                <c:pt idx="5">
                  <c:v>4.2523749999999998</c:v>
                </c:pt>
                <c:pt idx="6">
                  <c:v>3.7088749999999999</c:v>
                </c:pt>
                <c:pt idx="7">
                  <c:v>3.500375</c:v>
                </c:pt>
                <c:pt idx="8">
                  <c:v>2.9511250000000007</c:v>
                </c:pt>
                <c:pt idx="9">
                  <c:v>2.8262499999999995</c:v>
                </c:pt>
                <c:pt idx="10">
                  <c:v>2.516</c:v>
                </c:pt>
                <c:pt idx="11">
                  <c:v>5.0066249999999997</c:v>
                </c:pt>
              </c:numCache>
            </c:numRef>
          </c:xVal>
          <c:yVal>
            <c:numRef>
              <c:f>WQC!$F$144:$F$155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C5-422A-86C3-8D9C54DEB176}"/>
            </c:ext>
          </c:extLst>
        </c:ser>
        <c:ser>
          <c:idx val="5"/>
          <c:order val="5"/>
          <c:tx>
            <c:strRef>
              <c:f>WQC!$G$143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WQC!$S$144:$S$155</c:f>
              <c:numCache>
                <c:formatCode>0.00</c:formatCode>
                <c:ptCount val="12"/>
                <c:pt idx="0">
                  <c:v>6.7882425</c:v>
                </c:pt>
                <c:pt idx="1">
                  <c:v>6.7036597500000008</c:v>
                </c:pt>
                <c:pt idx="2">
                  <c:v>5.5193894999999999</c:v>
                </c:pt>
                <c:pt idx="3">
                  <c:v>4.6292204999999997</c:v>
                </c:pt>
                <c:pt idx="4">
                  <c:v>4.4518149999999999</c:v>
                </c:pt>
                <c:pt idx="5">
                  <c:v>4.1001150000000006</c:v>
                </c:pt>
                <c:pt idx="6">
                  <c:v>3.7656965000000002</c:v>
                </c:pt>
                <c:pt idx="7">
                  <c:v>3.5247357500000001</c:v>
                </c:pt>
                <c:pt idx="8">
                  <c:v>3.1318032500000004</c:v>
                </c:pt>
                <c:pt idx="9">
                  <c:v>3.09833625</c:v>
                </c:pt>
                <c:pt idx="10">
                  <c:v>2.9154900000000001</c:v>
                </c:pt>
                <c:pt idx="11">
                  <c:v>0.75275749999999986</c:v>
                </c:pt>
              </c:numCache>
            </c:numRef>
          </c:xVal>
          <c:yVal>
            <c:numRef>
              <c:f>WQC!$G$144:$G$155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C5-422A-86C3-8D9C54DEB176}"/>
            </c:ext>
          </c:extLst>
        </c:ser>
        <c:ser>
          <c:idx val="6"/>
          <c:order val="6"/>
          <c:tx>
            <c:strRef>
              <c:f>WQC!$H$143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WQC!$T$144:$T$155</c:f>
              <c:numCache>
                <c:formatCode>0.00</c:formatCode>
                <c:ptCount val="12"/>
                <c:pt idx="0">
                  <c:v>6.4837499999999997</c:v>
                </c:pt>
                <c:pt idx="1">
                  <c:v>6.5287500000000005</c:v>
                </c:pt>
                <c:pt idx="2">
                  <c:v>5.8587500000000006</c:v>
                </c:pt>
                <c:pt idx="3">
                  <c:v>5.3937500000000007</c:v>
                </c:pt>
                <c:pt idx="4">
                  <c:v>5.1675000000000004</c:v>
                </c:pt>
                <c:pt idx="5">
                  <c:v>4.82</c:v>
                </c:pt>
                <c:pt idx="6">
                  <c:v>4.7649999999999988</c:v>
                </c:pt>
                <c:pt idx="7">
                  <c:v>4.6037499999999989</c:v>
                </c:pt>
                <c:pt idx="8">
                  <c:v>4.335</c:v>
                </c:pt>
                <c:pt idx="9">
                  <c:v>3.7987500000000001</c:v>
                </c:pt>
                <c:pt idx="10">
                  <c:v>3.69</c:v>
                </c:pt>
                <c:pt idx="11">
                  <c:v>0.87999999999999989</c:v>
                </c:pt>
              </c:numCache>
            </c:numRef>
          </c:xVal>
          <c:yVal>
            <c:numRef>
              <c:f>WQC!$H$144:$H$155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C5-422A-86C3-8D9C54DEB176}"/>
            </c:ext>
          </c:extLst>
        </c:ser>
        <c:ser>
          <c:idx val="7"/>
          <c:order val="7"/>
          <c:tx>
            <c:strRef>
              <c:f>WQC!$I$143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WQC!$U$144:$U$155</c:f>
              <c:numCache>
                <c:formatCode>0.00</c:formatCode>
                <c:ptCount val="12"/>
                <c:pt idx="0">
                  <c:v>7.52</c:v>
                </c:pt>
                <c:pt idx="1">
                  <c:v>7.5662500000000001</c:v>
                </c:pt>
                <c:pt idx="2">
                  <c:v>7.4937500000000004</c:v>
                </c:pt>
                <c:pt idx="3">
                  <c:v>7.3475000000000001</c:v>
                </c:pt>
                <c:pt idx="4">
                  <c:v>6.8375000000000004</c:v>
                </c:pt>
                <c:pt idx="5">
                  <c:v>6.4787500000000007</c:v>
                </c:pt>
                <c:pt idx="6">
                  <c:v>6.0150000000000006</c:v>
                </c:pt>
                <c:pt idx="7">
                  <c:v>5.2337500000000006</c:v>
                </c:pt>
                <c:pt idx="8">
                  <c:v>4.8025000000000002</c:v>
                </c:pt>
                <c:pt idx="9">
                  <c:v>4.4949999999999992</c:v>
                </c:pt>
                <c:pt idx="10">
                  <c:v>4.1274999999999995</c:v>
                </c:pt>
                <c:pt idx="11">
                  <c:v>1.06375</c:v>
                </c:pt>
              </c:numCache>
            </c:numRef>
          </c:xVal>
          <c:yVal>
            <c:numRef>
              <c:f>WQC!$I$144:$I$155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C5-422A-86C3-8D9C54DEB176}"/>
            </c:ext>
          </c:extLst>
        </c:ser>
        <c:ser>
          <c:idx val="8"/>
          <c:order val="8"/>
          <c:tx>
            <c:strRef>
              <c:f>WQC!$J$143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WQC!$V$144:$V$155</c:f>
              <c:numCache>
                <c:formatCode>0.00</c:formatCode>
                <c:ptCount val="12"/>
                <c:pt idx="0">
                  <c:v>7.2225000000000001</c:v>
                </c:pt>
                <c:pt idx="1">
                  <c:v>7.0787500000000003</c:v>
                </c:pt>
                <c:pt idx="2">
                  <c:v>7.0324999999999998</c:v>
                </c:pt>
                <c:pt idx="3">
                  <c:v>6.6875</c:v>
                </c:pt>
                <c:pt idx="4">
                  <c:v>6.6350000000000007</c:v>
                </c:pt>
                <c:pt idx="5">
                  <c:v>6.07</c:v>
                </c:pt>
                <c:pt idx="6">
                  <c:v>5.6587499999999995</c:v>
                </c:pt>
                <c:pt idx="7">
                  <c:v>4.9775</c:v>
                </c:pt>
                <c:pt idx="8">
                  <c:v>4.4337499999999999</c:v>
                </c:pt>
                <c:pt idx="9">
                  <c:v>3.9937500000000004</c:v>
                </c:pt>
                <c:pt idx="10">
                  <c:v>3.42625</c:v>
                </c:pt>
                <c:pt idx="11">
                  <c:v>1.4512499999999999</c:v>
                </c:pt>
              </c:numCache>
            </c:numRef>
          </c:xVal>
          <c:yVal>
            <c:numRef>
              <c:f>WQC!$J$144:$J$155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C5-422A-86C3-8D9C54DEB176}"/>
            </c:ext>
          </c:extLst>
        </c:ser>
        <c:ser>
          <c:idx val="9"/>
          <c:order val="9"/>
          <c:tx>
            <c:strRef>
              <c:f>WQC!$K$143</c:f>
              <c:strCache>
                <c:ptCount val="1"/>
                <c:pt idx="0">
                  <c:v>Okt'18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WQC!$W$144:$W$155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WQC!$K$144:$K$155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C5-422A-86C3-8D9C54DEB176}"/>
            </c:ext>
          </c:extLst>
        </c:ser>
        <c:ser>
          <c:idx val="10"/>
          <c:order val="10"/>
          <c:tx>
            <c:strRef>
              <c:f>WQC!$L$143</c:f>
              <c:strCache>
                <c:ptCount val="1"/>
                <c:pt idx="0">
                  <c:v>Nov'18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WQC!$X$144:$X$155</c:f>
              <c:numCache>
                <c:formatCode>0.00</c:formatCode>
                <c:ptCount val="12"/>
                <c:pt idx="0">
                  <c:v>6.8243162499999999</c:v>
                </c:pt>
                <c:pt idx="1">
                  <c:v>6.837345</c:v>
                </c:pt>
                <c:pt idx="2">
                  <c:v>6.5501037499999999</c:v>
                </c:pt>
                <c:pt idx="3">
                  <c:v>6.3334400000000004</c:v>
                </c:pt>
                <c:pt idx="4">
                  <c:v>5.9748212499999998</c:v>
                </c:pt>
                <c:pt idx="5">
                  <c:v>5.6060637499999997</c:v>
                </c:pt>
                <c:pt idx="6">
                  <c:v>5.0715187500000001</c:v>
                </c:pt>
                <c:pt idx="7">
                  <c:v>4.4747162500000002</c:v>
                </c:pt>
                <c:pt idx="8">
                  <c:v>4.0338137500000002</c:v>
                </c:pt>
                <c:pt idx="9">
                  <c:v>3.2057512500000005</c:v>
                </c:pt>
                <c:pt idx="10">
                  <c:v>3.0263875000000002</c:v>
                </c:pt>
                <c:pt idx="11">
                  <c:v>0.9985425</c:v>
                </c:pt>
              </c:numCache>
            </c:numRef>
          </c:xVal>
          <c:yVal>
            <c:numRef>
              <c:f>WQC!$L$144:$L$155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C5-422A-86C3-8D9C54DE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6128"/>
        <c:axId val="346417696"/>
      </c:scatterChart>
      <c:valAx>
        <c:axId val="346416128"/>
        <c:scaling>
          <c:orientation val="minMax"/>
          <c:max val="1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7696"/>
        <c:crosses val="autoZero"/>
        <c:crossBetween val="midCat"/>
        <c:majorUnit val="2"/>
      </c:valAx>
      <c:valAx>
        <c:axId val="34641769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629120986856451"/>
          <c:h val="0.43216710157500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Danau Maninjau 201</a:t>
            </a:r>
            <a:r>
              <a:rPr lang="id-ID"/>
              <a:t>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WQC!$B$143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WQC!$N$144:$N$147</c:f>
              <c:numCache>
                <c:formatCode>0.00</c:formatCode>
                <c:ptCount val="4"/>
                <c:pt idx="0">
                  <c:v>2.1</c:v>
                </c:pt>
                <c:pt idx="1">
                  <c:v>2.1149999999999998</c:v>
                </c:pt>
                <c:pt idx="2">
                  <c:v>1.4737499999999999</c:v>
                </c:pt>
                <c:pt idx="3">
                  <c:v>1.32375</c:v>
                </c:pt>
              </c:numCache>
            </c:numRef>
          </c:xVal>
          <c:yVal>
            <c:numRef>
              <c:f>WQC!$B$144:$B$147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6-404E-A106-2F57B2D63FDA}"/>
            </c:ext>
          </c:extLst>
        </c:ser>
        <c:ser>
          <c:idx val="1"/>
          <c:order val="1"/>
          <c:tx>
            <c:strRef>
              <c:f>WQC!$C$143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WQC!$O$144:$O$149</c:f>
              <c:numCache>
                <c:formatCode>0.00</c:formatCode>
                <c:ptCount val="6"/>
                <c:pt idx="0">
                  <c:v>2.9383333333333339</c:v>
                </c:pt>
                <c:pt idx="1">
                  <c:v>3.4450000000000003</c:v>
                </c:pt>
                <c:pt idx="2">
                  <c:v>2.99</c:v>
                </c:pt>
                <c:pt idx="3">
                  <c:v>2.2399999999999998</c:v>
                </c:pt>
                <c:pt idx="4">
                  <c:v>1.72</c:v>
                </c:pt>
                <c:pt idx="5">
                  <c:v>1.53</c:v>
                </c:pt>
              </c:numCache>
            </c:numRef>
          </c:xVal>
          <c:yVal>
            <c:numRef>
              <c:f>WQC!$O$144:$O$149</c:f>
              <c:numCache>
                <c:formatCode>0.00</c:formatCode>
                <c:ptCount val="6"/>
                <c:pt idx="0">
                  <c:v>2.9383333333333339</c:v>
                </c:pt>
                <c:pt idx="1">
                  <c:v>3.4450000000000003</c:v>
                </c:pt>
                <c:pt idx="2">
                  <c:v>2.99</c:v>
                </c:pt>
                <c:pt idx="3">
                  <c:v>2.2399999999999998</c:v>
                </c:pt>
                <c:pt idx="4">
                  <c:v>1.72</c:v>
                </c:pt>
                <c:pt idx="5">
                  <c:v>1.53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66-404E-A106-2F57B2D63FDA}"/>
            </c:ext>
          </c:extLst>
        </c:ser>
        <c:ser>
          <c:idx val="2"/>
          <c:order val="2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WQC!$P$144:$P$149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66-404E-A106-2F57B2D63FDA}"/>
            </c:ext>
          </c:extLst>
        </c:ser>
        <c:ser>
          <c:idx val="3"/>
          <c:order val="3"/>
          <c:tx>
            <c:strRef>
              <c:f>WQC!$E$143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WQC!$Q$144:$Q$155</c:f>
              <c:numCache>
                <c:formatCode>0.00</c:formatCode>
                <c:ptCount val="12"/>
                <c:pt idx="0">
                  <c:v>4.8412500000000005</c:v>
                </c:pt>
                <c:pt idx="1">
                  <c:v>5.59</c:v>
                </c:pt>
                <c:pt idx="2">
                  <c:v>5.4412500000000001</c:v>
                </c:pt>
                <c:pt idx="3">
                  <c:v>5.3025000000000002</c:v>
                </c:pt>
                <c:pt idx="4">
                  <c:v>5.2687499999999998</c:v>
                </c:pt>
                <c:pt idx="5">
                  <c:v>4.9312500000000004</c:v>
                </c:pt>
                <c:pt idx="6">
                  <c:v>4.6099999999999994</c:v>
                </c:pt>
                <c:pt idx="7">
                  <c:v>4.6649999999999991</c:v>
                </c:pt>
                <c:pt idx="8">
                  <c:v>4.8287500000000003</c:v>
                </c:pt>
                <c:pt idx="9">
                  <c:v>5.066250000000001</c:v>
                </c:pt>
                <c:pt idx="10">
                  <c:v>5.3787500000000001</c:v>
                </c:pt>
                <c:pt idx="11">
                  <c:v>40.923749999999998</c:v>
                </c:pt>
              </c:numCache>
            </c:numRef>
          </c:xVal>
          <c:yVal>
            <c:numRef>
              <c:f>WQC!$E$144:$E$155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66-404E-A106-2F57B2D63FDA}"/>
            </c:ext>
          </c:extLst>
        </c:ser>
        <c:ser>
          <c:idx val="4"/>
          <c:order val="4"/>
          <c:tx>
            <c:strRef>
              <c:f>WQC!$F$143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WQC!$R$144:$R$155</c:f>
              <c:numCache>
                <c:formatCode>0.00</c:formatCode>
                <c:ptCount val="12"/>
                <c:pt idx="0">
                  <c:v>6.4442500000000003</c:v>
                </c:pt>
                <c:pt idx="1">
                  <c:v>6.4548749999999995</c:v>
                </c:pt>
                <c:pt idx="2">
                  <c:v>5.327</c:v>
                </c:pt>
                <c:pt idx="3">
                  <c:v>5.0140000000000002</c:v>
                </c:pt>
                <c:pt idx="4">
                  <c:v>4.6533750000000005</c:v>
                </c:pt>
                <c:pt idx="5">
                  <c:v>4.2523749999999998</c:v>
                </c:pt>
                <c:pt idx="6">
                  <c:v>3.7088749999999999</c:v>
                </c:pt>
                <c:pt idx="7">
                  <c:v>3.500375</c:v>
                </c:pt>
                <c:pt idx="8">
                  <c:v>2.9511250000000007</c:v>
                </c:pt>
                <c:pt idx="9">
                  <c:v>2.8262499999999995</c:v>
                </c:pt>
                <c:pt idx="10">
                  <c:v>2.516</c:v>
                </c:pt>
                <c:pt idx="11">
                  <c:v>5.0066249999999997</c:v>
                </c:pt>
              </c:numCache>
            </c:numRef>
          </c:xVal>
          <c:yVal>
            <c:numRef>
              <c:f>WQC!$F$144:$F$155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66-404E-A106-2F57B2D63FDA}"/>
            </c:ext>
          </c:extLst>
        </c:ser>
        <c:ser>
          <c:idx val="5"/>
          <c:order val="5"/>
          <c:tx>
            <c:strRef>
              <c:f>WQC!$G$143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WQC!$S$144:$S$155</c:f>
              <c:numCache>
                <c:formatCode>0.00</c:formatCode>
                <c:ptCount val="12"/>
                <c:pt idx="0">
                  <c:v>6.7882425</c:v>
                </c:pt>
                <c:pt idx="1">
                  <c:v>6.7036597500000008</c:v>
                </c:pt>
                <c:pt idx="2">
                  <c:v>5.5193894999999999</c:v>
                </c:pt>
                <c:pt idx="3">
                  <c:v>4.6292204999999997</c:v>
                </c:pt>
                <c:pt idx="4">
                  <c:v>4.4518149999999999</c:v>
                </c:pt>
                <c:pt idx="5">
                  <c:v>4.1001150000000006</c:v>
                </c:pt>
                <c:pt idx="6">
                  <c:v>3.7656965000000002</c:v>
                </c:pt>
                <c:pt idx="7">
                  <c:v>3.5247357500000001</c:v>
                </c:pt>
                <c:pt idx="8">
                  <c:v>3.1318032500000004</c:v>
                </c:pt>
                <c:pt idx="9">
                  <c:v>3.09833625</c:v>
                </c:pt>
                <c:pt idx="10">
                  <c:v>2.9154900000000001</c:v>
                </c:pt>
                <c:pt idx="11">
                  <c:v>0.75275749999999986</c:v>
                </c:pt>
              </c:numCache>
            </c:numRef>
          </c:xVal>
          <c:yVal>
            <c:numRef>
              <c:f>WQC!$G$144:$G$155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66-404E-A106-2F57B2D63FDA}"/>
            </c:ext>
          </c:extLst>
        </c:ser>
        <c:ser>
          <c:idx val="6"/>
          <c:order val="6"/>
          <c:tx>
            <c:strRef>
              <c:f>WQC!$H$143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WQC!$T$144:$T$155</c:f>
              <c:numCache>
                <c:formatCode>0.00</c:formatCode>
                <c:ptCount val="12"/>
                <c:pt idx="0">
                  <c:v>6.4837499999999997</c:v>
                </c:pt>
                <c:pt idx="1">
                  <c:v>6.5287500000000005</c:v>
                </c:pt>
                <c:pt idx="2">
                  <c:v>5.8587500000000006</c:v>
                </c:pt>
                <c:pt idx="3">
                  <c:v>5.3937500000000007</c:v>
                </c:pt>
                <c:pt idx="4">
                  <c:v>5.1675000000000004</c:v>
                </c:pt>
                <c:pt idx="5">
                  <c:v>4.82</c:v>
                </c:pt>
                <c:pt idx="6">
                  <c:v>4.7649999999999988</c:v>
                </c:pt>
                <c:pt idx="7">
                  <c:v>4.6037499999999989</c:v>
                </c:pt>
                <c:pt idx="8">
                  <c:v>4.335</c:v>
                </c:pt>
                <c:pt idx="9">
                  <c:v>3.7987500000000001</c:v>
                </c:pt>
                <c:pt idx="10">
                  <c:v>3.69</c:v>
                </c:pt>
                <c:pt idx="11">
                  <c:v>0.87999999999999989</c:v>
                </c:pt>
              </c:numCache>
            </c:numRef>
          </c:xVal>
          <c:yVal>
            <c:numRef>
              <c:f>WQC!$H$144:$H$155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66-404E-A106-2F57B2D63FDA}"/>
            </c:ext>
          </c:extLst>
        </c:ser>
        <c:ser>
          <c:idx val="7"/>
          <c:order val="7"/>
          <c:tx>
            <c:strRef>
              <c:f>WQC!$I$143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WQC!$U$144:$U$155</c:f>
              <c:numCache>
                <c:formatCode>0.00</c:formatCode>
                <c:ptCount val="12"/>
                <c:pt idx="0">
                  <c:v>7.52</c:v>
                </c:pt>
                <c:pt idx="1">
                  <c:v>7.5662500000000001</c:v>
                </c:pt>
                <c:pt idx="2">
                  <c:v>7.4937500000000004</c:v>
                </c:pt>
                <c:pt idx="3">
                  <c:v>7.3475000000000001</c:v>
                </c:pt>
                <c:pt idx="4">
                  <c:v>6.8375000000000004</c:v>
                </c:pt>
                <c:pt idx="5">
                  <c:v>6.4787500000000007</c:v>
                </c:pt>
                <c:pt idx="6">
                  <c:v>6.0150000000000006</c:v>
                </c:pt>
                <c:pt idx="7">
                  <c:v>5.2337500000000006</c:v>
                </c:pt>
                <c:pt idx="8">
                  <c:v>4.8025000000000002</c:v>
                </c:pt>
                <c:pt idx="9">
                  <c:v>4.4949999999999992</c:v>
                </c:pt>
                <c:pt idx="10">
                  <c:v>4.1274999999999995</c:v>
                </c:pt>
                <c:pt idx="11">
                  <c:v>1.06375</c:v>
                </c:pt>
              </c:numCache>
            </c:numRef>
          </c:xVal>
          <c:yVal>
            <c:numRef>
              <c:f>WQC!$I$144:$I$155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66-404E-A106-2F57B2D63FDA}"/>
            </c:ext>
          </c:extLst>
        </c:ser>
        <c:ser>
          <c:idx val="8"/>
          <c:order val="8"/>
          <c:tx>
            <c:strRef>
              <c:f>WQC!$J$143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WQC!$V$144:$V$155</c:f>
              <c:numCache>
                <c:formatCode>0.00</c:formatCode>
                <c:ptCount val="12"/>
                <c:pt idx="0">
                  <c:v>7.2225000000000001</c:v>
                </c:pt>
                <c:pt idx="1">
                  <c:v>7.0787500000000003</c:v>
                </c:pt>
                <c:pt idx="2">
                  <c:v>7.0324999999999998</c:v>
                </c:pt>
                <c:pt idx="3">
                  <c:v>6.6875</c:v>
                </c:pt>
                <c:pt idx="4">
                  <c:v>6.6350000000000007</c:v>
                </c:pt>
                <c:pt idx="5">
                  <c:v>6.07</c:v>
                </c:pt>
                <c:pt idx="6">
                  <c:v>5.6587499999999995</c:v>
                </c:pt>
                <c:pt idx="7">
                  <c:v>4.9775</c:v>
                </c:pt>
                <c:pt idx="8">
                  <c:v>4.4337499999999999</c:v>
                </c:pt>
                <c:pt idx="9">
                  <c:v>3.9937500000000004</c:v>
                </c:pt>
                <c:pt idx="10">
                  <c:v>3.42625</c:v>
                </c:pt>
                <c:pt idx="11">
                  <c:v>1.4512499999999999</c:v>
                </c:pt>
              </c:numCache>
            </c:numRef>
          </c:xVal>
          <c:yVal>
            <c:numRef>
              <c:f>WQC!$J$144:$J$155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66-404E-A106-2F57B2D63FDA}"/>
            </c:ext>
          </c:extLst>
        </c:ser>
        <c:ser>
          <c:idx val="9"/>
          <c:order val="9"/>
          <c:tx>
            <c:strRef>
              <c:f>WQC!$K$143</c:f>
              <c:strCache>
                <c:ptCount val="1"/>
                <c:pt idx="0">
                  <c:v>Okt'18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WQC!$W$144:$W$155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WQC!$K$144:$K$155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66-404E-A106-2F57B2D63FDA}"/>
            </c:ext>
          </c:extLst>
        </c:ser>
        <c:ser>
          <c:idx val="10"/>
          <c:order val="10"/>
          <c:tx>
            <c:strRef>
              <c:f>WQC!$L$143</c:f>
              <c:strCache>
                <c:ptCount val="1"/>
                <c:pt idx="0">
                  <c:v>Nov'18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WQC!$X$144:$X$155</c:f>
              <c:numCache>
                <c:formatCode>0.00</c:formatCode>
                <c:ptCount val="12"/>
                <c:pt idx="0">
                  <c:v>6.8243162499999999</c:v>
                </c:pt>
                <c:pt idx="1">
                  <c:v>6.837345</c:v>
                </c:pt>
                <c:pt idx="2">
                  <c:v>6.5501037499999999</c:v>
                </c:pt>
                <c:pt idx="3">
                  <c:v>6.3334400000000004</c:v>
                </c:pt>
                <c:pt idx="4">
                  <c:v>5.9748212499999998</c:v>
                </c:pt>
                <c:pt idx="5">
                  <c:v>5.6060637499999997</c:v>
                </c:pt>
                <c:pt idx="6">
                  <c:v>5.0715187500000001</c:v>
                </c:pt>
                <c:pt idx="7">
                  <c:v>4.4747162500000002</c:v>
                </c:pt>
                <c:pt idx="8">
                  <c:v>4.0338137500000002</c:v>
                </c:pt>
                <c:pt idx="9">
                  <c:v>3.2057512500000005</c:v>
                </c:pt>
                <c:pt idx="10">
                  <c:v>3.0263875000000002</c:v>
                </c:pt>
                <c:pt idx="11">
                  <c:v>0.9985425</c:v>
                </c:pt>
              </c:numCache>
            </c:numRef>
          </c:xVal>
          <c:yVal>
            <c:numRef>
              <c:f>WQC!$L$144:$L$155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66-404E-A106-2F57B2D6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14560"/>
        <c:axId val="346415344"/>
      </c:scatterChart>
      <c:valAx>
        <c:axId val="346414560"/>
        <c:scaling>
          <c:orientation val="minMax"/>
          <c:max val="1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5344"/>
        <c:crosses val="autoZero"/>
        <c:crossBetween val="midCat"/>
        <c:majorUnit val="2"/>
      </c:valAx>
      <c:valAx>
        <c:axId val="346415344"/>
        <c:scaling>
          <c:orientation val="maxMin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45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629120986856451"/>
          <c:h val="0.43216710157500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Danau Maninjau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WQC!$B$159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WQC!$N$160:$N$163</c:f>
              <c:numCache>
                <c:formatCode>0.0</c:formatCode>
                <c:ptCount val="4"/>
                <c:pt idx="0">
                  <c:v>28.262499999999999</c:v>
                </c:pt>
                <c:pt idx="1">
                  <c:v>27.212500000000002</c:v>
                </c:pt>
                <c:pt idx="2">
                  <c:v>26.887500000000003</c:v>
                </c:pt>
                <c:pt idx="3">
                  <c:v>26.775000000000006</c:v>
                </c:pt>
              </c:numCache>
            </c:numRef>
          </c:xVal>
          <c:yVal>
            <c:numRef>
              <c:f>WQC!$B$160:$B$163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0.68374999999999997</c:v>
                </c:pt>
                <c:pt idx="2">
                  <c:v>2.05125</c:v>
                </c:pt>
                <c:pt idx="3" formatCode="General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8-4D24-86CD-0561B3F36AE2}"/>
            </c:ext>
          </c:extLst>
        </c:ser>
        <c:ser>
          <c:idx val="1"/>
          <c:order val="1"/>
          <c:tx>
            <c:strRef>
              <c:f>WQC!$C$159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WQC!$O$160:$O$163</c:f>
              <c:numCache>
                <c:formatCode>0.0</c:formatCode>
                <c:ptCount val="4"/>
                <c:pt idx="0">
                  <c:v>29.416666666666661</c:v>
                </c:pt>
                <c:pt idx="1">
                  <c:v>28.8</c:v>
                </c:pt>
                <c:pt idx="2">
                  <c:v>28.424999999999997</c:v>
                </c:pt>
                <c:pt idx="3">
                  <c:v>27.333333333333332</c:v>
                </c:pt>
              </c:numCache>
            </c:numRef>
          </c:xVal>
          <c:yVal>
            <c:numRef>
              <c:f>WQC!$C$160:$C$163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08-4D24-86CD-0561B3F36AE2}"/>
            </c:ext>
          </c:extLst>
        </c:ser>
        <c:ser>
          <c:idx val="2"/>
          <c:order val="2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WQC!$P$160:$P$165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08-4D24-86CD-0561B3F36AE2}"/>
            </c:ext>
          </c:extLst>
        </c:ser>
        <c:ser>
          <c:idx val="3"/>
          <c:order val="3"/>
          <c:tx>
            <c:strRef>
              <c:f>WQC!$E$159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WQC!$Q$160:$Q$171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WQC!$E$160:$E$171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08-4D24-86CD-0561B3F36AE2}"/>
            </c:ext>
          </c:extLst>
        </c:ser>
        <c:ser>
          <c:idx val="4"/>
          <c:order val="4"/>
          <c:tx>
            <c:strRef>
              <c:f>WQC!$F$159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WQC!$R$160:$R$171</c:f>
              <c:numCache>
                <c:formatCode>0.0</c:formatCode>
                <c:ptCount val="12"/>
                <c:pt idx="0">
                  <c:v>29.824999999999999</c:v>
                </c:pt>
                <c:pt idx="1">
                  <c:v>24.571124999999999</c:v>
                </c:pt>
                <c:pt idx="2">
                  <c:v>24.41225</c:v>
                </c:pt>
                <c:pt idx="3">
                  <c:v>23.251375000000003</c:v>
                </c:pt>
                <c:pt idx="4">
                  <c:v>22.918375000000001</c:v>
                </c:pt>
                <c:pt idx="5">
                  <c:v>22.7105</c:v>
                </c:pt>
                <c:pt idx="6">
                  <c:v>22.416374999999999</c:v>
                </c:pt>
                <c:pt idx="7">
                  <c:v>22.176875000000003</c:v>
                </c:pt>
                <c:pt idx="8">
                  <c:v>21.855625</c:v>
                </c:pt>
                <c:pt idx="9">
                  <c:v>21.631499999999999</c:v>
                </c:pt>
                <c:pt idx="10">
                  <c:v>21.296249999999997</c:v>
                </c:pt>
                <c:pt idx="11">
                  <c:v>0</c:v>
                </c:pt>
              </c:numCache>
            </c:numRef>
          </c:xVal>
          <c:yVal>
            <c:numRef>
              <c:f>WQC!$F$160:$F$171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73.125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08-4D24-86CD-0561B3F36AE2}"/>
            </c:ext>
          </c:extLst>
        </c:ser>
        <c:ser>
          <c:idx val="5"/>
          <c:order val="5"/>
          <c:tx>
            <c:strRef>
              <c:f>WQC!$G$159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WQC!$S$160:$S$171</c:f>
              <c:numCache>
                <c:formatCode>0.0</c:formatCode>
                <c:ptCount val="12"/>
                <c:pt idx="0">
                  <c:v>28.375</c:v>
                </c:pt>
                <c:pt idx="1">
                  <c:v>28.425000000000001</c:v>
                </c:pt>
                <c:pt idx="2">
                  <c:v>28.337500000000002</c:v>
                </c:pt>
                <c:pt idx="3">
                  <c:v>28.137500000000003</c:v>
                </c:pt>
                <c:pt idx="4">
                  <c:v>27.999999999999996</c:v>
                </c:pt>
                <c:pt idx="5">
                  <c:v>27.824999999999999</c:v>
                </c:pt>
                <c:pt idx="6">
                  <c:v>27.5625</c:v>
                </c:pt>
                <c:pt idx="7">
                  <c:v>27.462499999999999</c:v>
                </c:pt>
                <c:pt idx="8">
                  <c:v>27.412500000000001</c:v>
                </c:pt>
                <c:pt idx="9">
                  <c:v>27.3</c:v>
                </c:pt>
                <c:pt idx="10">
                  <c:v>27.1875</c:v>
                </c:pt>
                <c:pt idx="11">
                  <c:v>0</c:v>
                </c:pt>
              </c:numCache>
            </c:numRef>
          </c:xVal>
          <c:yVal>
            <c:numRef>
              <c:f>WQC!$G$160:$G$171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67.112499999999997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08-4D24-86CD-0561B3F36AE2}"/>
            </c:ext>
          </c:extLst>
        </c:ser>
        <c:ser>
          <c:idx val="6"/>
          <c:order val="6"/>
          <c:tx>
            <c:strRef>
              <c:f>WQC!$H$159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WQC!$T$160:$T$171</c:f>
              <c:numCache>
                <c:formatCode>0.0</c:formatCode>
                <c:ptCount val="12"/>
                <c:pt idx="0">
                  <c:v>27.962500000000002</c:v>
                </c:pt>
                <c:pt idx="1">
                  <c:v>27.787499999999998</c:v>
                </c:pt>
                <c:pt idx="2">
                  <c:v>27.700000000000003</c:v>
                </c:pt>
                <c:pt idx="3">
                  <c:v>27.587500000000002</c:v>
                </c:pt>
                <c:pt idx="4">
                  <c:v>27.524999999999999</c:v>
                </c:pt>
                <c:pt idx="5">
                  <c:v>27.512499999999999</c:v>
                </c:pt>
                <c:pt idx="6">
                  <c:v>27.487500000000001</c:v>
                </c:pt>
                <c:pt idx="7">
                  <c:v>27.487500000000001</c:v>
                </c:pt>
                <c:pt idx="8">
                  <c:v>27.450000000000003</c:v>
                </c:pt>
                <c:pt idx="9">
                  <c:v>0</c:v>
                </c:pt>
                <c:pt idx="10">
                  <c:v>27.412500000000001</c:v>
                </c:pt>
                <c:pt idx="11">
                  <c:v>27.037500000000001</c:v>
                </c:pt>
              </c:numCache>
            </c:numRef>
          </c:xVal>
          <c:yVal>
            <c:numRef>
              <c:f>WQC!$H$160:$H$171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68.387500000000003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08-4D24-86CD-0561B3F36AE2}"/>
            </c:ext>
          </c:extLst>
        </c:ser>
        <c:ser>
          <c:idx val="7"/>
          <c:order val="7"/>
          <c:tx>
            <c:strRef>
              <c:f>WQC!$I$159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WQC!$U$160:$U$171</c:f>
              <c:numCache>
                <c:formatCode>0.0</c:formatCode>
                <c:ptCount val="12"/>
                <c:pt idx="0">
                  <c:v>28.5625</c:v>
                </c:pt>
                <c:pt idx="1">
                  <c:v>28.487500000000001</c:v>
                </c:pt>
                <c:pt idx="2">
                  <c:v>28.362500000000001</c:v>
                </c:pt>
                <c:pt idx="3">
                  <c:v>28.225000000000001</c:v>
                </c:pt>
                <c:pt idx="4">
                  <c:v>28.15</c:v>
                </c:pt>
                <c:pt idx="5">
                  <c:v>28.062500000000004</c:v>
                </c:pt>
                <c:pt idx="6">
                  <c:v>27.949999999999996</c:v>
                </c:pt>
                <c:pt idx="7">
                  <c:v>27.824999999999999</c:v>
                </c:pt>
                <c:pt idx="8">
                  <c:v>27.762500000000003</c:v>
                </c:pt>
                <c:pt idx="9">
                  <c:v>27.725000000000005</c:v>
                </c:pt>
                <c:pt idx="10">
                  <c:v>26.4375</c:v>
                </c:pt>
                <c:pt idx="11">
                  <c:v>27.05</c:v>
                </c:pt>
              </c:numCache>
            </c:numRef>
          </c:xVal>
          <c:yVal>
            <c:numRef>
              <c:f>WQC!$I$160:$I$171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62.887499999999996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08-4D24-86CD-0561B3F36AE2}"/>
            </c:ext>
          </c:extLst>
        </c:ser>
        <c:ser>
          <c:idx val="8"/>
          <c:order val="8"/>
          <c:tx>
            <c:strRef>
              <c:f>WQC!$J$159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WQC!$V$160:$V$171</c:f>
              <c:numCache>
                <c:formatCode>0.0</c:formatCode>
                <c:ptCount val="12"/>
                <c:pt idx="0">
                  <c:v>28.5</c:v>
                </c:pt>
                <c:pt idx="1">
                  <c:v>28.212500000000002</c:v>
                </c:pt>
                <c:pt idx="2">
                  <c:v>27.950000000000003</c:v>
                </c:pt>
                <c:pt idx="3">
                  <c:v>27.849999999999998</c:v>
                </c:pt>
                <c:pt idx="4">
                  <c:v>27.8125</c:v>
                </c:pt>
                <c:pt idx="5">
                  <c:v>27.775000000000002</c:v>
                </c:pt>
                <c:pt idx="6">
                  <c:v>27.724999999999998</c:v>
                </c:pt>
                <c:pt idx="7">
                  <c:v>27.625</c:v>
                </c:pt>
                <c:pt idx="8">
                  <c:v>27.6</c:v>
                </c:pt>
                <c:pt idx="9">
                  <c:v>27.549999999999997</c:v>
                </c:pt>
                <c:pt idx="10">
                  <c:v>27.512499999999999</c:v>
                </c:pt>
                <c:pt idx="11">
                  <c:v>27.349999999999998</c:v>
                </c:pt>
              </c:numCache>
            </c:numRef>
          </c:xVal>
          <c:yVal>
            <c:numRef>
              <c:f>WQC!$J$160:$J$171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68.087499999999991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208-4D24-86CD-0561B3F36AE2}"/>
            </c:ext>
          </c:extLst>
        </c:ser>
        <c:ser>
          <c:idx val="9"/>
          <c:order val="9"/>
          <c:tx>
            <c:strRef>
              <c:f>WQC!$K$159</c:f>
              <c:strCache>
                <c:ptCount val="1"/>
                <c:pt idx="0">
                  <c:v>Okt'18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WQC!$W$160:$W$171</c:f>
              <c:numCache>
                <c:formatCode>0.0</c:formatCode>
                <c:ptCount val="12"/>
                <c:pt idx="0">
                  <c:v>28.712499999999999</c:v>
                </c:pt>
                <c:pt idx="1">
                  <c:v>28.024999999999999</c:v>
                </c:pt>
                <c:pt idx="2">
                  <c:v>27.712500000000002</c:v>
                </c:pt>
                <c:pt idx="3">
                  <c:v>27.612499999999997</c:v>
                </c:pt>
                <c:pt idx="4">
                  <c:v>27.5625</c:v>
                </c:pt>
                <c:pt idx="5">
                  <c:v>27.524999999999999</c:v>
                </c:pt>
                <c:pt idx="6">
                  <c:v>27.524999999999999</c:v>
                </c:pt>
                <c:pt idx="7">
                  <c:v>27.512499999999999</c:v>
                </c:pt>
                <c:pt idx="8">
                  <c:v>27.512499999999999</c:v>
                </c:pt>
                <c:pt idx="9">
                  <c:v>27.462499999999999</c:v>
                </c:pt>
                <c:pt idx="10">
                  <c:v>27.45</c:v>
                </c:pt>
                <c:pt idx="11">
                  <c:v>27.287500000000001</c:v>
                </c:pt>
              </c:numCache>
            </c:numRef>
          </c:xVal>
          <c:yVal>
            <c:numRef>
              <c:f>WQC!$K$160:$K$171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64.1875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208-4D24-86CD-0561B3F36AE2}"/>
            </c:ext>
          </c:extLst>
        </c:ser>
        <c:ser>
          <c:idx val="10"/>
          <c:order val="10"/>
          <c:tx>
            <c:strRef>
              <c:f>WQC!$L$159</c:f>
              <c:strCache>
                <c:ptCount val="1"/>
                <c:pt idx="0">
                  <c:v>Nov'18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WQC!$X$160:$X$171</c:f>
              <c:numCache>
                <c:formatCode>0.0</c:formatCode>
                <c:ptCount val="12"/>
                <c:pt idx="0">
                  <c:v>28.424999999999997</c:v>
                </c:pt>
                <c:pt idx="1">
                  <c:v>28.212499999999999</c:v>
                </c:pt>
                <c:pt idx="2">
                  <c:v>28</c:v>
                </c:pt>
                <c:pt idx="3">
                  <c:v>27.9375</c:v>
                </c:pt>
                <c:pt idx="4">
                  <c:v>27.862500000000001</c:v>
                </c:pt>
                <c:pt idx="5">
                  <c:v>27.62857142857143</c:v>
                </c:pt>
                <c:pt idx="6">
                  <c:v>27.528571428571428</c:v>
                </c:pt>
                <c:pt idx="7">
                  <c:v>27.142857142857142</c:v>
                </c:pt>
                <c:pt idx="8">
                  <c:v>27.142857142857142</c:v>
                </c:pt>
                <c:pt idx="9">
                  <c:v>27.099999999999998</c:v>
                </c:pt>
                <c:pt idx="10">
                  <c:v>27.1</c:v>
                </c:pt>
                <c:pt idx="11">
                  <c:v>26.728571428571428</c:v>
                </c:pt>
              </c:numCache>
            </c:numRef>
          </c:xVal>
          <c:yVal>
            <c:numRef>
              <c:f>WQC!$L$160:$L$171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208-4D24-86CD-0561B3F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13552"/>
        <c:axId val="444614728"/>
      </c:scatterChart>
      <c:valAx>
        <c:axId val="444613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ondisi</a:t>
                </a:r>
                <a:r>
                  <a:rPr lang="id-ID" baseline="0"/>
                  <a:t> Suhu [</a:t>
                </a:r>
                <a:r>
                  <a:rPr lang="id-ID" baseline="30000"/>
                  <a:t>o</a:t>
                </a:r>
                <a:r>
                  <a:rPr lang="id-ID" baseline="0"/>
                  <a:t>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4728"/>
        <c:crosses val="autoZero"/>
        <c:crossBetween val="midCat"/>
        <c:majorUnit val="2"/>
      </c:valAx>
      <c:valAx>
        <c:axId val="44461472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629120986856451"/>
          <c:h val="0.43216710157500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Kualitas Air Sungai Batang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WQC!$E$116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WQC!$AO$117:$AO$128</c:f>
              <c:numCache>
                <c:formatCode>General</c:formatCode>
                <c:ptCount val="12"/>
                <c:pt idx="0">
                  <c:v>7.32</c:v>
                </c:pt>
                <c:pt idx="1">
                  <c:v>7.95</c:v>
                </c:pt>
                <c:pt idx="2">
                  <c:v>7.76</c:v>
                </c:pt>
                <c:pt idx="3">
                  <c:v>5.96</c:v>
                </c:pt>
                <c:pt idx="4">
                  <c:v>4.7</c:v>
                </c:pt>
                <c:pt idx="5">
                  <c:v>3.35</c:v>
                </c:pt>
                <c:pt idx="6">
                  <c:v>2.2599999999999998</c:v>
                </c:pt>
                <c:pt idx="7">
                  <c:v>2.1800000000000002</c:v>
                </c:pt>
                <c:pt idx="8">
                  <c:v>1.61</c:v>
                </c:pt>
                <c:pt idx="9">
                  <c:v>1.34</c:v>
                </c:pt>
                <c:pt idx="10">
                  <c:v>1.33</c:v>
                </c:pt>
                <c:pt idx="11">
                  <c:v>0.78</c:v>
                </c:pt>
              </c:numCache>
            </c:numRef>
          </c:xVal>
          <c:yVal>
            <c:numRef>
              <c:f>WQC!$E$117:$E$128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B-4786-84A9-F88C0BDEC269}"/>
            </c:ext>
          </c:extLst>
        </c:ser>
        <c:ser>
          <c:idx val="1"/>
          <c:order val="1"/>
          <c:tx>
            <c:strRef>
              <c:f>WQC!$F$116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WQC!$AP$117:$AP$128</c:f>
              <c:numCache>
                <c:formatCode>General</c:formatCode>
                <c:ptCount val="12"/>
                <c:pt idx="0">
                  <c:v>2</c:v>
                </c:pt>
                <c:pt idx="1">
                  <c:v>2.73</c:v>
                </c:pt>
                <c:pt idx="2">
                  <c:v>2.89</c:v>
                </c:pt>
                <c:pt idx="3">
                  <c:v>2.96</c:v>
                </c:pt>
                <c:pt idx="4">
                  <c:v>2.86</c:v>
                </c:pt>
                <c:pt idx="5">
                  <c:v>2.82</c:v>
                </c:pt>
                <c:pt idx="6">
                  <c:v>2.84</c:v>
                </c:pt>
                <c:pt idx="7">
                  <c:v>2.5099999999999998</c:v>
                </c:pt>
                <c:pt idx="8">
                  <c:v>0.6</c:v>
                </c:pt>
                <c:pt idx="9">
                  <c:v>0.53</c:v>
                </c:pt>
                <c:pt idx="10">
                  <c:v>0.51</c:v>
                </c:pt>
                <c:pt idx="11">
                  <c:v>0.03</c:v>
                </c:pt>
              </c:numCache>
            </c:numRef>
          </c:xVal>
          <c:yVal>
            <c:numRef>
              <c:f>WQC!$F$117:$F$128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38.700000000000003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B-4786-84A9-F88C0BDEC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16296"/>
        <c:axId val="444617080"/>
      </c:scatterChart>
      <c:valAx>
        <c:axId val="444616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Konsentrasi DO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7080"/>
        <c:crosses val="autoZero"/>
        <c:crossBetween val="midCat"/>
        <c:majorUnit val="2"/>
      </c:valAx>
      <c:valAx>
        <c:axId val="444617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Kedalaman [m]</a:t>
                </a:r>
              </a:p>
            </c:rich>
          </c:tx>
          <c:layout>
            <c:manualLayout>
              <c:xMode val="edge"/>
              <c:yMode val="edge"/>
              <c:x val="5.6291626892488636E-2"/>
              <c:y val="0.51688386069527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WQC!$AL$5:$AL$8</c:f>
              <c:numCache>
                <c:formatCode>General</c:formatCode>
                <c:ptCount val="4"/>
                <c:pt idx="0">
                  <c:v>3.46</c:v>
                </c:pt>
                <c:pt idx="1">
                  <c:v>3.26</c:v>
                </c:pt>
                <c:pt idx="2">
                  <c:v>2.62</c:v>
                </c:pt>
                <c:pt idx="3">
                  <c:v>5.5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2-4C4D-B996-6A43A51F2CE2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WQC!$AM$5:$AM$10</c:f>
              <c:numCache>
                <c:formatCode>0.00</c:formatCode>
                <c:ptCount val="6"/>
                <c:pt idx="0">
                  <c:v>0.94</c:v>
                </c:pt>
                <c:pt idx="1">
                  <c:v>1.1200000000000001</c:v>
                </c:pt>
                <c:pt idx="2">
                  <c:v>0.92</c:v>
                </c:pt>
                <c:pt idx="3">
                  <c:v>0.8</c:v>
                </c:pt>
                <c:pt idx="4">
                  <c:v>0.79</c:v>
                </c:pt>
                <c:pt idx="5">
                  <c:v>0.72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32-4C4D-B996-6A43A51F2CE2}"/>
            </c:ext>
          </c:extLst>
        </c:ser>
        <c:ser>
          <c:idx val="2"/>
          <c:order val="2"/>
          <c:tx>
            <c:strRef>
              <c:f>WQC!$D$4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WQC!#REF!</c:f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32-4C4D-B996-6A43A51F2CE2}"/>
            </c:ext>
          </c:extLst>
        </c:ser>
        <c:ser>
          <c:idx val="3"/>
          <c:order val="3"/>
          <c:tx>
            <c:strRef>
              <c:f>WQC!$E$4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WQC!$AO$5:$AO$16</c:f>
              <c:numCache>
                <c:formatCode>0.00</c:formatCode>
                <c:ptCount val="12"/>
                <c:pt idx="0">
                  <c:v>5.25</c:v>
                </c:pt>
                <c:pt idx="1">
                  <c:v>5.08</c:v>
                </c:pt>
                <c:pt idx="2">
                  <c:v>4.8499999999999996</c:v>
                </c:pt>
                <c:pt idx="3">
                  <c:v>4.6900000000000004</c:v>
                </c:pt>
                <c:pt idx="4">
                  <c:v>4.84</c:v>
                </c:pt>
                <c:pt idx="5">
                  <c:v>4.6399999999999997</c:v>
                </c:pt>
                <c:pt idx="6">
                  <c:v>4.34</c:v>
                </c:pt>
                <c:pt idx="7">
                  <c:v>2.96</c:v>
                </c:pt>
                <c:pt idx="8">
                  <c:v>2.25</c:v>
                </c:pt>
                <c:pt idx="9">
                  <c:v>1.97</c:v>
                </c:pt>
                <c:pt idx="10">
                  <c:v>1.92</c:v>
                </c:pt>
                <c:pt idx="11">
                  <c:v>0.55000000000000004</c:v>
                </c:pt>
              </c:numCache>
            </c:numRef>
          </c:xVal>
          <c:yVal>
            <c:numRef>
              <c:f>WQC!$E$5:$E$16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32-4C4D-B996-6A43A51F2CE2}"/>
            </c:ext>
          </c:extLst>
        </c:ser>
        <c:ser>
          <c:idx val="4"/>
          <c:order val="4"/>
          <c:tx>
            <c:strRef>
              <c:f>WQC!$F$4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WQC!$AP$5:$AP$16</c:f>
              <c:numCache>
                <c:formatCode>0.00</c:formatCode>
                <c:ptCount val="12"/>
                <c:pt idx="0">
                  <c:v>4.71</c:v>
                </c:pt>
                <c:pt idx="1">
                  <c:v>4.28</c:v>
                </c:pt>
                <c:pt idx="2">
                  <c:v>4.0999999999999996</c:v>
                </c:pt>
                <c:pt idx="3">
                  <c:v>4.5199999999999996</c:v>
                </c:pt>
                <c:pt idx="4">
                  <c:v>4.2699999999999996</c:v>
                </c:pt>
                <c:pt idx="5">
                  <c:v>3.24</c:v>
                </c:pt>
                <c:pt idx="6">
                  <c:v>0.57999999999999996</c:v>
                </c:pt>
                <c:pt idx="7">
                  <c:v>0.32</c:v>
                </c:pt>
                <c:pt idx="8">
                  <c:v>0.26</c:v>
                </c:pt>
                <c:pt idx="9">
                  <c:v>0.23</c:v>
                </c:pt>
                <c:pt idx="10">
                  <c:v>0.17</c:v>
                </c:pt>
                <c:pt idx="11">
                  <c:v>0.75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32-4C4D-B996-6A43A51F2CE2}"/>
            </c:ext>
          </c:extLst>
        </c:ser>
        <c:ser>
          <c:idx val="5"/>
          <c:order val="5"/>
          <c:tx>
            <c:strRef>
              <c:f>WQC!$G$4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WQC!$AN$5:$AN$16</c:f>
              <c:numCache>
                <c:formatCode>0.00</c:formatCode>
                <c:ptCount val="12"/>
                <c:pt idx="0">
                  <c:v>14.115</c:v>
                </c:pt>
                <c:pt idx="1">
                  <c:v>14.068</c:v>
                </c:pt>
                <c:pt idx="2">
                  <c:v>7.1849999999999996</c:v>
                </c:pt>
                <c:pt idx="3">
                  <c:v>4.7729999999999997</c:v>
                </c:pt>
                <c:pt idx="4">
                  <c:v>4.742</c:v>
                </c:pt>
                <c:pt idx="5">
                  <c:v>4.8410000000000002</c:v>
                </c:pt>
                <c:pt idx="6">
                  <c:v>4.1399999999999997</c:v>
                </c:pt>
                <c:pt idx="7">
                  <c:v>3.089</c:v>
                </c:pt>
                <c:pt idx="8">
                  <c:v>0.55400000000000005</c:v>
                </c:pt>
                <c:pt idx="9">
                  <c:v>8.6999999999999994E-2</c:v>
                </c:pt>
                <c:pt idx="10">
                  <c:v>0.06</c:v>
                </c:pt>
                <c:pt idx="11">
                  <c:v>3.3000000000000002E-2</c:v>
                </c:pt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32-4C4D-B996-6A43A51F2CE2}"/>
            </c:ext>
          </c:extLst>
        </c:ser>
        <c:ser>
          <c:idx val="6"/>
          <c:order val="6"/>
          <c:tx>
            <c:strRef>
              <c:f>WQC!$H$4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WQC!$AR$5:$AR$16</c:f>
              <c:numCache>
                <c:formatCode>0.00</c:formatCode>
                <c:ptCount val="12"/>
                <c:pt idx="0">
                  <c:v>6.71</c:v>
                </c:pt>
                <c:pt idx="1">
                  <c:v>6.37</c:v>
                </c:pt>
                <c:pt idx="2">
                  <c:v>6.38</c:v>
                </c:pt>
                <c:pt idx="3">
                  <c:v>5.95</c:v>
                </c:pt>
                <c:pt idx="4">
                  <c:v>5.92</c:v>
                </c:pt>
                <c:pt idx="5">
                  <c:v>5.82</c:v>
                </c:pt>
                <c:pt idx="6">
                  <c:v>6.45</c:v>
                </c:pt>
                <c:pt idx="7">
                  <c:v>6.38</c:v>
                </c:pt>
                <c:pt idx="8">
                  <c:v>6.26</c:v>
                </c:pt>
                <c:pt idx="9">
                  <c:v>4.3600000000000003</c:v>
                </c:pt>
                <c:pt idx="10">
                  <c:v>3.61</c:v>
                </c:pt>
                <c:pt idx="11">
                  <c:v>0.45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32-4C4D-B996-6A43A51F2CE2}"/>
            </c:ext>
          </c:extLst>
        </c:ser>
        <c:ser>
          <c:idx val="7"/>
          <c:order val="7"/>
          <c:tx>
            <c:strRef>
              <c:f>WQC!$I$4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WQC!$AS$5:$AS$16</c:f>
              <c:numCache>
                <c:formatCode>0.00</c:formatCode>
                <c:ptCount val="12"/>
                <c:pt idx="0">
                  <c:v>6.35</c:v>
                </c:pt>
                <c:pt idx="1">
                  <c:v>6.15</c:v>
                </c:pt>
                <c:pt idx="2">
                  <c:v>6.13</c:v>
                </c:pt>
                <c:pt idx="3">
                  <c:v>6.36</c:v>
                </c:pt>
                <c:pt idx="4">
                  <c:v>5.45</c:v>
                </c:pt>
                <c:pt idx="5">
                  <c:v>5.73</c:v>
                </c:pt>
                <c:pt idx="6">
                  <c:v>6.15</c:v>
                </c:pt>
                <c:pt idx="7">
                  <c:v>5.89</c:v>
                </c:pt>
                <c:pt idx="8">
                  <c:v>5.87</c:v>
                </c:pt>
                <c:pt idx="9">
                  <c:v>5.56</c:v>
                </c:pt>
                <c:pt idx="10">
                  <c:v>5.31</c:v>
                </c:pt>
                <c:pt idx="11">
                  <c:v>0.48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32-4C4D-B996-6A43A51F2CE2}"/>
            </c:ext>
          </c:extLst>
        </c:ser>
        <c:ser>
          <c:idx val="8"/>
          <c:order val="8"/>
          <c:tx>
            <c:strRef>
              <c:f>WQC!$J$4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WQC!$AT$5:$AT$16</c:f>
              <c:numCache>
                <c:formatCode>General</c:formatCode>
                <c:ptCount val="12"/>
                <c:pt idx="0">
                  <c:v>6.66</c:v>
                </c:pt>
                <c:pt idx="1">
                  <c:v>6.35</c:v>
                </c:pt>
                <c:pt idx="2">
                  <c:v>6.12</c:v>
                </c:pt>
                <c:pt idx="3">
                  <c:v>6.14</c:v>
                </c:pt>
                <c:pt idx="4">
                  <c:v>6.14</c:v>
                </c:pt>
                <c:pt idx="5">
                  <c:v>5.94</c:v>
                </c:pt>
                <c:pt idx="6">
                  <c:v>5.55</c:v>
                </c:pt>
                <c:pt idx="7">
                  <c:v>5.51</c:v>
                </c:pt>
                <c:pt idx="8">
                  <c:v>5.39</c:v>
                </c:pt>
                <c:pt idx="9">
                  <c:v>4.6500000000000004</c:v>
                </c:pt>
                <c:pt idx="10">
                  <c:v>4.3600000000000003</c:v>
                </c:pt>
                <c:pt idx="11">
                  <c:v>0.5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32-4C4D-B996-6A43A51F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57096"/>
        <c:axId val="440757488"/>
      </c:scatterChart>
      <c:valAx>
        <c:axId val="440757096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7488"/>
        <c:crosses val="autoZero"/>
        <c:crossBetween val="midCat"/>
      </c:valAx>
      <c:valAx>
        <c:axId val="4407574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670206417406644"/>
          <c:y val="3.6429410964631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WQC!$F$116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WQC!$AP$117:$AP$128</c:f>
              <c:numCache>
                <c:formatCode>General</c:formatCode>
                <c:ptCount val="12"/>
                <c:pt idx="0">
                  <c:v>2</c:v>
                </c:pt>
                <c:pt idx="1">
                  <c:v>2.73</c:v>
                </c:pt>
                <c:pt idx="2">
                  <c:v>2.89</c:v>
                </c:pt>
                <c:pt idx="3">
                  <c:v>2.96</c:v>
                </c:pt>
                <c:pt idx="4">
                  <c:v>2.86</c:v>
                </c:pt>
                <c:pt idx="5">
                  <c:v>2.82</c:v>
                </c:pt>
                <c:pt idx="6">
                  <c:v>2.84</c:v>
                </c:pt>
                <c:pt idx="7">
                  <c:v>2.5099999999999998</c:v>
                </c:pt>
                <c:pt idx="8">
                  <c:v>0.6</c:v>
                </c:pt>
                <c:pt idx="9">
                  <c:v>0.53</c:v>
                </c:pt>
                <c:pt idx="10">
                  <c:v>0.51</c:v>
                </c:pt>
                <c:pt idx="11">
                  <c:v>0.03</c:v>
                </c:pt>
              </c:numCache>
            </c:numRef>
          </c:xVal>
          <c:yVal>
            <c:numRef>
              <c:f>WQC!$F$117:$F$128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38.700000000000003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E-4F55-8EF8-1711D48B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19824"/>
        <c:axId val="444614336"/>
      </c:scatterChart>
      <c:valAx>
        <c:axId val="444619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Konsentrasi DO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4336"/>
        <c:crosses val="autoZero"/>
        <c:crossBetween val="midCat"/>
        <c:majorUnit val="2"/>
      </c:valAx>
      <c:valAx>
        <c:axId val="444614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Kedalaman [m]</a:t>
                </a:r>
              </a:p>
            </c:rich>
          </c:tx>
          <c:layout>
            <c:manualLayout>
              <c:xMode val="edge"/>
              <c:yMode val="edge"/>
              <c:x val="5.6291626892488636E-2"/>
              <c:y val="0.51688386069527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Lokasi 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Permukaan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WQC!$AL$5:$AW$5</c:f>
              <c:numCache>
                <c:formatCode>0.00</c:formatCode>
                <c:ptCount val="12"/>
                <c:pt idx="0" formatCode="General">
                  <c:v>3.46</c:v>
                </c:pt>
                <c:pt idx="1">
                  <c:v>0.94</c:v>
                </c:pt>
                <c:pt idx="2">
                  <c:v>14.115</c:v>
                </c:pt>
                <c:pt idx="3">
                  <c:v>5.25</c:v>
                </c:pt>
                <c:pt idx="4">
                  <c:v>4.71</c:v>
                </c:pt>
                <c:pt idx="5" formatCode="General">
                  <c:v>5.83</c:v>
                </c:pt>
                <c:pt idx="6">
                  <c:v>6.71</c:v>
                </c:pt>
                <c:pt idx="7">
                  <c:v>6.35</c:v>
                </c:pt>
                <c:pt idx="8" formatCode="General">
                  <c:v>6.66</c:v>
                </c:pt>
                <c:pt idx="9">
                  <c:v>5.67</c:v>
                </c:pt>
                <c:pt idx="10">
                  <c:v>7.1029</c:v>
                </c:pt>
                <c:pt idx="11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C-4FA1-996A-52BE6EE92004}"/>
            </c:ext>
          </c:extLst>
        </c:ser>
        <c:ser>
          <c:idx val="1"/>
          <c:order val="1"/>
          <c:tx>
            <c:v>Kedalaman 5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WQC!$AL$10:$AW$10</c:f>
              <c:numCache>
                <c:formatCode>0.00</c:formatCode>
                <c:ptCount val="12"/>
                <c:pt idx="0" formatCode="General">
                  <c:v>2.33</c:v>
                </c:pt>
                <c:pt idx="1">
                  <c:v>0.72</c:v>
                </c:pt>
                <c:pt idx="2">
                  <c:v>4.8410000000000002</c:v>
                </c:pt>
                <c:pt idx="3">
                  <c:v>4.6399999999999997</c:v>
                </c:pt>
                <c:pt idx="4">
                  <c:v>3.24</c:v>
                </c:pt>
                <c:pt idx="5" formatCode="General">
                  <c:v>4.51</c:v>
                </c:pt>
                <c:pt idx="6">
                  <c:v>5.82</c:v>
                </c:pt>
                <c:pt idx="7">
                  <c:v>5.73</c:v>
                </c:pt>
                <c:pt idx="8" formatCode="General">
                  <c:v>5.94</c:v>
                </c:pt>
                <c:pt idx="9">
                  <c:v>5.37</c:v>
                </c:pt>
                <c:pt idx="10">
                  <c:v>6.2272000000000007</c:v>
                </c:pt>
                <c:pt idx="11">
                  <c:v>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4C-4FA1-996A-52BE6EE92004}"/>
            </c:ext>
          </c:extLst>
        </c:ser>
        <c:ser>
          <c:idx val="2"/>
          <c:order val="2"/>
          <c:tx>
            <c:v>Kedalaman 10 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WQC!$AL$15:$AW$15</c:f>
              <c:numCache>
                <c:formatCode>0.00</c:formatCode>
                <c:ptCount val="12"/>
                <c:pt idx="0" formatCode="General">
                  <c:v>2</c:v>
                </c:pt>
                <c:pt idx="1">
                  <c:v>0.32</c:v>
                </c:pt>
                <c:pt idx="2">
                  <c:v>0.06</c:v>
                </c:pt>
                <c:pt idx="3">
                  <c:v>1.92</c:v>
                </c:pt>
                <c:pt idx="4">
                  <c:v>0.17</c:v>
                </c:pt>
                <c:pt idx="5" formatCode="General">
                  <c:v>3.64</c:v>
                </c:pt>
                <c:pt idx="6">
                  <c:v>3.61</c:v>
                </c:pt>
                <c:pt idx="7">
                  <c:v>5.31</c:v>
                </c:pt>
                <c:pt idx="8" formatCode="General">
                  <c:v>4.3600000000000003</c:v>
                </c:pt>
                <c:pt idx="9">
                  <c:v>3.88</c:v>
                </c:pt>
                <c:pt idx="10">
                  <c:v>4.8650000000000002</c:v>
                </c:pt>
                <c:pt idx="11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4C-4FA1-996A-52BE6EE9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15512"/>
        <c:axId val="444615904"/>
      </c:scatterChart>
      <c:valAx>
        <c:axId val="4446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Bulan sampling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5904"/>
        <c:crosses val="autoZero"/>
        <c:crossBetween val="midCat"/>
        <c:majorUnit val="1"/>
      </c:valAx>
      <c:valAx>
        <c:axId val="44461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</a:t>
                </a:r>
                <a:r>
                  <a:rPr lang="id-ID"/>
                  <a:t>DO</a:t>
                </a:r>
                <a:r>
                  <a:rPr lang="en-US"/>
                  <a:t> [mg/l]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393055555555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Lokasi Bayur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Permukaan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WQC!$AL$21:$AW$21</c:f>
              <c:numCache>
                <c:formatCode>0.00</c:formatCode>
                <c:ptCount val="12"/>
                <c:pt idx="0" formatCode="General">
                  <c:v>3.53</c:v>
                </c:pt>
                <c:pt idx="1">
                  <c:v>1.24</c:v>
                </c:pt>
                <c:pt idx="2" formatCode="General">
                  <c:v>11.433999999999999</c:v>
                </c:pt>
                <c:pt idx="3" formatCode="General">
                  <c:v>4.8099999999999996</c:v>
                </c:pt>
                <c:pt idx="4" formatCode="General">
                  <c:v>3.93</c:v>
                </c:pt>
                <c:pt idx="5" formatCode="_(* #,##0.00_);_(* \(#,##0.00\);_(* &quot;-&quot;_);_(@_)">
                  <c:v>6.0419999999999998</c:v>
                </c:pt>
                <c:pt idx="6" formatCode="General">
                  <c:v>5.79</c:v>
                </c:pt>
                <c:pt idx="7">
                  <c:v>6.9</c:v>
                </c:pt>
                <c:pt idx="8">
                  <c:v>6.5</c:v>
                </c:pt>
                <c:pt idx="9" formatCode="General">
                  <c:v>6.3</c:v>
                </c:pt>
                <c:pt idx="10">
                  <c:v>7.11348</c:v>
                </c:pt>
                <c:pt idx="11">
                  <c:v>8.06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3C-4B62-B241-739DCBE315E3}"/>
            </c:ext>
          </c:extLst>
        </c:ser>
        <c:ser>
          <c:idx val="1"/>
          <c:order val="1"/>
          <c:tx>
            <c:v>Kedalaman 5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WQC!$AL$26:$AW$26</c:f>
              <c:numCache>
                <c:formatCode>General</c:formatCode>
                <c:ptCount val="12"/>
                <c:pt idx="0">
                  <c:v>2.16</c:v>
                </c:pt>
                <c:pt idx="2">
                  <c:v>4.0359999999999996</c:v>
                </c:pt>
                <c:pt idx="3">
                  <c:v>5.41</c:v>
                </c:pt>
                <c:pt idx="4">
                  <c:v>2.82</c:v>
                </c:pt>
                <c:pt idx="5" formatCode="_(* #,##0.00_);_(* \(#,##0.00\);_(* &quot;-&quot;_);_(@_)">
                  <c:v>4.9874999999999998</c:v>
                </c:pt>
                <c:pt idx="6">
                  <c:v>5.29</c:v>
                </c:pt>
                <c:pt idx="7" formatCode="0.00">
                  <c:v>6.38</c:v>
                </c:pt>
                <c:pt idx="8" formatCode="0.00">
                  <c:v>5.8</c:v>
                </c:pt>
                <c:pt idx="9">
                  <c:v>5.51</c:v>
                </c:pt>
                <c:pt idx="10" formatCode="0.00">
                  <c:v>6.1624800000000004</c:v>
                </c:pt>
                <c:pt idx="11" formatCode="0.00">
                  <c:v>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3C-4B62-B241-739DCBE315E3}"/>
            </c:ext>
          </c:extLst>
        </c:ser>
        <c:ser>
          <c:idx val="2"/>
          <c:order val="2"/>
          <c:tx>
            <c:v>Kedalaman 10 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WQC!$AL$31:$AW$31</c:f>
              <c:numCache>
                <c:formatCode>General</c:formatCode>
                <c:ptCount val="12"/>
                <c:pt idx="0">
                  <c:v>0.45</c:v>
                </c:pt>
                <c:pt idx="2">
                  <c:v>0.93700000000000006</c:v>
                </c:pt>
                <c:pt idx="3">
                  <c:v>4.97</c:v>
                </c:pt>
                <c:pt idx="4">
                  <c:v>1.7</c:v>
                </c:pt>
                <c:pt idx="5" formatCode="_(* #,##0.00_);_(* \(#,##0.00\);_(* &quot;-&quot;_);_(@_)">
                  <c:v>5.2249999999999996</c:v>
                </c:pt>
                <c:pt idx="6">
                  <c:v>5.09</c:v>
                </c:pt>
                <c:pt idx="7" formatCode="0.00">
                  <c:v>6.55</c:v>
                </c:pt>
                <c:pt idx="8" formatCode="0.00">
                  <c:v>0.16</c:v>
                </c:pt>
                <c:pt idx="9">
                  <c:v>3.55</c:v>
                </c:pt>
                <c:pt idx="10" formatCode="0.00">
                  <c:v>2.51064</c:v>
                </c:pt>
                <c:pt idx="11" formatCode="0.00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3C-4B62-B241-739DCBE3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16688"/>
        <c:axId val="444619040"/>
      </c:scatterChart>
      <c:valAx>
        <c:axId val="44461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Bulan sampling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9040"/>
        <c:crosses val="autoZero"/>
        <c:crossBetween val="midCat"/>
        <c:majorUnit val="1"/>
      </c:valAx>
      <c:valAx>
        <c:axId val="4446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</a:t>
                </a:r>
                <a:r>
                  <a:rPr lang="id-ID"/>
                  <a:t>DO</a:t>
                </a:r>
                <a:r>
                  <a:rPr lang="en-US"/>
                  <a:t> [mg/l]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485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Lokasi DM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Permukaan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WQC!$AL$37:$AW$37</c:f>
              <c:numCache>
                <c:formatCode>General</c:formatCode>
                <c:ptCount val="12"/>
                <c:pt idx="0">
                  <c:v>2.3199999999999998</c:v>
                </c:pt>
                <c:pt idx="2">
                  <c:v>11.057</c:v>
                </c:pt>
                <c:pt idx="3">
                  <c:v>8.0399999999999991</c:v>
                </c:pt>
                <c:pt idx="4">
                  <c:v>4.12</c:v>
                </c:pt>
                <c:pt idx="5" formatCode="_(* #,##0.00_);_(* \(#,##0.00\);_(* &quot;-&quot;_);_(@_)">
                  <c:v>5.8588000000000005</c:v>
                </c:pt>
                <c:pt idx="6">
                  <c:v>7.48</c:v>
                </c:pt>
                <c:pt idx="7" formatCode="0.00">
                  <c:v>7.56</c:v>
                </c:pt>
                <c:pt idx="8">
                  <c:v>8.2799999999999994</c:v>
                </c:pt>
                <c:pt idx="9" formatCode="0.00">
                  <c:v>6.36</c:v>
                </c:pt>
                <c:pt idx="10" formatCode="0.00">
                  <c:v>7.8003</c:v>
                </c:pt>
                <c:pt idx="11" formatCode="0.00">
                  <c:v>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E-4251-AECB-91ACCA1BBDC4}"/>
            </c:ext>
          </c:extLst>
        </c:ser>
        <c:ser>
          <c:idx val="1"/>
          <c:order val="1"/>
          <c:tx>
            <c:v>Kedalaman 5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WQC!$AL$42:$AW$42</c:f>
              <c:numCache>
                <c:formatCode>General</c:formatCode>
                <c:ptCount val="12"/>
                <c:pt idx="0">
                  <c:v>0.4</c:v>
                </c:pt>
                <c:pt idx="2">
                  <c:v>7.8559999999999999</c:v>
                </c:pt>
                <c:pt idx="3">
                  <c:v>5.59</c:v>
                </c:pt>
                <c:pt idx="4">
                  <c:v>1.46</c:v>
                </c:pt>
                <c:pt idx="5" formatCode="_(* #,##0.00_);_(* \(#,##0.00\);_(* &quot;-&quot;_);_(@_)">
                  <c:v>5.0052000000000003</c:v>
                </c:pt>
                <c:pt idx="6">
                  <c:v>6.48</c:v>
                </c:pt>
                <c:pt idx="7" formatCode="0.00">
                  <c:v>5.0199999999999996</c:v>
                </c:pt>
                <c:pt idx="8">
                  <c:v>6.21</c:v>
                </c:pt>
                <c:pt idx="9" formatCode="0.00">
                  <c:v>5.25</c:v>
                </c:pt>
                <c:pt idx="10" formatCode="0.00">
                  <c:v>5.2965</c:v>
                </c:pt>
                <c:pt idx="11" formatCode="0.00">
                  <c:v>3.28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6E-4251-AECB-91ACCA1BBDC4}"/>
            </c:ext>
          </c:extLst>
        </c:ser>
        <c:ser>
          <c:idx val="2"/>
          <c:order val="2"/>
          <c:tx>
            <c:v>Kedalaman 10 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WQC!$AL$47:$AW$47</c:f>
              <c:numCache>
                <c:formatCode>General</c:formatCode>
                <c:ptCount val="12"/>
                <c:pt idx="0">
                  <c:v>0.11</c:v>
                </c:pt>
                <c:pt idx="2">
                  <c:v>3.8730000000000002</c:v>
                </c:pt>
                <c:pt idx="3">
                  <c:v>2.14</c:v>
                </c:pt>
                <c:pt idx="4">
                  <c:v>0.4</c:v>
                </c:pt>
                <c:pt idx="5" formatCode="_(* #,##0.00_);_(* \(#,##0.00\);_(* &quot;-&quot;_);_(@_)">
                  <c:v>3.9284999999999997</c:v>
                </c:pt>
                <c:pt idx="6">
                  <c:v>2.64</c:v>
                </c:pt>
                <c:pt idx="7" formatCode="0.00">
                  <c:v>3.16</c:v>
                </c:pt>
                <c:pt idx="8">
                  <c:v>3.47</c:v>
                </c:pt>
                <c:pt idx="9" formatCode="0.00">
                  <c:v>5.5</c:v>
                </c:pt>
                <c:pt idx="10" formatCode="0.00">
                  <c:v>1.17486</c:v>
                </c:pt>
                <c:pt idx="11" formatCode="0.00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6E-4251-AECB-91ACCA1B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17472"/>
        <c:axId val="444612768"/>
      </c:scatterChart>
      <c:valAx>
        <c:axId val="4446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Bulan sampling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2768"/>
        <c:crosses val="autoZero"/>
        <c:crossBetween val="midCat"/>
        <c:majorUnit val="1"/>
      </c:valAx>
      <c:valAx>
        <c:axId val="44461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</a:t>
                </a:r>
                <a:r>
                  <a:rPr lang="id-ID"/>
                  <a:t>DO</a:t>
                </a:r>
                <a:r>
                  <a:rPr lang="en-US"/>
                  <a:t> [mg/l]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168197725284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Lokasi Muko-muko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Permukaan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WQC!$AL$53:$AW$53</c:f>
              <c:numCache>
                <c:formatCode>General</c:formatCode>
                <c:ptCount val="12"/>
                <c:pt idx="0">
                  <c:v>1.3</c:v>
                </c:pt>
                <c:pt idx="1">
                  <c:v>2.23</c:v>
                </c:pt>
                <c:pt idx="2">
                  <c:v>5.4420000000000002</c:v>
                </c:pt>
                <c:pt idx="3">
                  <c:v>8.7200000000000006</c:v>
                </c:pt>
                <c:pt idx="4">
                  <c:v>4.2300000000000004</c:v>
                </c:pt>
                <c:pt idx="5" formatCode="0.00">
                  <c:v>3.9085000000000005</c:v>
                </c:pt>
                <c:pt idx="6">
                  <c:v>4.3600000000000003</c:v>
                </c:pt>
                <c:pt idx="7" formatCode="0.00">
                  <c:v>6.02</c:v>
                </c:pt>
                <c:pt idx="8">
                  <c:v>6.04</c:v>
                </c:pt>
                <c:pt idx="9" formatCode="0.00">
                  <c:v>2.44</c:v>
                </c:pt>
                <c:pt idx="10" formatCode="0.00">
                  <c:v>6.4032</c:v>
                </c:pt>
                <c:pt idx="11" formatCode="0.00">
                  <c:v>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D-47F7-9A24-9862ADDA7F7D}"/>
            </c:ext>
          </c:extLst>
        </c:ser>
        <c:ser>
          <c:idx val="1"/>
          <c:order val="1"/>
          <c:tx>
            <c:v>Kedalaman 5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WQC!$AL$58:$AW$58</c:f>
              <c:numCache>
                <c:formatCode>General</c:formatCode>
                <c:ptCount val="12"/>
                <c:pt idx="0">
                  <c:v>0.21</c:v>
                </c:pt>
                <c:pt idx="2">
                  <c:v>3.968</c:v>
                </c:pt>
                <c:pt idx="3">
                  <c:v>6.77</c:v>
                </c:pt>
                <c:pt idx="4">
                  <c:v>2.8</c:v>
                </c:pt>
                <c:pt idx="5" formatCode="0.00">
                  <c:v>2.8655000000000004</c:v>
                </c:pt>
                <c:pt idx="6">
                  <c:v>3.2</c:v>
                </c:pt>
                <c:pt idx="7" formatCode="0.00">
                  <c:v>4.46</c:v>
                </c:pt>
                <c:pt idx="8">
                  <c:v>5.16</c:v>
                </c:pt>
                <c:pt idx="9" formatCode="0.00">
                  <c:v>1.46</c:v>
                </c:pt>
                <c:pt idx="10" formatCode="0.00">
                  <c:v>5.9206399999999997</c:v>
                </c:pt>
                <c:pt idx="11" formatCode="0.00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5D-47F7-9A24-9862ADDA7F7D}"/>
            </c:ext>
          </c:extLst>
        </c:ser>
        <c:ser>
          <c:idx val="2"/>
          <c:order val="2"/>
          <c:tx>
            <c:v>Kedalaman 10 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WQC!$AL$63:$AW$63</c:f>
              <c:numCache>
                <c:formatCode>General</c:formatCode>
                <c:ptCount val="12"/>
                <c:pt idx="0">
                  <c:v>0.03</c:v>
                </c:pt>
                <c:pt idx="2">
                  <c:v>2.2229999999999999</c:v>
                </c:pt>
                <c:pt idx="3">
                  <c:v>3.29</c:v>
                </c:pt>
                <c:pt idx="4">
                  <c:v>1.85</c:v>
                </c:pt>
                <c:pt idx="5" formatCode="0.00">
                  <c:v>2.17</c:v>
                </c:pt>
                <c:pt idx="6">
                  <c:v>2.35</c:v>
                </c:pt>
                <c:pt idx="7" formatCode="0.00">
                  <c:v>2.4</c:v>
                </c:pt>
                <c:pt idx="8">
                  <c:v>4.05</c:v>
                </c:pt>
                <c:pt idx="9" formatCode="0.00">
                  <c:v>1.66</c:v>
                </c:pt>
                <c:pt idx="10" formatCode="0.00">
                  <c:v>3.95</c:v>
                </c:pt>
                <c:pt idx="11" formatCode="0.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5D-47F7-9A24-9862ADDA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13160"/>
        <c:axId val="444613944"/>
      </c:scatterChart>
      <c:valAx>
        <c:axId val="44461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Bulan sampling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3944"/>
        <c:crosses val="autoZero"/>
        <c:crossBetween val="midCat"/>
        <c:majorUnit val="1"/>
      </c:valAx>
      <c:valAx>
        <c:axId val="444613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</a:t>
                </a:r>
                <a:r>
                  <a:rPr lang="id-ID"/>
                  <a:t>DO</a:t>
                </a:r>
                <a:r>
                  <a:rPr lang="en-US"/>
                  <a:t> [mg/l]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85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Lokasi Sigiran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Permukaan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WQC!$AL$69:$AW$69</c:f>
              <c:numCache>
                <c:formatCode>General</c:formatCode>
                <c:ptCount val="12"/>
                <c:pt idx="0">
                  <c:v>0.61</c:v>
                </c:pt>
                <c:pt idx="1">
                  <c:v>2.0699999999999998</c:v>
                </c:pt>
                <c:pt idx="2">
                  <c:v>7.625</c:v>
                </c:pt>
                <c:pt idx="3">
                  <c:v>8.41</c:v>
                </c:pt>
                <c:pt idx="4" formatCode="0.00">
                  <c:v>4.1507200000000006</c:v>
                </c:pt>
                <c:pt idx="5" formatCode="_(* #,##0.00_);_(* \(#,##0.00\);_(* &quot;-&quot;??_);_(@_)">
                  <c:v>5.4369664000000002</c:v>
                </c:pt>
                <c:pt idx="6">
                  <c:v>4.95</c:v>
                </c:pt>
                <c:pt idx="7" formatCode="0.00">
                  <c:v>8.1</c:v>
                </c:pt>
                <c:pt idx="8" formatCode="0.00">
                  <c:v>8.36</c:v>
                </c:pt>
                <c:pt idx="9" formatCode="0.00">
                  <c:v>4.5199999999999996</c:v>
                </c:pt>
                <c:pt idx="10" formatCode="0.00">
                  <c:v>4.2248400000000004</c:v>
                </c:pt>
                <c:pt idx="11" formatCode="0.00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E-4E5C-A9E3-7E4628280C91}"/>
            </c:ext>
          </c:extLst>
        </c:ser>
        <c:ser>
          <c:idx val="1"/>
          <c:order val="1"/>
          <c:tx>
            <c:v>Kedalaman 5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WQC!$AL$74:$AW$74</c:f>
              <c:numCache>
                <c:formatCode>General</c:formatCode>
                <c:ptCount val="12"/>
                <c:pt idx="0">
                  <c:v>0.04</c:v>
                </c:pt>
                <c:pt idx="1">
                  <c:v>3.3</c:v>
                </c:pt>
                <c:pt idx="2">
                  <c:v>3.8</c:v>
                </c:pt>
                <c:pt idx="3">
                  <c:v>7.92</c:v>
                </c:pt>
                <c:pt idx="4" formatCode="0.00">
                  <c:v>3.0464000000000002</c:v>
                </c:pt>
                <c:pt idx="5" formatCode="_(* #,##0.00_);_(* \(#,##0.00\);_(* &quot;-&quot;??_);_(@_)">
                  <c:v>4.6448255999999999</c:v>
                </c:pt>
                <c:pt idx="6">
                  <c:v>3.8</c:v>
                </c:pt>
                <c:pt idx="7" formatCode="0.00">
                  <c:v>5.5</c:v>
                </c:pt>
                <c:pt idx="8" formatCode="0.00">
                  <c:v>7.73</c:v>
                </c:pt>
                <c:pt idx="9" formatCode="0.00">
                  <c:v>3.22</c:v>
                </c:pt>
                <c:pt idx="10" formatCode="0.00">
                  <c:v>3.1008</c:v>
                </c:pt>
                <c:pt idx="11" formatCode="0.00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0E-4E5C-A9E3-7E4628280C91}"/>
            </c:ext>
          </c:extLst>
        </c:ser>
        <c:ser>
          <c:idx val="2"/>
          <c:order val="2"/>
          <c:tx>
            <c:v>Kedalaman 10 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WQC!$AL$79:$AW$79</c:f>
              <c:numCache>
                <c:formatCode>General</c:formatCode>
                <c:ptCount val="12"/>
                <c:pt idx="0">
                  <c:v>0.04</c:v>
                </c:pt>
                <c:pt idx="2">
                  <c:v>2.36</c:v>
                </c:pt>
                <c:pt idx="3">
                  <c:v>6.38</c:v>
                </c:pt>
                <c:pt idx="4" formatCode="0.00">
                  <c:v>2.2372000000000001</c:v>
                </c:pt>
                <c:pt idx="5" formatCode="_(* #,##0.00_);_(* \(#,##0.00\);_(* &quot;-&quot;??_);_(@_)">
                  <c:v>3.6456479999999996</c:v>
                </c:pt>
                <c:pt idx="6">
                  <c:v>3.26</c:v>
                </c:pt>
                <c:pt idx="7" formatCode="0.00">
                  <c:v>1.22</c:v>
                </c:pt>
                <c:pt idx="8" formatCode="0.00">
                  <c:v>2.85</c:v>
                </c:pt>
                <c:pt idx="9" formatCode="0.00">
                  <c:v>3.23</c:v>
                </c:pt>
                <c:pt idx="10" formatCode="0.00">
                  <c:v>2.2771500000000002</c:v>
                </c:pt>
                <c:pt idx="11" formatCode="0.00">
                  <c:v>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0E-4E5C-A9E3-7E462828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03920"/>
        <c:axId val="444905096"/>
      </c:scatterChart>
      <c:valAx>
        <c:axId val="4449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Bulan sampling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5096"/>
        <c:crosses val="autoZero"/>
        <c:crossBetween val="midCat"/>
        <c:majorUnit val="1"/>
      </c:valAx>
      <c:valAx>
        <c:axId val="444905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</a:t>
                </a:r>
                <a:r>
                  <a:rPr lang="id-ID"/>
                  <a:t>DO</a:t>
                </a:r>
                <a:r>
                  <a:rPr lang="en-US"/>
                  <a:t> [mg/l]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43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Lokasi DM 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Permukaan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WQC!$AL$85:$AW$85</c:f>
              <c:numCache>
                <c:formatCode>General</c:formatCode>
                <c:ptCount val="12"/>
                <c:pt idx="0">
                  <c:v>0.63</c:v>
                </c:pt>
                <c:pt idx="2">
                  <c:v>14.773</c:v>
                </c:pt>
                <c:pt idx="3">
                  <c:v>9.1</c:v>
                </c:pt>
                <c:pt idx="4">
                  <c:v>8.27</c:v>
                </c:pt>
                <c:pt idx="5" formatCode="0.00">
                  <c:v>7.1980000000000004</c:v>
                </c:pt>
                <c:pt idx="6">
                  <c:v>7.44</c:v>
                </c:pt>
                <c:pt idx="7">
                  <c:v>8.58</c:v>
                </c:pt>
                <c:pt idx="8">
                  <c:v>8.75</c:v>
                </c:pt>
                <c:pt idx="9">
                  <c:v>5.19</c:v>
                </c:pt>
                <c:pt idx="10" formatCode="0.00">
                  <c:v>7.0237200000000009</c:v>
                </c:pt>
                <c:pt idx="11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1-4066-AD1A-6C204AB7D6C9}"/>
            </c:ext>
          </c:extLst>
        </c:ser>
        <c:ser>
          <c:idx val="1"/>
          <c:order val="1"/>
          <c:tx>
            <c:v>Kedalaman 5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WQC!$AL$90:$AW$90</c:f>
              <c:numCache>
                <c:formatCode>General</c:formatCode>
                <c:ptCount val="12"/>
                <c:pt idx="0">
                  <c:v>0.46</c:v>
                </c:pt>
                <c:pt idx="2">
                  <c:v>5.1970000000000001</c:v>
                </c:pt>
                <c:pt idx="3">
                  <c:v>5.07</c:v>
                </c:pt>
                <c:pt idx="4">
                  <c:v>3.28</c:v>
                </c:pt>
                <c:pt idx="5" formatCode="0.00">
                  <c:v>3.5871999999999997</c:v>
                </c:pt>
                <c:pt idx="6">
                  <c:v>5.32</c:v>
                </c:pt>
                <c:pt idx="7">
                  <c:v>8.19</c:v>
                </c:pt>
                <c:pt idx="8">
                  <c:v>7.2</c:v>
                </c:pt>
                <c:pt idx="9">
                  <c:v>5.54</c:v>
                </c:pt>
                <c:pt idx="10" formatCode="0.00">
                  <c:v>6.0847200000000008</c:v>
                </c:pt>
                <c:pt idx="11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91-4066-AD1A-6C204AB7D6C9}"/>
            </c:ext>
          </c:extLst>
        </c:ser>
        <c:ser>
          <c:idx val="2"/>
          <c:order val="2"/>
          <c:tx>
            <c:v>Kedalaman 10 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WQC!$AL$95:$AW$95</c:f>
              <c:numCache>
                <c:formatCode>General</c:formatCode>
                <c:ptCount val="12"/>
                <c:pt idx="0">
                  <c:v>0.62</c:v>
                </c:pt>
                <c:pt idx="2">
                  <c:v>2.1179999999999999</c:v>
                </c:pt>
                <c:pt idx="3">
                  <c:v>1.71</c:v>
                </c:pt>
                <c:pt idx="4">
                  <c:v>0.41</c:v>
                </c:pt>
                <c:pt idx="5" formatCode="0.00">
                  <c:v>2.22784</c:v>
                </c:pt>
                <c:pt idx="6">
                  <c:v>4.95</c:v>
                </c:pt>
                <c:pt idx="7">
                  <c:v>2.91</c:v>
                </c:pt>
                <c:pt idx="8">
                  <c:v>5.38</c:v>
                </c:pt>
                <c:pt idx="9">
                  <c:v>4.54</c:v>
                </c:pt>
                <c:pt idx="10" formatCode="0.00">
                  <c:v>2.4789600000000003</c:v>
                </c:pt>
                <c:pt idx="11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91-4066-AD1A-6C204AB7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05488"/>
        <c:axId val="444903136"/>
      </c:scatterChart>
      <c:valAx>
        <c:axId val="4449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Bulan sampling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3136"/>
        <c:crosses val="autoZero"/>
        <c:crossBetween val="midCat"/>
        <c:majorUnit val="1"/>
      </c:valAx>
      <c:valAx>
        <c:axId val="44490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</a:t>
                </a:r>
                <a:r>
                  <a:rPr lang="id-ID"/>
                  <a:t>DO</a:t>
                </a:r>
                <a:r>
                  <a:rPr lang="en-US"/>
                  <a:t> [mg/l]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43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Lokasi Pandan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Permukaan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WQC!$AL$101:$AW$101</c:f>
              <c:numCache>
                <c:formatCode>General</c:formatCode>
                <c:ptCount val="12"/>
                <c:pt idx="0">
                  <c:v>1.97</c:v>
                </c:pt>
                <c:pt idx="1">
                  <c:v>6.25</c:v>
                </c:pt>
                <c:pt idx="2">
                  <c:v>11.375</c:v>
                </c:pt>
                <c:pt idx="3">
                  <c:v>9.0299999999999994</c:v>
                </c:pt>
                <c:pt idx="4">
                  <c:v>3.35</c:v>
                </c:pt>
                <c:pt idx="5" formatCode="0.00">
                  <c:v>5.3731200000000001</c:v>
                </c:pt>
                <c:pt idx="6">
                  <c:v>7.21</c:v>
                </c:pt>
                <c:pt idx="7">
                  <c:v>8.5399999999999991</c:v>
                </c:pt>
                <c:pt idx="8">
                  <c:v>6.16</c:v>
                </c:pt>
                <c:pt idx="9">
                  <c:v>6.26</c:v>
                </c:pt>
                <c:pt idx="10" formatCode="0.00">
                  <c:v>7.9107599999999998</c:v>
                </c:pt>
                <c:pt idx="11">
                  <c:v>9.16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7A-82AA-11234C2C780C}"/>
            </c:ext>
          </c:extLst>
        </c:ser>
        <c:ser>
          <c:idx val="1"/>
          <c:order val="1"/>
          <c:tx>
            <c:v>Kedalaman 5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WQC!$AL$106:$AW$106</c:f>
              <c:numCache>
                <c:formatCode>General</c:formatCode>
                <c:ptCount val="12"/>
                <c:pt idx="0">
                  <c:v>7.0000000000000007E-2</c:v>
                </c:pt>
                <c:pt idx="2">
                  <c:v>4.38</c:v>
                </c:pt>
                <c:pt idx="3">
                  <c:v>1.77</c:v>
                </c:pt>
                <c:pt idx="4">
                  <c:v>3.07</c:v>
                </c:pt>
                <c:pt idx="5" formatCode="0.00">
                  <c:v>4.7327999999999992</c:v>
                </c:pt>
                <c:pt idx="6">
                  <c:v>4.63</c:v>
                </c:pt>
                <c:pt idx="7">
                  <c:v>8.17</c:v>
                </c:pt>
                <c:pt idx="8">
                  <c:v>5.45</c:v>
                </c:pt>
                <c:pt idx="9">
                  <c:v>6.03</c:v>
                </c:pt>
                <c:pt idx="10" formatCode="0.00">
                  <c:v>7.5511799999999996</c:v>
                </c:pt>
                <c:pt idx="11">
                  <c:v>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7A-82AA-11234C2C780C}"/>
            </c:ext>
          </c:extLst>
        </c:ser>
        <c:ser>
          <c:idx val="2"/>
          <c:order val="2"/>
          <c:tx>
            <c:v>Kedalaman 10 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WQC!$AL$111:$AW$111</c:f>
              <c:numCache>
                <c:formatCode>General</c:formatCode>
                <c:ptCount val="12"/>
                <c:pt idx="0">
                  <c:v>0.04</c:v>
                </c:pt>
                <c:pt idx="2">
                  <c:v>0.64800000000000002</c:v>
                </c:pt>
                <c:pt idx="3">
                  <c:v>0.11</c:v>
                </c:pt>
                <c:pt idx="4">
                  <c:v>0.67</c:v>
                </c:pt>
                <c:pt idx="5" formatCode="0.00">
                  <c:v>4.3616000000000001</c:v>
                </c:pt>
                <c:pt idx="6">
                  <c:v>4.3899999999999997</c:v>
                </c:pt>
                <c:pt idx="7">
                  <c:v>4.7699999999999996</c:v>
                </c:pt>
                <c:pt idx="8">
                  <c:v>4.8600000000000003</c:v>
                </c:pt>
                <c:pt idx="9">
                  <c:v>4.83</c:v>
                </c:pt>
                <c:pt idx="10" formatCode="0.00">
                  <c:v>2.68302</c:v>
                </c:pt>
                <c:pt idx="11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E7-487A-82AA-11234C2C7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00392"/>
        <c:axId val="444901960"/>
      </c:scatterChart>
      <c:valAx>
        <c:axId val="44490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Bulan sampling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1960"/>
        <c:crosses val="autoZero"/>
        <c:crossBetween val="midCat"/>
        <c:majorUnit val="1"/>
      </c:valAx>
      <c:valAx>
        <c:axId val="444901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</a:t>
                </a:r>
                <a:r>
                  <a:rPr lang="id-ID"/>
                  <a:t>DO</a:t>
                </a:r>
                <a:r>
                  <a:rPr lang="en-US"/>
                  <a:t> [mg/l]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43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Lokasi Sungai Batang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Permukaan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WQC!$AL$117:$AW$117</c:f>
              <c:numCache>
                <c:formatCode>General</c:formatCode>
                <c:ptCount val="12"/>
                <c:pt idx="0">
                  <c:v>2.98</c:v>
                </c:pt>
                <c:pt idx="1">
                  <c:v>4.9000000000000004</c:v>
                </c:pt>
                <c:pt idx="2">
                  <c:v>14.727</c:v>
                </c:pt>
                <c:pt idx="3">
                  <c:v>7.32</c:v>
                </c:pt>
                <c:pt idx="4">
                  <c:v>2</c:v>
                </c:pt>
                <c:pt idx="5" formatCode="0.00">
                  <c:v>4.1855199999999995</c:v>
                </c:pt>
                <c:pt idx="6">
                  <c:v>7.93</c:v>
                </c:pt>
                <c:pt idx="7">
                  <c:v>8.11</c:v>
                </c:pt>
                <c:pt idx="8">
                  <c:v>7.03</c:v>
                </c:pt>
                <c:pt idx="9">
                  <c:v>5.79</c:v>
                </c:pt>
                <c:pt idx="10" formatCode="0.00">
                  <c:v>7.0153299999999996</c:v>
                </c:pt>
                <c:pt idx="11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9-44C5-90D7-5A89A5BA43E0}"/>
            </c:ext>
          </c:extLst>
        </c:ser>
        <c:ser>
          <c:idx val="1"/>
          <c:order val="1"/>
          <c:tx>
            <c:v>Kedalaman 5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WQC!$AL$122:$AW$122</c:f>
              <c:numCache>
                <c:formatCode>General</c:formatCode>
                <c:ptCount val="12"/>
                <c:pt idx="0">
                  <c:v>0.05</c:v>
                </c:pt>
                <c:pt idx="1">
                  <c:v>0.56999999999999995</c:v>
                </c:pt>
                <c:pt idx="2">
                  <c:v>4.9630000000000001</c:v>
                </c:pt>
                <c:pt idx="3">
                  <c:v>3.35</c:v>
                </c:pt>
                <c:pt idx="4">
                  <c:v>2.82</c:v>
                </c:pt>
                <c:pt idx="5" formatCode="0.00">
                  <c:v>2.9817200000000001</c:v>
                </c:pt>
                <c:pt idx="6">
                  <c:v>4.0199999999999996</c:v>
                </c:pt>
                <c:pt idx="7">
                  <c:v>8.3800000000000008</c:v>
                </c:pt>
                <c:pt idx="8">
                  <c:v>5.07</c:v>
                </c:pt>
                <c:pt idx="9">
                  <c:v>5.0999999999999996</c:v>
                </c:pt>
                <c:pt idx="10" formatCode="0.00">
                  <c:v>4.5049900000000003</c:v>
                </c:pt>
                <c:pt idx="11">
                  <c:v>6.65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D9-44C5-90D7-5A89A5BA43E0}"/>
            </c:ext>
          </c:extLst>
        </c:ser>
        <c:ser>
          <c:idx val="2"/>
          <c:order val="2"/>
          <c:tx>
            <c:v>Kedalaman 10 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yVal>
            <c:numRef>
              <c:f>WQC!$AL$127:$AW$127</c:f>
              <c:numCache>
                <c:formatCode>General</c:formatCode>
                <c:ptCount val="12"/>
                <c:pt idx="0">
                  <c:v>0.05</c:v>
                </c:pt>
                <c:pt idx="2">
                  <c:v>1.3420000000000001</c:v>
                </c:pt>
                <c:pt idx="3">
                  <c:v>1.33</c:v>
                </c:pt>
                <c:pt idx="4">
                  <c:v>0.51</c:v>
                </c:pt>
                <c:pt idx="5" formatCode="0.00">
                  <c:v>2.99098</c:v>
                </c:pt>
                <c:pt idx="6">
                  <c:v>3.23</c:v>
                </c:pt>
                <c:pt idx="7">
                  <c:v>6.7</c:v>
                </c:pt>
                <c:pt idx="8">
                  <c:v>2.2799999999999998</c:v>
                </c:pt>
                <c:pt idx="9">
                  <c:v>4.7</c:v>
                </c:pt>
                <c:pt idx="10" formatCode="0.00">
                  <c:v>4.2714699999999999</c:v>
                </c:pt>
                <c:pt idx="11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D9-44C5-90D7-5A89A5BA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07056"/>
        <c:axId val="444904312"/>
      </c:scatterChart>
      <c:valAx>
        <c:axId val="44490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Bulan sampling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4312"/>
        <c:crosses val="autoZero"/>
        <c:crossBetween val="midCat"/>
        <c:majorUnit val="1"/>
      </c:valAx>
      <c:valAx>
        <c:axId val="444904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</a:t>
                </a:r>
                <a:r>
                  <a:rPr lang="id-ID"/>
                  <a:t>DO</a:t>
                </a:r>
                <a:r>
                  <a:rPr lang="en-US"/>
                  <a:t> [mg/l]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485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WQC!$AL$5:$AL$16</c:f>
              <c:numCache>
                <c:formatCode>General</c:formatCode>
                <c:ptCount val="12"/>
                <c:pt idx="0">
                  <c:v>3.46</c:v>
                </c:pt>
                <c:pt idx="1">
                  <c:v>3.26</c:v>
                </c:pt>
                <c:pt idx="2">
                  <c:v>2.62</c:v>
                </c:pt>
                <c:pt idx="3">
                  <c:v>5.5</c:v>
                </c:pt>
                <c:pt idx="4">
                  <c:v>2.4500000000000002</c:v>
                </c:pt>
                <c:pt idx="5">
                  <c:v>2.33</c:v>
                </c:pt>
                <c:pt idx="6">
                  <c:v>2.1800000000000002</c:v>
                </c:pt>
                <c:pt idx="7">
                  <c:v>2.0699999999999998</c:v>
                </c:pt>
                <c:pt idx="8">
                  <c:v>2.1800000000000002</c:v>
                </c:pt>
                <c:pt idx="9">
                  <c:v>2.02</c:v>
                </c:pt>
                <c:pt idx="10">
                  <c:v>2</c:v>
                </c:pt>
                <c:pt idx="11">
                  <c:v>1.21</c:v>
                </c:pt>
              </c:numCache>
            </c:numRef>
          </c:xVal>
          <c:yVal>
            <c:numRef>
              <c:f>WQC!$B$5:$B$16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C-4B6D-89D7-EBC84C0D64D8}"/>
            </c:ext>
          </c:extLst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WQC!$AM$5:$AM$15</c:f>
              <c:numCache>
                <c:formatCode>0.00</c:formatCode>
                <c:ptCount val="11"/>
                <c:pt idx="0">
                  <c:v>0.94</c:v>
                </c:pt>
                <c:pt idx="1">
                  <c:v>1.1200000000000001</c:v>
                </c:pt>
                <c:pt idx="2">
                  <c:v>0.92</c:v>
                </c:pt>
                <c:pt idx="3">
                  <c:v>0.8</c:v>
                </c:pt>
                <c:pt idx="4">
                  <c:v>0.79</c:v>
                </c:pt>
                <c:pt idx="5">
                  <c:v>0.72</c:v>
                </c:pt>
                <c:pt idx="6">
                  <c:v>0.68</c:v>
                </c:pt>
                <c:pt idx="7">
                  <c:v>0.67</c:v>
                </c:pt>
                <c:pt idx="8">
                  <c:v>0.66</c:v>
                </c:pt>
                <c:pt idx="9">
                  <c:v>0.45</c:v>
                </c:pt>
                <c:pt idx="10">
                  <c:v>0.32</c:v>
                </c:pt>
              </c:numCache>
            </c:numRef>
          </c:xVal>
          <c:yVal>
            <c:numRef>
              <c:f>WQC!$C$5:$C$15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5C-4B6D-89D7-EBC84C0D64D8}"/>
            </c:ext>
          </c:extLst>
        </c:ser>
        <c:ser>
          <c:idx val="2"/>
          <c:order val="2"/>
          <c:tx>
            <c:strRef>
              <c:f>WQC!$D$4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WQC!$AN$5:$AN$16</c:f>
              <c:numCache>
                <c:formatCode>0.00</c:formatCode>
                <c:ptCount val="12"/>
                <c:pt idx="0">
                  <c:v>14.115</c:v>
                </c:pt>
                <c:pt idx="1">
                  <c:v>14.068</c:v>
                </c:pt>
                <c:pt idx="2">
                  <c:v>7.1849999999999996</c:v>
                </c:pt>
                <c:pt idx="3">
                  <c:v>4.7729999999999997</c:v>
                </c:pt>
                <c:pt idx="4">
                  <c:v>4.742</c:v>
                </c:pt>
                <c:pt idx="5">
                  <c:v>4.8410000000000002</c:v>
                </c:pt>
                <c:pt idx="6">
                  <c:v>4.1399999999999997</c:v>
                </c:pt>
                <c:pt idx="7">
                  <c:v>3.089</c:v>
                </c:pt>
                <c:pt idx="8">
                  <c:v>0.55400000000000005</c:v>
                </c:pt>
                <c:pt idx="9">
                  <c:v>8.6999999999999994E-2</c:v>
                </c:pt>
                <c:pt idx="10">
                  <c:v>0.06</c:v>
                </c:pt>
                <c:pt idx="11">
                  <c:v>3.3000000000000002E-2</c:v>
                </c:pt>
              </c:numCache>
            </c:numRef>
          </c:xVal>
          <c:yVal>
            <c:numRef>
              <c:f>WQC!$D$5:$D$15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5C-4B6D-89D7-EBC84C0D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02352"/>
        <c:axId val="444902744"/>
      </c:scatterChart>
      <c:valAx>
        <c:axId val="44490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DO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2744"/>
        <c:crosses val="autoZero"/>
        <c:crossBetween val="midCat"/>
      </c:valAx>
      <c:valAx>
        <c:axId val="4449027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WQC!$AX$5:$AX$8</c:f>
              <c:numCache>
                <c:formatCode>General</c:formatCode>
                <c:ptCount val="4"/>
                <c:pt idx="0">
                  <c:v>140.9</c:v>
                </c:pt>
                <c:pt idx="1">
                  <c:v>140.19999999999999</c:v>
                </c:pt>
                <c:pt idx="2">
                  <c:v>140.4</c:v>
                </c:pt>
                <c:pt idx="3">
                  <c:v>140.4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C-41F0-8673-67366088BC0F}"/>
            </c:ext>
          </c:extLst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WQC!$AY$5:$AY$9</c:f>
              <c:numCache>
                <c:formatCode>0.0</c:formatCode>
                <c:ptCount val="5"/>
                <c:pt idx="0">
                  <c:v>154.80000000000001</c:v>
                </c:pt>
                <c:pt idx="1">
                  <c:v>154.30000000000001</c:v>
                </c:pt>
                <c:pt idx="2">
                  <c:v>154.6</c:v>
                </c:pt>
                <c:pt idx="3">
                  <c:v>154.69999999999999</c:v>
                </c:pt>
                <c:pt idx="4">
                  <c:v>154.6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3C-41F0-8673-67366088BC0F}"/>
            </c:ext>
          </c:extLst>
        </c:ser>
        <c:ser>
          <c:idx val="2"/>
          <c:order val="2"/>
          <c:tx>
            <c:strRef>
              <c:f>WQC!$D$4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WQC!$AZ$5:$AZ$10</c:f>
              <c:numCache>
                <c:formatCode>General</c:formatCode>
                <c:ptCount val="6"/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3C-41F0-8673-67366088BC0F}"/>
            </c:ext>
          </c:extLst>
        </c:ser>
        <c:ser>
          <c:idx val="3"/>
          <c:order val="3"/>
          <c:tx>
            <c:strRef>
              <c:f>WQC!$E$4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WQC!$BA$5:$BA$16</c:f>
              <c:numCache>
                <c:formatCode>General</c:formatCode>
                <c:ptCount val="12"/>
                <c:pt idx="0">
                  <c:v>138</c:v>
                </c:pt>
                <c:pt idx="1">
                  <c:v>138.1</c:v>
                </c:pt>
                <c:pt idx="2">
                  <c:v>138.1</c:v>
                </c:pt>
                <c:pt idx="3">
                  <c:v>138.19999999999999</c:v>
                </c:pt>
                <c:pt idx="4">
                  <c:v>138.30000000000001</c:v>
                </c:pt>
                <c:pt idx="5">
                  <c:v>138.1</c:v>
                </c:pt>
                <c:pt idx="6">
                  <c:v>138.69999999999999</c:v>
                </c:pt>
                <c:pt idx="7">
                  <c:v>140.1</c:v>
                </c:pt>
                <c:pt idx="8">
                  <c:v>140.69999999999999</c:v>
                </c:pt>
                <c:pt idx="9">
                  <c:v>141.1</c:v>
                </c:pt>
                <c:pt idx="10">
                  <c:v>141.5</c:v>
                </c:pt>
                <c:pt idx="11">
                  <c:v>168.4</c:v>
                </c:pt>
              </c:numCache>
            </c:numRef>
          </c:xVal>
          <c:yVal>
            <c:numRef>
              <c:f>WQC!$E$5:$E$16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3C-41F0-8673-67366088BC0F}"/>
            </c:ext>
          </c:extLst>
        </c:ser>
        <c:ser>
          <c:idx val="4"/>
          <c:order val="4"/>
          <c:tx>
            <c:strRef>
              <c:f>WQC!$F$4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WQC!$BB$5:$BB$16</c:f>
              <c:numCache>
                <c:formatCode>General</c:formatCode>
                <c:ptCount val="12"/>
                <c:pt idx="0">
                  <c:v>144.19999999999999</c:v>
                </c:pt>
                <c:pt idx="1">
                  <c:v>143.1</c:v>
                </c:pt>
                <c:pt idx="2">
                  <c:v>142.69999999999999</c:v>
                </c:pt>
                <c:pt idx="3">
                  <c:v>142.1</c:v>
                </c:pt>
                <c:pt idx="4">
                  <c:v>142</c:v>
                </c:pt>
                <c:pt idx="5">
                  <c:v>138.5</c:v>
                </c:pt>
                <c:pt idx="6">
                  <c:v>135.69999999999999</c:v>
                </c:pt>
                <c:pt idx="7">
                  <c:v>145.69999999999999</c:v>
                </c:pt>
                <c:pt idx="8">
                  <c:v>147.19999999999999</c:v>
                </c:pt>
                <c:pt idx="9">
                  <c:v>148.69999999999999</c:v>
                </c:pt>
                <c:pt idx="10">
                  <c:v>148</c:v>
                </c:pt>
                <c:pt idx="11">
                  <c:v>157.80000000000001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3C-41F0-8673-67366088BC0F}"/>
            </c:ext>
          </c:extLst>
        </c:ser>
        <c:ser>
          <c:idx val="5"/>
          <c:order val="5"/>
          <c:tx>
            <c:strRef>
              <c:f>WQC!$G$4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WQC!$BC$5:$BC$16</c:f>
              <c:numCache>
                <c:formatCode>General</c:formatCode>
                <c:ptCount val="12"/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3C-41F0-8673-67366088BC0F}"/>
            </c:ext>
          </c:extLst>
        </c:ser>
        <c:ser>
          <c:idx val="6"/>
          <c:order val="6"/>
          <c:tx>
            <c:strRef>
              <c:f>WQC!$H$4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WQC!$BD$5:$BD$16</c:f>
              <c:numCache>
                <c:formatCode>General</c:formatCode>
                <c:ptCount val="12"/>
                <c:pt idx="0">
                  <c:v>0.13400000000000001</c:v>
                </c:pt>
                <c:pt idx="11">
                  <c:v>0.16800000000000001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3C-41F0-8673-67366088BC0F}"/>
            </c:ext>
          </c:extLst>
        </c:ser>
        <c:ser>
          <c:idx val="7"/>
          <c:order val="7"/>
          <c:tx>
            <c:strRef>
              <c:f>WQC!$I$4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WQC!$BE$5:$BE$16</c:f>
              <c:numCache>
                <c:formatCode>0.0</c:formatCode>
                <c:ptCount val="12"/>
                <c:pt idx="0" formatCode="0.000">
                  <c:v>0.13400000000000001</c:v>
                </c:pt>
                <c:pt idx="11" formatCode="0.000">
                  <c:v>0.161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3C-41F0-8673-67366088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60624"/>
        <c:axId val="440757880"/>
      </c:scatterChart>
      <c:valAx>
        <c:axId val="440760624"/>
        <c:scaling>
          <c:orientation val="minMax"/>
          <c:min val="1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onduktivitas [µS/cm]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7880"/>
        <c:crosses val="autoZero"/>
        <c:crossBetween val="midCat"/>
      </c:valAx>
      <c:valAx>
        <c:axId val="440757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6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81087176057436"/>
          <c:y val="0.216604770958223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Bayur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WQC!$B$20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WQC!$AL$21:$AL$32</c:f>
              <c:numCache>
                <c:formatCode>General</c:formatCode>
                <c:ptCount val="12"/>
                <c:pt idx="0">
                  <c:v>3.53</c:v>
                </c:pt>
                <c:pt idx="1">
                  <c:v>3.07</c:v>
                </c:pt>
                <c:pt idx="2">
                  <c:v>2.38</c:v>
                </c:pt>
                <c:pt idx="3">
                  <c:v>2.2400000000000002</c:v>
                </c:pt>
                <c:pt idx="4">
                  <c:v>2.2200000000000002</c:v>
                </c:pt>
                <c:pt idx="5">
                  <c:v>2.16</c:v>
                </c:pt>
                <c:pt idx="6">
                  <c:v>2.1</c:v>
                </c:pt>
                <c:pt idx="7">
                  <c:v>1.94</c:v>
                </c:pt>
                <c:pt idx="8">
                  <c:v>1.57</c:v>
                </c:pt>
                <c:pt idx="9">
                  <c:v>0.91</c:v>
                </c:pt>
                <c:pt idx="10">
                  <c:v>0.45</c:v>
                </c:pt>
                <c:pt idx="11">
                  <c:v>0.62</c:v>
                </c:pt>
              </c:numCache>
            </c:numRef>
          </c:xVal>
          <c:yVal>
            <c:numRef>
              <c:f>WQC!$B$21:$B$32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9-4E75-8177-906EC0E14781}"/>
            </c:ext>
          </c:extLst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WQC!$AM$21</c:f>
              <c:numCache>
                <c:formatCode>0.00</c:formatCode>
                <c:ptCount val="1"/>
                <c:pt idx="0">
                  <c:v>1.24</c:v>
                </c:pt>
              </c:numCache>
            </c:numRef>
          </c:xVal>
          <c:yVal>
            <c:numRef>
              <c:f>WQC!$C$21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9-4E75-8177-906EC0E14781}"/>
            </c:ext>
          </c:extLst>
        </c:ser>
        <c:ser>
          <c:idx val="2"/>
          <c:order val="2"/>
          <c:tx>
            <c:strRef>
              <c:f>WQC!$D$20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WQC!$AN$21:$AN$32</c:f>
              <c:numCache>
                <c:formatCode>General</c:formatCode>
                <c:ptCount val="12"/>
                <c:pt idx="0">
                  <c:v>11.433999999999999</c:v>
                </c:pt>
                <c:pt idx="1">
                  <c:v>10</c:v>
                </c:pt>
                <c:pt idx="2">
                  <c:v>7.4710000000000001</c:v>
                </c:pt>
                <c:pt idx="3">
                  <c:v>5.3710000000000004</c:v>
                </c:pt>
                <c:pt idx="4">
                  <c:v>4.5460000000000003</c:v>
                </c:pt>
                <c:pt idx="5">
                  <c:v>4.0359999999999996</c:v>
                </c:pt>
                <c:pt idx="6">
                  <c:v>3.0350000000000001</c:v>
                </c:pt>
                <c:pt idx="7">
                  <c:v>2.758</c:v>
                </c:pt>
                <c:pt idx="8">
                  <c:v>2.4209999999999998</c:v>
                </c:pt>
                <c:pt idx="9">
                  <c:v>1.8240000000000001</c:v>
                </c:pt>
                <c:pt idx="10">
                  <c:v>0.93700000000000006</c:v>
                </c:pt>
                <c:pt idx="11">
                  <c:v>2.5000000000000001E-2</c:v>
                </c:pt>
              </c:numCache>
            </c:numRef>
          </c:xVal>
          <c:yVal>
            <c:numRef>
              <c:f>WQC!$D$21:$D$32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69-4E75-8177-906EC0E1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07448"/>
        <c:axId val="444901176"/>
      </c:scatterChart>
      <c:valAx>
        <c:axId val="444907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DO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1176"/>
        <c:crosses val="autoZero"/>
        <c:crossBetween val="midCat"/>
      </c:valAx>
      <c:valAx>
        <c:axId val="4449011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DM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WQC!$B$36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WQC!$AL$37:$AL$48</c:f>
              <c:numCache>
                <c:formatCode>General</c:formatCode>
                <c:ptCount val="12"/>
                <c:pt idx="0">
                  <c:v>2.3199999999999998</c:v>
                </c:pt>
                <c:pt idx="1">
                  <c:v>1.81</c:v>
                </c:pt>
                <c:pt idx="2">
                  <c:v>0.95</c:v>
                </c:pt>
                <c:pt idx="3">
                  <c:v>0.64</c:v>
                </c:pt>
                <c:pt idx="4">
                  <c:v>0.54</c:v>
                </c:pt>
                <c:pt idx="5">
                  <c:v>0.4</c:v>
                </c:pt>
                <c:pt idx="6">
                  <c:v>0.26</c:v>
                </c:pt>
                <c:pt idx="7">
                  <c:v>0.23</c:v>
                </c:pt>
                <c:pt idx="8">
                  <c:v>0.18</c:v>
                </c:pt>
                <c:pt idx="9">
                  <c:v>0.16</c:v>
                </c:pt>
                <c:pt idx="10">
                  <c:v>0.11</c:v>
                </c:pt>
                <c:pt idx="11">
                  <c:v>0.24</c:v>
                </c:pt>
              </c:numCache>
            </c:numRef>
          </c:xVal>
          <c:yVal>
            <c:numRef>
              <c:f>WQC!$B$37:$B$48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B-469C-8026-4AD28CA918B1}"/>
            </c:ext>
          </c:extLst>
        </c:ser>
        <c:ser>
          <c:idx val="1"/>
          <c:order val="1"/>
          <c:tx>
            <c:strRef>
              <c:f>WQC!$C$36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WQC!$AM$37</c:f>
              <c:numCache>
                <c:formatCode>General</c:formatCode>
                <c:ptCount val="1"/>
              </c:numCache>
            </c:numRef>
          </c:xVal>
          <c:yVal>
            <c:numRef>
              <c:f>WQC!$C$37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B-469C-8026-4AD28CA918B1}"/>
            </c:ext>
          </c:extLst>
        </c:ser>
        <c:ser>
          <c:idx val="2"/>
          <c:order val="2"/>
          <c:tx>
            <c:strRef>
              <c:f>WQC!$D$36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WQC!$AN$37:$AN$48</c:f>
              <c:numCache>
                <c:formatCode>General</c:formatCode>
                <c:ptCount val="12"/>
                <c:pt idx="0">
                  <c:v>11.057</c:v>
                </c:pt>
                <c:pt idx="1">
                  <c:v>11.311999999999999</c:v>
                </c:pt>
                <c:pt idx="2">
                  <c:v>8.8810000000000002</c:v>
                </c:pt>
                <c:pt idx="3">
                  <c:v>8.375</c:v>
                </c:pt>
                <c:pt idx="4">
                  <c:v>7.9420000000000002</c:v>
                </c:pt>
                <c:pt idx="5">
                  <c:v>7.8559999999999999</c:v>
                </c:pt>
                <c:pt idx="6">
                  <c:v>7.556</c:v>
                </c:pt>
                <c:pt idx="7">
                  <c:v>7.0579999999999998</c:v>
                </c:pt>
                <c:pt idx="8">
                  <c:v>5.9909999999999997</c:v>
                </c:pt>
                <c:pt idx="9">
                  <c:v>4.9269999999999996</c:v>
                </c:pt>
                <c:pt idx="10">
                  <c:v>3.8730000000000002</c:v>
                </c:pt>
                <c:pt idx="11">
                  <c:v>1.9E-2</c:v>
                </c:pt>
              </c:numCache>
            </c:numRef>
          </c:xVal>
          <c:yVal>
            <c:numRef>
              <c:f>WQC!$D$37:$D$48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B-469C-8026-4AD28CA91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05880"/>
        <c:axId val="444906664"/>
      </c:scatterChart>
      <c:valAx>
        <c:axId val="4449058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DO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6664"/>
        <c:crosses val="autoZero"/>
        <c:crossBetween val="midCat"/>
      </c:valAx>
      <c:valAx>
        <c:axId val="4449066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58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Muko-Muko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04836749491916"/>
          <c:y val="0.47737945514452912"/>
          <c:w val="0.76499443406150125"/>
          <c:h val="0.47169443607146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WQC!$B$52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WQC!$AL$53:$AL$64</c:f>
              <c:numCache>
                <c:formatCode>General</c:formatCode>
                <c:ptCount val="12"/>
                <c:pt idx="0">
                  <c:v>1.3</c:v>
                </c:pt>
                <c:pt idx="1">
                  <c:v>1.0900000000000001</c:v>
                </c:pt>
                <c:pt idx="2">
                  <c:v>0.89</c:v>
                </c:pt>
                <c:pt idx="3">
                  <c:v>0.59</c:v>
                </c:pt>
                <c:pt idx="4">
                  <c:v>0.34</c:v>
                </c:pt>
                <c:pt idx="5">
                  <c:v>0.21</c:v>
                </c:pt>
                <c:pt idx="6">
                  <c:v>0.12</c:v>
                </c:pt>
                <c:pt idx="7">
                  <c:v>0.08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4.7E-2</c:v>
                </c:pt>
              </c:numCache>
            </c:numRef>
          </c:xVal>
          <c:yVal>
            <c:numRef>
              <c:f>WQC!$B$53:$B$64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B-4BF4-BBA1-7A3613C5EE34}"/>
            </c:ext>
          </c:extLst>
        </c:ser>
        <c:ser>
          <c:idx val="1"/>
          <c:order val="1"/>
          <c:tx>
            <c:strRef>
              <c:f>WQC!$C$52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WQC!$AM$53:$AM$55</c:f>
              <c:numCache>
                <c:formatCode>General</c:formatCode>
                <c:ptCount val="3"/>
                <c:pt idx="0">
                  <c:v>2.23</c:v>
                </c:pt>
                <c:pt idx="1">
                  <c:v>2.2200000000000002</c:v>
                </c:pt>
                <c:pt idx="2">
                  <c:v>1.82</c:v>
                </c:pt>
              </c:numCache>
            </c:numRef>
          </c:xVal>
          <c:yVal>
            <c:numRef>
              <c:f>WQC!$C$53:$C$55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2B-4BF4-BBA1-7A3613C5EE34}"/>
            </c:ext>
          </c:extLst>
        </c:ser>
        <c:ser>
          <c:idx val="2"/>
          <c:order val="2"/>
          <c:tx>
            <c:strRef>
              <c:f>WQC!$D$52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WQC!$AN$53:$AN$64</c:f>
              <c:numCache>
                <c:formatCode>General</c:formatCode>
                <c:ptCount val="12"/>
                <c:pt idx="0">
                  <c:v>5.4420000000000002</c:v>
                </c:pt>
                <c:pt idx="1">
                  <c:v>5.0369999999999999</c:v>
                </c:pt>
                <c:pt idx="2">
                  <c:v>5.0220000000000002</c:v>
                </c:pt>
                <c:pt idx="3">
                  <c:v>4.9029999999999996</c:v>
                </c:pt>
                <c:pt idx="4">
                  <c:v>4.8230000000000004</c:v>
                </c:pt>
                <c:pt idx="5">
                  <c:v>3.968</c:v>
                </c:pt>
                <c:pt idx="6">
                  <c:v>3.399</c:v>
                </c:pt>
                <c:pt idx="7">
                  <c:v>3.0819999999999999</c:v>
                </c:pt>
                <c:pt idx="8">
                  <c:v>2.99</c:v>
                </c:pt>
                <c:pt idx="9">
                  <c:v>2.8410000000000002</c:v>
                </c:pt>
                <c:pt idx="10">
                  <c:v>2.2229999999999999</c:v>
                </c:pt>
                <c:pt idx="11">
                  <c:v>0.68100000000000005</c:v>
                </c:pt>
              </c:numCache>
            </c:numRef>
          </c:xVal>
          <c:yVal>
            <c:numRef>
              <c:f>WQC!$D$53:$D$64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2B-4BF4-BBA1-7A3613C5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06856"/>
        <c:axId val="445704504"/>
      </c:scatterChart>
      <c:valAx>
        <c:axId val="445706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DO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4504"/>
        <c:crosses val="autoZero"/>
        <c:crossBetween val="midCat"/>
      </c:valAx>
      <c:valAx>
        <c:axId val="445704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685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Sigiran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15831451301148"/>
          <c:y val="0.33098753280839899"/>
          <c:w val="0.73426804207613583"/>
          <c:h val="0.618086541265675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WQC!$B$68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WQC!$AL$69:$AL$80</c:f>
              <c:numCache>
                <c:formatCode>General</c:formatCode>
                <c:ptCount val="12"/>
                <c:pt idx="0">
                  <c:v>0.61</c:v>
                </c:pt>
                <c:pt idx="1">
                  <c:v>0.36</c:v>
                </c:pt>
                <c:pt idx="2">
                  <c:v>0.32</c:v>
                </c:pt>
                <c:pt idx="3">
                  <c:v>0.12</c:v>
                </c:pt>
                <c:pt idx="4">
                  <c:v>0.05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0.12</c:v>
                </c:pt>
              </c:numCache>
            </c:numRef>
          </c:xVal>
          <c:yVal>
            <c:numRef>
              <c:f>WQC!$B$69:$B$80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38.799999999999997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4-412C-91E8-2A64AF2D349D}"/>
            </c:ext>
          </c:extLst>
        </c:ser>
        <c:ser>
          <c:idx val="1"/>
          <c:order val="1"/>
          <c:tx>
            <c:strRef>
              <c:f>WQC!$C$68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WQC!$AM$69:$AM$74</c:f>
              <c:numCache>
                <c:formatCode>General</c:formatCode>
                <c:ptCount val="6"/>
                <c:pt idx="0">
                  <c:v>2.0699999999999998</c:v>
                </c:pt>
                <c:pt idx="1">
                  <c:v>5.4</c:v>
                </c:pt>
                <c:pt idx="2">
                  <c:v>5.01</c:v>
                </c:pt>
                <c:pt idx="3">
                  <c:v>3.55</c:v>
                </c:pt>
                <c:pt idx="4">
                  <c:v>3.45</c:v>
                </c:pt>
                <c:pt idx="5">
                  <c:v>3.3</c:v>
                </c:pt>
              </c:numCache>
            </c:numRef>
          </c:xVal>
          <c:yVal>
            <c:numRef>
              <c:f>WQC!$C$69:$C$74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4-412C-91E8-2A64AF2D349D}"/>
            </c:ext>
          </c:extLst>
        </c:ser>
        <c:ser>
          <c:idx val="2"/>
          <c:order val="2"/>
          <c:tx>
            <c:strRef>
              <c:f>WQC!$D$68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WQC!$AN$69:$AN$80</c:f>
              <c:numCache>
                <c:formatCode>General</c:formatCode>
                <c:ptCount val="12"/>
                <c:pt idx="0">
                  <c:v>7.625</c:v>
                </c:pt>
                <c:pt idx="1">
                  <c:v>7.4320000000000004</c:v>
                </c:pt>
                <c:pt idx="2">
                  <c:v>6.6539999999999999</c:v>
                </c:pt>
                <c:pt idx="3">
                  <c:v>5.3810000000000002</c:v>
                </c:pt>
                <c:pt idx="4">
                  <c:v>4.4850000000000003</c:v>
                </c:pt>
                <c:pt idx="5">
                  <c:v>3.8</c:v>
                </c:pt>
                <c:pt idx="6">
                  <c:v>3.3479999999999999</c:v>
                </c:pt>
                <c:pt idx="7">
                  <c:v>3.1389999999999998</c:v>
                </c:pt>
                <c:pt idx="8">
                  <c:v>3.1240000000000001</c:v>
                </c:pt>
                <c:pt idx="9">
                  <c:v>3.0750000000000002</c:v>
                </c:pt>
                <c:pt idx="10">
                  <c:v>2.36</c:v>
                </c:pt>
                <c:pt idx="11">
                  <c:v>2.3E-2</c:v>
                </c:pt>
              </c:numCache>
            </c:numRef>
          </c:xVal>
          <c:yVal>
            <c:numRef>
              <c:f>WQC!$D$69:$D$80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4-412C-91E8-2A64AF2D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08032"/>
        <c:axId val="445704112"/>
      </c:scatterChart>
      <c:valAx>
        <c:axId val="4457080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DO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4112"/>
        <c:crosses val="autoZero"/>
        <c:crossBetween val="midCat"/>
      </c:valAx>
      <c:valAx>
        <c:axId val="445704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DM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45594738400892"/>
          <c:y val="0.12376582485878422"/>
          <c:w val="0.72975806039809221"/>
          <c:h val="0.860657865737028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WQC!$B$84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WQC!$AL$85:$AL$96</c:f>
              <c:numCache>
                <c:formatCode>General</c:formatCode>
                <c:ptCount val="12"/>
                <c:pt idx="0">
                  <c:v>0.63</c:v>
                </c:pt>
                <c:pt idx="1">
                  <c:v>1.77</c:v>
                </c:pt>
                <c:pt idx="2">
                  <c:v>1.32</c:v>
                </c:pt>
                <c:pt idx="3">
                  <c:v>0.5</c:v>
                </c:pt>
                <c:pt idx="4">
                  <c:v>0.36</c:v>
                </c:pt>
                <c:pt idx="5">
                  <c:v>0.46</c:v>
                </c:pt>
                <c:pt idx="6">
                  <c:v>0.76</c:v>
                </c:pt>
                <c:pt idx="7">
                  <c:v>0.75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0.62</c:v>
                </c:pt>
                <c:pt idx="11">
                  <c:v>0.9</c:v>
                </c:pt>
              </c:numCache>
            </c:numRef>
          </c:xVal>
          <c:yVal>
            <c:numRef>
              <c:f>WQC!$B$85:$B$96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8-402F-9850-DF2635343CA6}"/>
            </c:ext>
          </c:extLst>
        </c:ser>
        <c:ser>
          <c:idx val="1"/>
          <c:order val="1"/>
          <c:tx>
            <c:strRef>
              <c:f>WQC!$C$84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WQC!$AM$85</c:f>
              <c:numCache>
                <c:formatCode>General</c:formatCode>
                <c:ptCount val="1"/>
              </c:numCache>
            </c:numRef>
          </c:xVal>
          <c:yVal>
            <c:numRef>
              <c:f>WQC!$C$85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8-402F-9850-DF2635343CA6}"/>
            </c:ext>
          </c:extLst>
        </c:ser>
        <c:ser>
          <c:idx val="2"/>
          <c:order val="2"/>
          <c:tx>
            <c:strRef>
              <c:f>WQC!$D$84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WQC!$AN$85:$AN$96</c:f>
              <c:numCache>
                <c:formatCode>General</c:formatCode>
                <c:ptCount val="12"/>
                <c:pt idx="0">
                  <c:v>14.773</c:v>
                </c:pt>
                <c:pt idx="1">
                  <c:v>14.757</c:v>
                </c:pt>
                <c:pt idx="2">
                  <c:v>10.773999999999999</c:v>
                </c:pt>
                <c:pt idx="3">
                  <c:v>9.4659999999999993</c:v>
                </c:pt>
                <c:pt idx="4">
                  <c:v>7.5190000000000001</c:v>
                </c:pt>
                <c:pt idx="5">
                  <c:v>5.1970000000000001</c:v>
                </c:pt>
                <c:pt idx="6">
                  <c:v>4.5</c:v>
                </c:pt>
                <c:pt idx="7">
                  <c:v>3.2869999999999999</c:v>
                </c:pt>
                <c:pt idx="8">
                  <c:v>2.637</c:v>
                </c:pt>
                <c:pt idx="9">
                  <c:v>2.4289999999999998</c:v>
                </c:pt>
                <c:pt idx="10">
                  <c:v>2.1179999999999999</c:v>
                </c:pt>
                <c:pt idx="11">
                  <c:v>1.9E-2</c:v>
                </c:pt>
              </c:numCache>
            </c:numRef>
          </c:xVal>
          <c:yVal>
            <c:numRef>
              <c:f>WQC!$D$85:$D$96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D8-402F-9850-DF263534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09992"/>
        <c:axId val="445709600"/>
      </c:scatterChart>
      <c:valAx>
        <c:axId val="445709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DO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9600"/>
        <c:crosses val="autoZero"/>
        <c:crossBetween val="midCat"/>
      </c:valAx>
      <c:valAx>
        <c:axId val="44570960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99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Pandan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56945910322719"/>
          <c:y val="0.26574074682687315"/>
          <c:w val="0.73339704774395176"/>
          <c:h val="0.683333048502336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WQC!$B$100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WQC!$AL$101:$AL$112</c:f>
              <c:numCache>
                <c:formatCode>General</c:formatCode>
                <c:ptCount val="12"/>
                <c:pt idx="0">
                  <c:v>1.97</c:v>
                </c:pt>
                <c:pt idx="1">
                  <c:v>2.19</c:v>
                </c:pt>
                <c:pt idx="2">
                  <c:v>1.29</c:v>
                </c:pt>
                <c:pt idx="3">
                  <c:v>0.37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0.04</c:v>
                </c:pt>
                <c:pt idx="11">
                  <c:v>0.19</c:v>
                </c:pt>
              </c:numCache>
            </c:numRef>
          </c:xVal>
          <c:yVal>
            <c:numRef>
              <c:f>WQC!$B$101:$B$112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7-495F-B940-8FE3852D08CD}"/>
            </c:ext>
          </c:extLst>
        </c:ser>
        <c:ser>
          <c:idx val="1"/>
          <c:order val="1"/>
          <c:tx>
            <c:strRef>
              <c:f>WQC!$C$100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WQC!$AM$101</c:f>
              <c:numCache>
                <c:formatCode>General</c:formatCode>
                <c:ptCount val="1"/>
                <c:pt idx="0">
                  <c:v>6.25</c:v>
                </c:pt>
              </c:numCache>
            </c:numRef>
          </c:xVal>
          <c:yVal>
            <c:numRef>
              <c:f>WQC!$C$101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7-495F-B940-8FE3852D08CD}"/>
            </c:ext>
          </c:extLst>
        </c:ser>
        <c:ser>
          <c:idx val="2"/>
          <c:order val="2"/>
          <c:tx>
            <c:strRef>
              <c:f>WQC!$D$100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WQC!$AN$101:$AN$112</c:f>
              <c:numCache>
                <c:formatCode>General</c:formatCode>
                <c:ptCount val="12"/>
                <c:pt idx="0">
                  <c:v>11.375</c:v>
                </c:pt>
                <c:pt idx="1">
                  <c:v>11.813000000000001</c:v>
                </c:pt>
                <c:pt idx="2">
                  <c:v>8.09</c:v>
                </c:pt>
                <c:pt idx="3">
                  <c:v>6.17</c:v>
                </c:pt>
                <c:pt idx="4">
                  <c:v>4.57</c:v>
                </c:pt>
                <c:pt idx="5">
                  <c:v>4.38</c:v>
                </c:pt>
                <c:pt idx="6">
                  <c:v>3.7650000000000001</c:v>
                </c:pt>
                <c:pt idx="7">
                  <c:v>3.2589999999999999</c:v>
                </c:pt>
                <c:pt idx="8">
                  <c:v>2.6030000000000002</c:v>
                </c:pt>
                <c:pt idx="9">
                  <c:v>1.4179999999999999</c:v>
                </c:pt>
                <c:pt idx="10">
                  <c:v>0.64800000000000002</c:v>
                </c:pt>
                <c:pt idx="11">
                  <c:v>2.3E-2</c:v>
                </c:pt>
              </c:numCache>
            </c:numRef>
          </c:xVal>
          <c:yVal>
            <c:numRef>
              <c:f>WQC!$D$101:$D$112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7-495F-B940-8FE3852D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06072"/>
        <c:axId val="445705680"/>
      </c:scatterChart>
      <c:valAx>
        <c:axId val="445706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DO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5680"/>
        <c:crosses val="autoZero"/>
        <c:crossBetween val="midCat"/>
      </c:valAx>
      <c:valAx>
        <c:axId val="44570568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Sungai Batang</a:t>
            </a:r>
            <a:endParaRPr lang="en-US" b="1"/>
          </a:p>
        </c:rich>
      </c:tx>
      <c:layout>
        <c:manualLayout>
          <c:xMode val="edge"/>
          <c:yMode val="edge"/>
          <c:x val="0.40470410643509136"/>
          <c:y val="3.2855596291129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93012036080516"/>
          <c:y val="0.18722653752548896"/>
          <c:w val="0.76458921009804703"/>
          <c:h val="0.76184763316390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WQC!$B$116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WQC!$AL$117:$AL$128</c:f>
              <c:numCache>
                <c:formatCode>General</c:formatCode>
                <c:ptCount val="12"/>
                <c:pt idx="0">
                  <c:v>2.98</c:v>
                </c:pt>
                <c:pt idx="1">
                  <c:v>3.37</c:v>
                </c:pt>
                <c:pt idx="2">
                  <c:v>2.02</c:v>
                </c:pt>
                <c:pt idx="3">
                  <c:v>0.63</c:v>
                </c:pt>
                <c:pt idx="4">
                  <c:v>0.11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0.21</c:v>
                </c:pt>
              </c:numCache>
            </c:numRef>
          </c:xVal>
          <c:yVal>
            <c:numRef>
              <c:f>WQC!$B$117:$B$128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72.400000000000006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6-4A36-B208-2D75A1987370}"/>
            </c:ext>
          </c:extLst>
        </c:ser>
        <c:ser>
          <c:idx val="1"/>
          <c:order val="1"/>
          <c:tx>
            <c:strRef>
              <c:f>WQC!$C$116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WQC!$AM$117:$AM$122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5.04</c:v>
                </c:pt>
                <c:pt idx="2">
                  <c:v>4.21</c:v>
                </c:pt>
                <c:pt idx="3">
                  <c:v>2.37</c:v>
                </c:pt>
                <c:pt idx="4">
                  <c:v>0.92</c:v>
                </c:pt>
                <c:pt idx="5">
                  <c:v>0.56999999999999995</c:v>
                </c:pt>
              </c:numCache>
            </c:numRef>
          </c:xVal>
          <c:yVal>
            <c:numRef>
              <c:f>WQC!$C$117:$C$123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6-4A36-B208-2D75A1987370}"/>
            </c:ext>
          </c:extLst>
        </c:ser>
        <c:ser>
          <c:idx val="2"/>
          <c:order val="2"/>
          <c:tx>
            <c:strRef>
              <c:f>WQC!$D$116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WQC!$AN$117:$AN$128</c:f>
              <c:numCache>
                <c:formatCode>General</c:formatCode>
                <c:ptCount val="12"/>
                <c:pt idx="0">
                  <c:v>14.727</c:v>
                </c:pt>
                <c:pt idx="1">
                  <c:v>16.760999999999999</c:v>
                </c:pt>
                <c:pt idx="2">
                  <c:v>8.6890000000000001</c:v>
                </c:pt>
                <c:pt idx="3">
                  <c:v>6.944</c:v>
                </c:pt>
                <c:pt idx="4">
                  <c:v>5.7610000000000001</c:v>
                </c:pt>
                <c:pt idx="5">
                  <c:v>4.9630000000000001</c:v>
                </c:pt>
                <c:pt idx="6">
                  <c:v>4.516</c:v>
                </c:pt>
                <c:pt idx="7">
                  <c:v>3.6629999999999998</c:v>
                </c:pt>
                <c:pt idx="8">
                  <c:v>3.0619999999999998</c:v>
                </c:pt>
                <c:pt idx="9">
                  <c:v>2.2290000000000001</c:v>
                </c:pt>
                <c:pt idx="10">
                  <c:v>1.3420000000000001</c:v>
                </c:pt>
                <c:pt idx="11" formatCode="0.00">
                  <c:v>0.04</c:v>
                </c:pt>
              </c:numCache>
            </c:numRef>
          </c:xVal>
          <c:yVal>
            <c:numRef>
              <c:f>WQC!$D$117:$D$128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6-4A36-B208-2D75A1987370}"/>
            </c:ext>
          </c:extLst>
        </c:ser>
        <c:ser>
          <c:idx val="3"/>
          <c:order val="3"/>
          <c:tx>
            <c:strRef>
              <c:f>WQC!$E$116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WQC!$AO$117:$AO$128</c:f>
              <c:numCache>
                <c:formatCode>General</c:formatCode>
                <c:ptCount val="12"/>
                <c:pt idx="0">
                  <c:v>7.32</c:v>
                </c:pt>
                <c:pt idx="1">
                  <c:v>7.95</c:v>
                </c:pt>
                <c:pt idx="2">
                  <c:v>7.76</c:v>
                </c:pt>
                <c:pt idx="3">
                  <c:v>5.96</c:v>
                </c:pt>
                <c:pt idx="4">
                  <c:v>4.7</c:v>
                </c:pt>
                <c:pt idx="5">
                  <c:v>3.35</c:v>
                </c:pt>
                <c:pt idx="6">
                  <c:v>2.2599999999999998</c:v>
                </c:pt>
                <c:pt idx="7">
                  <c:v>2.1800000000000002</c:v>
                </c:pt>
                <c:pt idx="8">
                  <c:v>1.61</c:v>
                </c:pt>
                <c:pt idx="9">
                  <c:v>1.34</c:v>
                </c:pt>
                <c:pt idx="10">
                  <c:v>1.33</c:v>
                </c:pt>
                <c:pt idx="11">
                  <c:v>0.78</c:v>
                </c:pt>
              </c:numCache>
            </c:numRef>
          </c:xVal>
          <c:yVal>
            <c:numRef>
              <c:f>WQC!$E$117:$E$128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6-4A36-B208-2D75A1987370}"/>
            </c:ext>
          </c:extLst>
        </c:ser>
        <c:ser>
          <c:idx val="4"/>
          <c:order val="4"/>
          <c:tx>
            <c:strRef>
              <c:f>WQC!$F$116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WQC!$AP$117:$AP$128</c:f>
              <c:numCache>
                <c:formatCode>General</c:formatCode>
                <c:ptCount val="12"/>
                <c:pt idx="0">
                  <c:v>2</c:v>
                </c:pt>
                <c:pt idx="1">
                  <c:v>2.73</c:v>
                </c:pt>
                <c:pt idx="2">
                  <c:v>2.89</c:v>
                </c:pt>
                <c:pt idx="3">
                  <c:v>2.96</c:v>
                </c:pt>
                <c:pt idx="4">
                  <c:v>2.86</c:v>
                </c:pt>
                <c:pt idx="5">
                  <c:v>2.82</c:v>
                </c:pt>
                <c:pt idx="6">
                  <c:v>2.84</c:v>
                </c:pt>
                <c:pt idx="7">
                  <c:v>2.5099999999999998</c:v>
                </c:pt>
                <c:pt idx="8">
                  <c:v>0.6</c:v>
                </c:pt>
                <c:pt idx="9">
                  <c:v>0.53</c:v>
                </c:pt>
                <c:pt idx="10">
                  <c:v>0.51</c:v>
                </c:pt>
                <c:pt idx="11">
                  <c:v>0.03</c:v>
                </c:pt>
              </c:numCache>
            </c:numRef>
          </c:xVal>
          <c:yVal>
            <c:numRef>
              <c:f>WQC!$F$117:$F$128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38.700000000000003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6-4A36-B208-2D75A1987370}"/>
            </c:ext>
          </c:extLst>
        </c:ser>
        <c:ser>
          <c:idx val="5"/>
          <c:order val="5"/>
          <c:tx>
            <c:strRef>
              <c:f>WQC!$G$116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WQC!$AQ$117:$AQ$128</c:f>
              <c:numCache>
                <c:formatCode>0.00</c:formatCode>
                <c:ptCount val="12"/>
                <c:pt idx="0">
                  <c:v>4.1855199999999995</c:v>
                </c:pt>
                <c:pt idx="1">
                  <c:v>3.7317800000000001</c:v>
                </c:pt>
                <c:pt idx="2">
                  <c:v>3.3706399999999999</c:v>
                </c:pt>
                <c:pt idx="3">
                  <c:v>3.0002400000000002</c:v>
                </c:pt>
                <c:pt idx="4">
                  <c:v>3.2132200000000002</c:v>
                </c:pt>
                <c:pt idx="5">
                  <c:v>2.9817200000000001</c:v>
                </c:pt>
                <c:pt idx="6">
                  <c:v>3.0002400000000002</c:v>
                </c:pt>
                <c:pt idx="7">
                  <c:v>2.8150400000000002</c:v>
                </c:pt>
                <c:pt idx="8">
                  <c:v>2.778</c:v>
                </c:pt>
                <c:pt idx="9">
                  <c:v>2.8150400000000002</c:v>
                </c:pt>
                <c:pt idx="10">
                  <c:v>2.99098</c:v>
                </c:pt>
                <c:pt idx="11">
                  <c:v>0.75006000000000006</c:v>
                </c:pt>
              </c:numCache>
            </c:numRef>
          </c:xVal>
          <c:yVal>
            <c:numRef>
              <c:f>WQC!$G$117:$G$128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6-4A36-B208-2D75A1987370}"/>
            </c:ext>
          </c:extLst>
        </c:ser>
        <c:ser>
          <c:idx val="6"/>
          <c:order val="6"/>
          <c:tx>
            <c:strRef>
              <c:f>WQC!$H$116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WQC!$AR$117:$AR$128</c:f>
              <c:numCache>
                <c:formatCode>General</c:formatCode>
                <c:ptCount val="12"/>
                <c:pt idx="0">
                  <c:v>7.93</c:v>
                </c:pt>
                <c:pt idx="1">
                  <c:v>7.73</c:v>
                </c:pt>
                <c:pt idx="2">
                  <c:v>6.14</c:v>
                </c:pt>
                <c:pt idx="3">
                  <c:v>5.61</c:v>
                </c:pt>
                <c:pt idx="4">
                  <c:v>4.92</c:v>
                </c:pt>
                <c:pt idx="5">
                  <c:v>4.0199999999999996</c:v>
                </c:pt>
                <c:pt idx="6">
                  <c:v>4.05</c:v>
                </c:pt>
                <c:pt idx="7">
                  <c:v>3.8</c:v>
                </c:pt>
                <c:pt idx="8">
                  <c:v>3.43</c:v>
                </c:pt>
                <c:pt idx="9">
                  <c:v>3.28</c:v>
                </c:pt>
                <c:pt idx="10">
                  <c:v>3.23</c:v>
                </c:pt>
                <c:pt idx="11">
                  <c:v>1.44</c:v>
                </c:pt>
              </c:numCache>
            </c:numRef>
          </c:xVal>
          <c:yVal>
            <c:numRef>
              <c:f>WQC!$H$117:$H$128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96-4A36-B208-2D75A1987370}"/>
            </c:ext>
          </c:extLst>
        </c:ser>
        <c:ser>
          <c:idx val="7"/>
          <c:order val="7"/>
          <c:tx>
            <c:strRef>
              <c:f>WQC!$I$116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WQC!$AS$117:$AS$128</c:f>
              <c:numCache>
                <c:formatCode>General</c:formatCode>
                <c:ptCount val="12"/>
                <c:pt idx="0">
                  <c:v>8.11</c:v>
                </c:pt>
                <c:pt idx="1">
                  <c:v>8.5399999999999991</c:v>
                </c:pt>
                <c:pt idx="2">
                  <c:v>8.6</c:v>
                </c:pt>
                <c:pt idx="3">
                  <c:v>8.5500000000000007</c:v>
                </c:pt>
                <c:pt idx="4">
                  <c:v>8.67</c:v>
                </c:pt>
                <c:pt idx="5">
                  <c:v>8.3800000000000008</c:v>
                </c:pt>
                <c:pt idx="6">
                  <c:v>8.48</c:v>
                </c:pt>
                <c:pt idx="7">
                  <c:v>8.3000000000000007</c:v>
                </c:pt>
                <c:pt idx="8">
                  <c:v>8.34</c:v>
                </c:pt>
                <c:pt idx="9">
                  <c:v>7.69</c:v>
                </c:pt>
                <c:pt idx="10">
                  <c:v>6.7</c:v>
                </c:pt>
                <c:pt idx="11">
                  <c:v>4.29</c:v>
                </c:pt>
              </c:numCache>
            </c:numRef>
          </c:xVal>
          <c:yVal>
            <c:numRef>
              <c:f>WQC!$I$117:$I$128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96-4A36-B208-2D75A1987370}"/>
            </c:ext>
          </c:extLst>
        </c:ser>
        <c:ser>
          <c:idx val="8"/>
          <c:order val="8"/>
          <c:tx>
            <c:strRef>
              <c:f>WQC!$J$116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WQC!$AT$117:$AT$128</c:f>
              <c:numCache>
                <c:formatCode>General</c:formatCode>
                <c:ptCount val="12"/>
                <c:pt idx="0">
                  <c:v>7.03</c:v>
                </c:pt>
                <c:pt idx="1">
                  <c:v>6.81</c:v>
                </c:pt>
                <c:pt idx="2">
                  <c:v>6.8</c:v>
                </c:pt>
                <c:pt idx="3">
                  <c:v>5.71</c:v>
                </c:pt>
                <c:pt idx="4">
                  <c:v>5.56</c:v>
                </c:pt>
                <c:pt idx="5">
                  <c:v>5.07</c:v>
                </c:pt>
                <c:pt idx="6">
                  <c:v>4.72</c:v>
                </c:pt>
                <c:pt idx="7">
                  <c:v>3.51</c:v>
                </c:pt>
                <c:pt idx="8">
                  <c:v>2.58</c:v>
                </c:pt>
                <c:pt idx="9">
                  <c:v>2.57</c:v>
                </c:pt>
                <c:pt idx="10">
                  <c:v>2.2799999999999998</c:v>
                </c:pt>
                <c:pt idx="11">
                  <c:v>4.1500000000000004</c:v>
                </c:pt>
              </c:numCache>
            </c:numRef>
          </c:xVal>
          <c:yVal>
            <c:numRef>
              <c:f>WQC!$J$117:$J$128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96-4A36-B208-2D75A1987370}"/>
            </c:ext>
          </c:extLst>
        </c:ser>
        <c:ser>
          <c:idx val="9"/>
          <c:order val="9"/>
          <c:tx>
            <c:strRef>
              <c:f>WQC!$K$116</c:f>
              <c:strCache>
                <c:ptCount val="1"/>
                <c:pt idx="0">
                  <c:v>Okt'18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WQC!$AU$117:$AU$128</c:f>
              <c:numCache>
                <c:formatCode>General</c:formatCode>
                <c:ptCount val="12"/>
                <c:pt idx="0">
                  <c:v>5.79</c:v>
                </c:pt>
                <c:pt idx="1">
                  <c:v>6.28</c:v>
                </c:pt>
                <c:pt idx="2">
                  <c:v>6.4</c:v>
                </c:pt>
                <c:pt idx="3">
                  <c:v>5.42</c:v>
                </c:pt>
                <c:pt idx="4">
                  <c:v>5.17</c:v>
                </c:pt>
                <c:pt idx="5">
                  <c:v>5.0999999999999996</c:v>
                </c:pt>
                <c:pt idx="6">
                  <c:v>4.54</c:v>
                </c:pt>
                <c:pt idx="7">
                  <c:v>5.01</c:v>
                </c:pt>
                <c:pt idx="8">
                  <c:v>4.74</c:v>
                </c:pt>
                <c:pt idx="9">
                  <c:v>4.75</c:v>
                </c:pt>
                <c:pt idx="10">
                  <c:v>4.7</c:v>
                </c:pt>
                <c:pt idx="11">
                  <c:v>3.12</c:v>
                </c:pt>
              </c:numCache>
            </c:numRef>
          </c:xVal>
          <c:yVal>
            <c:numRef>
              <c:f>WQC!$K$117:$K$128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96-4A36-B208-2D75A1987370}"/>
            </c:ext>
          </c:extLst>
        </c:ser>
        <c:ser>
          <c:idx val="10"/>
          <c:order val="10"/>
          <c:tx>
            <c:strRef>
              <c:f>WQC!$L$116</c:f>
              <c:strCache>
                <c:ptCount val="1"/>
                <c:pt idx="0">
                  <c:v>Nov'18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WQC!$AV$117:$AV$128</c:f>
              <c:numCache>
                <c:formatCode>0.00</c:formatCode>
                <c:ptCount val="12"/>
                <c:pt idx="0">
                  <c:v>7.0153299999999996</c:v>
                </c:pt>
                <c:pt idx="1">
                  <c:v>7.3169599999999999</c:v>
                </c:pt>
                <c:pt idx="2">
                  <c:v>6.30504</c:v>
                </c:pt>
                <c:pt idx="3">
                  <c:v>5.1958199999999994</c:v>
                </c:pt>
                <c:pt idx="4">
                  <c:v>5.0304099999999998</c:v>
                </c:pt>
                <c:pt idx="5">
                  <c:v>4.5049900000000003</c:v>
                </c:pt>
                <c:pt idx="6">
                  <c:v>4.6898600000000004</c:v>
                </c:pt>
                <c:pt idx="7">
                  <c:v>4.4174199999999999</c:v>
                </c:pt>
                <c:pt idx="8">
                  <c:v>4.09633</c:v>
                </c:pt>
                <c:pt idx="9">
                  <c:v>4.2520100000000003</c:v>
                </c:pt>
                <c:pt idx="10">
                  <c:v>4.2714699999999999</c:v>
                </c:pt>
                <c:pt idx="11">
                  <c:v>0.68109999999999993</c:v>
                </c:pt>
              </c:numCache>
            </c:numRef>
          </c:xVal>
          <c:yVal>
            <c:numRef>
              <c:f>WQC!$L$117:$L$128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96-4A36-B208-2D75A1987370}"/>
            </c:ext>
          </c:extLst>
        </c:ser>
        <c:ser>
          <c:idx val="11"/>
          <c:order val="11"/>
          <c:tx>
            <c:strRef>
              <c:f>WQC!$M$116</c:f>
              <c:strCache>
                <c:ptCount val="1"/>
                <c:pt idx="0">
                  <c:v>Des'18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WQC!$AW$117:$AW$128</c:f>
              <c:numCache>
                <c:formatCode>General</c:formatCode>
                <c:ptCount val="12"/>
                <c:pt idx="0">
                  <c:v>8.9600000000000009</c:v>
                </c:pt>
                <c:pt idx="1">
                  <c:v>8.99</c:v>
                </c:pt>
                <c:pt idx="2">
                  <c:v>9.25</c:v>
                </c:pt>
                <c:pt idx="3">
                  <c:v>8.84</c:v>
                </c:pt>
                <c:pt idx="4">
                  <c:v>7.49</c:v>
                </c:pt>
                <c:pt idx="5">
                  <c:v>6.65</c:v>
                </c:pt>
                <c:pt idx="6">
                  <c:v>5.71</c:v>
                </c:pt>
                <c:pt idx="7">
                  <c:v>3.67</c:v>
                </c:pt>
                <c:pt idx="8">
                  <c:v>3.12</c:v>
                </c:pt>
                <c:pt idx="9">
                  <c:v>3.5</c:v>
                </c:pt>
                <c:pt idx="10">
                  <c:v>3.84</c:v>
                </c:pt>
                <c:pt idx="11">
                  <c:v>2.14</c:v>
                </c:pt>
              </c:numCache>
            </c:numRef>
          </c:xVal>
          <c:yVal>
            <c:numRef>
              <c:f>WQC!$M$117:$M$128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96-4A36-B208-2D75A19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03720"/>
        <c:axId val="445704896"/>
      </c:scatterChart>
      <c:valAx>
        <c:axId val="445703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Konsentrasi DO [mg/l]</a:t>
                </a:r>
              </a:p>
            </c:rich>
          </c:tx>
          <c:layout>
            <c:manualLayout>
              <c:xMode val="edge"/>
              <c:yMode val="edge"/>
              <c:x val="0.37067516107744075"/>
              <c:y val="9.61872158443655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4896"/>
        <c:crosses val="autoZero"/>
        <c:crossBetween val="midCat"/>
      </c:valAx>
      <c:valAx>
        <c:axId val="44570489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Kedalaman [m]</a:t>
                </a:r>
              </a:p>
            </c:rich>
          </c:tx>
          <c:layout>
            <c:manualLayout>
              <c:xMode val="edge"/>
              <c:yMode val="edge"/>
              <c:x val="2.4604357220236205E-2"/>
              <c:y val="0.47832850042746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0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31894253084416"/>
          <c:y val="0.40586595710076706"/>
          <c:w val="0.23832206367750672"/>
          <c:h val="0.5389249131482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WQC!$BJ$5:$BJ$8</c:f>
              <c:numCache>
                <c:formatCode>General</c:formatCode>
                <c:ptCount val="4"/>
                <c:pt idx="0">
                  <c:v>-57.5</c:v>
                </c:pt>
                <c:pt idx="1">
                  <c:v>-51.2</c:v>
                </c:pt>
                <c:pt idx="2">
                  <c:v>-53</c:v>
                </c:pt>
                <c:pt idx="3">
                  <c:v>-47.5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0-4F8B-8020-DEB8D19CF483}"/>
            </c:ext>
          </c:extLst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WQC!$BK$5:$BK$8</c:f>
              <c:numCache>
                <c:formatCode>0.0</c:formatCode>
                <c:ptCount val="4"/>
                <c:pt idx="0">
                  <c:v>-47.5</c:v>
                </c:pt>
                <c:pt idx="1">
                  <c:v>-27.3</c:v>
                </c:pt>
                <c:pt idx="2">
                  <c:v>-20.9</c:v>
                </c:pt>
                <c:pt idx="3">
                  <c:v>-18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10-4F8B-8020-DEB8D19CF483}"/>
            </c:ext>
          </c:extLst>
        </c:ser>
        <c:ser>
          <c:idx val="2"/>
          <c:order val="2"/>
          <c:tx>
            <c:strRef>
              <c:f>WQC!$D$4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WQC!$BL$5:$BL$10</c:f>
              <c:numCache>
                <c:formatCode>General</c:formatCode>
                <c:ptCount val="6"/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10-4F8B-8020-DEB8D19CF483}"/>
            </c:ext>
          </c:extLst>
        </c:ser>
        <c:ser>
          <c:idx val="3"/>
          <c:order val="3"/>
          <c:tx>
            <c:strRef>
              <c:f>WQC!$E$4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WQC!$BM$5:$BM$16</c:f>
              <c:numCache>
                <c:formatCode>General</c:formatCode>
                <c:ptCount val="12"/>
                <c:pt idx="0">
                  <c:v>-78.400000000000006</c:v>
                </c:pt>
                <c:pt idx="1">
                  <c:v>-80.3</c:v>
                </c:pt>
                <c:pt idx="2">
                  <c:v>-80.7</c:v>
                </c:pt>
                <c:pt idx="3">
                  <c:v>-81.599999999999994</c:v>
                </c:pt>
                <c:pt idx="4">
                  <c:v>-81.2</c:v>
                </c:pt>
                <c:pt idx="5">
                  <c:v>-81.099999999999994</c:v>
                </c:pt>
                <c:pt idx="6">
                  <c:v>-73.5</c:v>
                </c:pt>
                <c:pt idx="7">
                  <c:v>-62.7</c:v>
                </c:pt>
                <c:pt idx="8">
                  <c:v>-55.4</c:v>
                </c:pt>
                <c:pt idx="9">
                  <c:v>-52.1</c:v>
                </c:pt>
                <c:pt idx="10">
                  <c:v>-46.6</c:v>
                </c:pt>
                <c:pt idx="11">
                  <c:v>-32.9</c:v>
                </c:pt>
              </c:numCache>
            </c:numRef>
          </c:xVal>
          <c:yVal>
            <c:numRef>
              <c:f>WQC!$E$5:$E$16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10-4F8B-8020-DEB8D19CF483}"/>
            </c:ext>
          </c:extLst>
        </c:ser>
        <c:ser>
          <c:idx val="4"/>
          <c:order val="4"/>
          <c:tx>
            <c:strRef>
              <c:f>WQC!$F$4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WQC!$BM$5:$BM$16</c:f>
              <c:numCache>
                <c:formatCode>General</c:formatCode>
                <c:ptCount val="12"/>
                <c:pt idx="0">
                  <c:v>-78.400000000000006</c:v>
                </c:pt>
                <c:pt idx="1">
                  <c:v>-80.3</c:v>
                </c:pt>
                <c:pt idx="2">
                  <c:v>-80.7</c:v>
                </c:pt>
                <c:pt idx="3">
                  <c:v>-81.599999999999994</c:v>
                </c:pt>
                <c:pt idx="4">
                  <c:v>-81.2</c:v>
                </c:pt>
                <c:pt idx="5">
                  <c:v>-81.099999999999994</c:v>
                </c:pt>
                <c:pt idx="6">
                  <c:v>-73.5</c:v>
                </c:pt>
                <c:pt idx="7">
                  <c:v>-62.7</c:v>
                </c:pt>
                <c:pt idx="8">
                  <c:v>-55.4</c:v>
                </c:pt>
                <c:pt idx="9">
                  <c:v>-52.1</c:v>
                </c:pt>
                <c:pt idx="10">
                  <c:v>-46.6</c:v>
                </c:pt>
                <c:pt idx="11">
                  <c:v>-32.9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10-4F8B-8020-DEB8D19CF483}"/>
            </c:ext>
          </c:extLst>
        </c:ser>
        <c:ser>
          <c:idx val="5"/>
          <c:order val="5"/>
          <c:tx>
            <c:strRef>
              <c:f>WQC!$G$4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WQC!$BO$5:$BO$16</c:f>
              <c:numCache>
                <c:formatCode>General</c:formatCode>
                <c:ptCount val="12"/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10-4F8B-8020-DEB8D19CF483}"/>
            </c:ext>
          </c:extLst>
        </c:ser>
        <c:ser>
          <c:idx val="6"/>
          <c:order val="6"/>
          <c:tx>
            <c:strRef>
              <c:f>WQC!$H$4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WQC!$BP$5:$BP$16</c:f>
              <c:numCache>
                <c:formatCode>General</c:formatCode>
                <c:ptCount val="12"/>
                <c:pt idx="0">
                  <c:v>30</c:v>
                </c:pt>
                <c:pt idx="11">
                  <c:v>-93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10-4F8B-8020-DEB8D19CF483}"/>
            </c:ext>
          </c:extLst>
        </c:ser>
        <c:ser>
          <c:idx val="7"/>
          <c:order val="7"/>
          <c:tx>
            <c:strRef>
              <c:f>WQC!$I$4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WQC!$BQ$5:$BQ$16</c:f>
              <c:numCache>
                <c:formatCode>General</c:formatCode>
                <c:ptCount val="12"/>
                <c:pt idx="0">
                  <c:v>38</c:v>
                </c:pt>
                <c:pt idx="11">
                  <c:v>-118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10-4F8B-8020-DEB8D19CF483}"/>
            </c:ext>
          </c:extLst>
        </c:ser>
        <c:ser>
          <c:idx val="8"/>
          <c:order val="8"/>
          <c:tx>
            <c:strRef>
              <c:f>WQC!$J$4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WQC!$BR$5:$BR$16</c:f>
              <c:numCache>
                <c:formatCode>General</c:formatCode>
                <c:ptCount val="12"/>
                <c:pt idx="0">
                  <c:v>-131</c:v>
                </c:pt>
                <c:pt idx="11">
                  <c:v>-222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10-4F8B-8020-DEB8D19C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58664"/>
        <c:axId val="440759056"/>
      </c:scatterChart>
      <c:valAx>
        <c:axId val="440758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NH</a:t>
                </a:r>
                <a:r>
                  <a:rPr lang="id-ID" baseline="-25000"/>
                  <a:t>4</a:t>
                </a:r>
                <a:r>
                  <a:rPr lang="id-ID"/>
                  <a:t>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9056"/>
        <c:crosses val="autoZero"/>
        <c:crossBetween val="midCat"/>
      </c:valAx>
      <c:valAx>
        <c:axId val="4407590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Bayur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WQC!$B$20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WQC!$N$21:$N$24</c:f>
              <c:numCache>
                <c:formatCode>General</c:formatCode>
                <c:ptCount val="4"/>
                <c:pt idx="0">
                  <c:v>27.4</c:v>
                </c:pt>
                <c:pt idx="1">
                  <c:v>26.9</c:v>
                </c:pt>
                <c:pt idx="2">
                  <c:v>26.8</c:v>
                </c:pt>
                <c:pt idx="3">
                  <c:v>26.8</c:v>
                </c:pt>
              </c:numCache>
            </c:numRef>
          </c:xVal>
          <c:yVal>
            <c:numRef>
              <c:f>WQC!$B$21:$B$24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B3-4D87-8E8E-21DB39383ED4}"/>
            </c:ext>
          </c:extLst>
        </c:ser>
        <c:ser>
          <c:idx val="1"/>
          <c:order val="1"/>
          <c:tx>
            <c:strRef>
              <c:f>WQC!$C$20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WQC!$O$21:$O$24</c:f>
              <c:numCache>
                <c:formatCode>0.00</c:formatCode>
                <c:ptCount val="4"/>
                <c:pt idx="0">
                  <c:v>27.9</c:v>
                </c:pt>
              </c:numCache>
            </c:numRef>
          </c:xVal>
          <c:yVal>
            <c:numRef>
              <c:f>WQC!$C$21:$C$24</c:f>
              <c:numCache>
                <c:formatCode>General</c:formatCode>
                <c:ptCount val="4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3-4D87-8E8E-21DB39383ED4}"/>
            </c:ext>
          </c:extLst>
        </c:ser>
        <c:ser>
          <c:idx val="2"/>
          <c:order val="2"/>
          <c:tx>
            <c:strRef>
              <c:f>WQC!$D$20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WQC!$P$21:$P$26</c:f>
              <c:numCache>
                <c:formatCode>General</c:formatCode>
                <c:ptCount val="6"/>
                <c:pt idx="0">
                  <c:v>27.6</c:v>
                </c:pt>
                <c:pt idx="1">
                  <c:v>27.4</c:v>
                </c:pt>
                <c:pt idx="2">
                  <c:v>27.3</c:v>
                </c:pt>
                <c:pt idx="3">
                  <c:v>27.2</c:v>
                </c:pt>
                <c:pt idx="4">
                  <c:v>27.2</c:v>
                </c:pt>
                <c:pt idx="5">
                  <c:v>27.2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B3-4D87-8E8E-21DB39383ED4}"/>
            </c:ext>
          </c:extLst>
        </c:ser>
        <c:ser>
          <c:idx val="3"/>
          <c:order val="3"/>
          <c:tx>
            <c:strRef>
              <c:f>WQC!$E$20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WQC!$Q$21:$Q$32</c:f>
              <c:numCache>
                <c:formatCode>General</c:formatCode>
                <c:ptCount val="12"/>
                <c:pt idx="0">
                  <c:v>27.8</c:v>
                </c:pt>
                <c:pt idx="1">
                  <c:v>27.9</c:v>
                </c:pt>
                <c:pt idx="2">
                  <c:v>27.9</c:v>
                </c:pt>
                <c:pt idx="3">
                  <c:v>27.8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  <c:pt idx="8">
                  <c:v>27.7</c:v>
                </c:pt>
                <c:pt idx="9">
                  <c:v>27.7</c:v>
                </c:pt>
                <c:pt idx="10">
                  <c:v>27.6</c:v>
                </c:pt>
                <c:pt idx="11">
                  <c:v>26.9</c:v>
                </c:pt>
              </c:numCache>
            </c:numRef>
          </c:xVal>
          <c:yVal>
            <c:numRef>
              <c:f>WQC!$E$21:$E$32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51.9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3-4D87-8E8E-21DB39383ED4}"/>
            </c:ext>
          </c:extLst>
        </c:ser>
        <c:ser>
          <c:idx val="4"/>
          <c:order val="4"/>
          <c:tx>
            <c:strRef>
              <c:f>WQC!$F$20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WQC!$R$21:$R$32</c:f>
              <c:numCache>
                <c:formatCode>General</c:formatCode>
                <c:ptCount val="12"/>
                <c:pt idx="0">
                  <c:v>29.4</c:v>
                </c:pt>
                <c:pt idx="1">
                  <c:v>29.2</c:v>
                </c:pt>
                <c:pt idx="2">
                  <c:v>29</c:v>
                </c:pt>
                <c:pt idx="3">
                  <c:v>28.7</c:v>
                </c:pt>
                <c:pt idx="4">
                  <c:v>28.5</c:v>
                </c:pt>
                <c:pt idx="5">
                  <c:v>28.4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28.2</c:v>
                </c:pt>
                <c:pt idx="10">
                  <c:v>27.9</c:v>
                </c:pt>
                <c:pt idx="11">
                  <c:v>26.9</c:v>
                </c:pt>
              </c:numCache>
            </c:numRef>
          </c:xVal>
          <c:yVal>
            <c:numRef>
              <c:f>WQC!$F$21:$F$32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3-4D87-8E8E-21DB39383ED4}"/>
            </c:ext>
          </c:extLst>
        </c:ser>
        <c:ser>
          <c:idx val="5"/>
          <c:order val="5"/>
          <c:tx>
            <c:strRef>
              <c:f>WQC!$G$20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WQC!$S$21:$S$32</c:f>
              <c:numCache>
                <c:formatCode>General</c:formatCode>
                <c:ptCount val="12"/>
                <c:pt idx="0">
                  <c:v>28.4</c:v>
                </c:pt>
                <c:pt idx="1">
                  <c:v>28.3</c:v>
                </c:pt>
                <c:pt idx="2">
                  <c:v>28.1</c:v>
                </c:pt>
                <c:pt idx="3">
                  <c:v>27.8</c:v>
                </c:pt>
                <c:pt idx="4">
                  <c:v>27.7</c:v>
                </c:pt>
                <c:pt idx="5">
                  <c:v>27.7</c:v>
                </c:pt>
                <c:pt idx="6">
                  <c:v>27.7</c:v>
                </c:pt>
                <c:pt idx="7">
                  <c:v>27.5</c:v>
                </c:pt>
                <c:pt idx="8">
                  <c:v>27.4</c:v>
                </c:pt>
                <c:pt idx="9">
                  <c:v>27.3</c:v>
                </c:pt>
                <c:pt idx="10">
                  <c:v>27.3</c:v>
                </c:pt>
                <c:pt idx="11">
                  <c:v>26.7</c:v>
                </c:pt>
              </c:numCache>
            </c:numRef>
          </c:xVal>
          <c:yVal>
            <c:numRef>
              <c:f>WQC!$G$21:$G$32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3-4D87-8E8E-21DB39383ED4}"/>
            </c:ext>
          </c:extLst>
        </c:ser>
        <c:ser>
          <c:idx val="6"/>
          <c:order val="6"/>
          <c:tx>
            <c:strRef>
              <c:f>WQC!$H$20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WQC!$T$21:$T$32</c:f>
              <c:numCache>
                <c:formatCode>General</c:formatCode>
                <c:ptCount val="12"/>
                <c:pt idx="0">
                  <c:v>27.7</c:v>
                </c:pt>
                <c:pt idx="1">
                  <c:v>27.6</c:v>
                </c:pt>
                <c:pt idx="2">
                  <c:v>27.6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26.7</c:v>
                </c:pt>
              </c:numCache>
            </c:numRef>
          </c:xVal>
          <c:yVal>
            <c:numRef>
              <c:f>WQC!$H$21:$H$32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3-4D87-8E8E-21DB39383ED4}"/>
            </c:ext>
          </c:extLst>
        </c:ser>
        <c:ser>
          <c:idx val="7"/>
          <c:order val="7"/>
          <c:tx>
            <c:strRef>
              <c:f>WQC!$I$20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WQC!$U$21:$U$32</c:f>
              <c:numCache>
                <c:formatCode>0.0</c:formatCode>
                <c:ptCount val="12"/>
                <c:pt idx="0">
                  <c:v>28.6</c:v>
                </c:pt>
                <c:pt idx="1">
                  <c:v>28.2</c:v>
                </c:pt>
                <c:pt idx="2">
                  <c:v>28.1</c:v>
                </c:pt>
                <c:pt idx="3">
                  <c:v>28.1</c:v>
                </c:pt>
                <c:pt idx="4">
                  <c:v>28.1</c:v>
                </c:pt>
                <c:pt idx="5">
                  <c:v>28.1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27.1</c:v>
                </c:pt>
              </c:numCache>
            </c:numRef>
          </c:xVal>
          <c:yVal>
            <c:numRef>
              <c:f>WQC!$I$21:$I$32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B3-4D87-8E8E-21DB39383ED4}"/>
            </c:ext>
          </c:extLst>
        </c:ser>
        <c:ser>
          <c:idx val="8"/>
          <c:order val="8"/>
          <c:tx>
            <c:strRef>
              <c:f>WQC!$J$20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WQC!$V$21:$V$32</c:f>
              <c:numCache>
                <c:formatCode>0.0</c:formatCode>
                <c:ptCount val="12"/>
                <c:pt idx="0">
                  <c:v>27.9</c:v>
                </c:pt>
                <c:pt idx="1">
                  <c:v>27.9</c:v>
                </c:pt>
                <c:pt idx="2">
                  <c:v>27.8</c:v>
                </c:pt>
                <c:pt idx="3">
                  <c:v>27.8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27.7</c:v>
                </c:pt>
                <c:pt idx="8">
                  <c:v>27.7</c:v>
                </c:pt>
                <c:pt idx="9">
                  <c:v>27.5</c:v>
                </c:pt>
                <c:pt idx="10">
                  <c:v>27.4</c:v>
                </c:pt>
                <c:pt idx="11">
                  <c:v>26.8</c:v>
                </c:pt>
              </c:numCache>
            </c:numRef>
          </c:xVal>
          <c:yVal>
            <c:numRef>
              <c:f>WQC!$J$21:$J$32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B3-4D87-8E8E-21DB3938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59448"/>
        <c:axId val="440759840"/>
      </c:scatterChart>
      <c:valAx>
        <c:axId val="440759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Suhu [</a:t>
                </a:r>
                <a:r>
                  <a:rPr lang="en-US" baseline="30000"/>
                  <a:t>0</a:t>
                </a:r>
                <a:r>
                  <a:rPr lang="en-US"/>
                  <a:t>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9840"/>
        <c:crosses val="autoZero"/>
        <c:crossBetween val="midCat"/>
      </c:valAx>
      <c:valAx>
        <c:axId val="44075984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WQC!$B$36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WQC!$Z$37:$Z$40</c:f>
              <c:numCache>
                <c:formatCode>General</c:formatCode>
                <c:ptCount val="4"/>
                <c:pt idx="0">
                  <c:v>6.92</c:v>
                </c:pt>
                <c:pt idx="1">
                  <c:v>6.89</c:v>
                </c:pt>
                <c:pt idx="2">
                  <c:v>6.84</c:v>
                </c:pt>
                <c:pt idx="3">
                  <c:v>6.81</c:v>
                </c:pt>
              </c:numCache>
            </c:numRef>
          </c:xVal>
          <c:yVal>
            <c:numRef>
              <c:f>WQC!$B$37:$B$40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5-4CF8-A1B0-8F3FB273CF19}"/>
            </c:ext>
          </c:extLst>
        </c:ser>
        <c:ser>
          <c:idx val="1"/>
          <c:order val="1"/>
          <c:tx>
            <c:strRef>
              <c:f>WQC!$C$36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WQC!$AA$37:$AA$40</c:f>
              <c:numCache>
                <c:formatCode>General</c:formatCode>
                <c:ptCount val="4"/>
              </c:numCache>
            </c:numRef>
          </c:xVal>
          <c:yVal>
            <c:numRef>
              <c:f>WQC!$C$37:$C$40</c:f>
              <c:numCache>
                <c:formatCode>General</c:formatCode>
                <c:ptCount val="4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F5-4CF8-A1B0-8F3FB273CF19}"/>
            </c:ext>
          </c:extLst>
        </c:ser>
        <c:ser>
          <c:idx val="2"/>
          <c:order val="2"/>
          <c:tx>
            <c:strRef>
              <c:f>WQC!$D$36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WQC!$AB$37:$AB$42</c:f>
              <c:numCache>
                <c:formatCode>General</c:formatCode>
                <c:ptCount val="6"/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F5-4CF8-A1B0-8F3FB273CF19}"/>
            </c:ext>
          </c:extLst>
        </c:ser>
        <c:ser>
          <c:idx val="3"/>
          <c:order val="3"/>
          <c:tx>
            <c:strRef>
              <c:f>WQC!$E$36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WQC!$AC$37:$AC$48</c:f>
              <c:numCache>
                <c:formatCode>General</c:formatCode>
                <c:ptCount val="12"/>
                <c:pt idx="0">
                  <c:v>8.61</c:v>
                </c:pt>
                <c:pt idx="1">
                  <c:v>8.7899999999999991</c:v>
                </c:pt>
                <c:pt idx="2">
                  <c:v>8.7899999999999991</c:v>
                </c:pt>
                <c:pt idx="3">
                  <c:v>8.68</c:v>
                </c:pt>
                <c:pt idx="4">
                  <c:v>8.6300000000000008</c:v>
                </c:pt>
                <c:pt idx="5">
                  <c:v>8.5399999999999991</c:v>
                </c:pt>
                <c:pt idx="6">
                  <c:v>8.26</c:v>
                </c:pt>
                <c:pt idx="7">
                  <c:v>7.82</c:v>
                </c:pt>
                <c:pt idx="8">
                  <c:v>7.67</c:v>
                </c:pt>
                <c:pt idx="9">
                  <c:v>7.58</c:v>
                </c:pt>
                <c:pt idx="10">
                  <c:v>7.51</c:v>
                </c:pt>
                <c:pt idx="11">
                  <c:v>7.32</c:v>
                </c:pt>
              </c:numCache>
            </c:numRef>
          </c:xVal>
          <c:yVal>
            <c:numRef>
              <c:f>WQC!$E$37:$E$48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F5-4CF8-A1B0-8F3FB273CF19}"/>
            </c:ext>
          </c:extLst>
        </c:ser>
        <c:ser>
          <c:idx val="4"/>
          <c:order val="4"/>
          <c:tx>
            <c:strRef>
              <c:f>WQC!$F$36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WQC!$AD$37:$AD$48</c:f>
              <c:numCache>
                <c:formatCode>General</c:formatCode>
                <c:ptCount val="12"/>
                <c:pt idx="0">
                  <c:v>8.89</c:v>
                </c:pt>
                <c:pt idx="1">
                  <c:v>9.11</c:v>
                </c:pt>
                <c:pt idx="2">
                  <c:v>9.11</c:v>
                </c:pt>
                <c:pt idx="3">
                  <c:v>9.08</c:v>
                </c:pt>
                <c:pt idx="4">
                  <c:v>8.9700000000000006</c:v>
                </c:pt>
                <c:pt idx="5">
                  <c:v>8.6300000000000008</c:v>
                </c:pt>
                <c:pt idx="6">
                  <c:v>8.41</c:v>
                </c:pt>
                <c:pt idx="7">
                  <c:v>8.17</c:v>
                </c:pt>
                <c:pt idx="8">
                  <c:v>7.95</c:v>
                </c:pt>
                <c:pt idx="9">
                  <c:v>7.8</c:v>
                </c:pt>
                <c:pt idx="10">
                  <c:v>7.61</c:v>
                </c:pt>
                <c:pt idx="11">
                  <c:v>7.52</c:v>
                </c:pt>
              </c:numCache>
            </c:numRef>
          </c:xVal>
          <c:yVal>
            <c:numRef>
              <c:f>WQC!$F$37:$F$48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F5-4CF8-A1B0-8F3FB273CF19}"/>
            </c:ext>
          </c:extLst>
        </c:ser>
        <c:ser>
          <c:idx val="5"/>
          <c:order val="5"/>
          <c:tx>
            <c:strRef>
              <c:f>WQC!$G$36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WQC!$AE$37:$AE$48</c:f>
              <c:numCache>
                <c:formatCode>General</c:formatCode>
                <c:ptCount val="12"/>
              </c:numCache>
            </c:numRef>
          </c:xVal>
          <c:yVal>
            <c:numRef>
              <c:f>WQC!$G$37:$G$48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F5-4CF8-A1B0-8F3FB273CF19}"/>
            </c:ext>
          </c:extLst>
        </c:ser>
        <c:ser>
          <c:idx val="6"/>
          <c:order val="6"/>
          <c:tx>
            <c:strRef>
              <c:f>WQC!$H$36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WQC!$AF$37:$AF$48</c:f>
              <c:numCache>
                <c:formatCode>General</c:formatCode>
                <c:ptCount val="12"/>
                <c:pt idx="0">
                  <c:v>8.39</c:v>
                </c:pt>
                <c:pt idx="1">
                  <c:v>8.73</c:v>
                </c:pt>
                <c:pt idx="2">
                  <c:v>8.73</c:v>
                </c:pt>
                <c:pt idx="3">
                  <c:v>8.7100000000000009</c:v>
                </c:pt>
                <c:pt idx="4">
                  <c:v>8.6999999999999993</c:v>
                </c:pt>
                <c:pt idx="5">
                  <c:v>8.69</c:v>
                </c:pt>
                <c:pt idx="6">
                  <c:v>8.66</c:v>
                </c:pt>
                <c:pt idx="7">
                  <c:v>8.65</c:v>
                </c:pt>
                <c:pt idx="8">
                  <c:v>8.61</c:v>
                </c:pt>
                <c:pt idx="9">
                  <c:v>8.5299999999999994</c:v>
                </c:pt>
                <c:pt idx="10">
                  <c:v>8.3699999999999992</c:v>
                </c:pt>
                <c:pt idx="11">
                  <c:v>7.78</c:v>
                </c:pt>
              </c:numCache>
            </c:numRef>
          </c:xVal>
          <c:yVal>
            <c:numRef>
              <c:f>WQC!$H$37:$H$48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F5-4CF8-A1B0-8F3FB273CF19}"/>
            </c:ext>
          </c:extLst>
        </c:ser>
        <c:ser>
          <c:idx val="7"/>
          <c:order val="7"/>
          <c:tx>
            <c:strRef>
              <c:f>WQC!$I$36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WQC!$AG$37:$AG$48</c:f>
              <c:numCache>
                <c:formatCode>0.00</c:formatCode>
                <c:ptCount val="12"/>
                <c:pt idx="0">
                  <c:v>8.5500000000000007</c:v>
                </c:pt>
                <c:pt idx="1">
                  <c:v>8.8000000000000007</c:v>
                </c:pt>
                <c:pt idx="2">
                  <c:v>8.85</c:v>
                </c:pt>
                <c:pt idx="3">
                  <c:v>8.8699999999999992</c:v>
                </c:pt>
                <c:pt idx="4">
                  <c:v>8.83</c:v>
                </c:pt>
                <c:pt idx="5">
                  <c:v>8.75</c:v>
                </c:pt>
                <c:pt idx="6">
                  <c:v>8.64</c:v>
                </c:pt>
                <c:pt idx="7">
                  <c:v>8.52</c:v>
                </c:pt>
                <c:pt idx="8">
                  <c:v>8.41</c:v>
                </c:pt>
                <c:pt idx="9">
                  <c:v>8.31</c:v>
                </c:pt>
                <c:pt idx="10">
                  <c:v>8.3000000000000007</c:v>
                </c:pt>
                <c:pt idx="11">
                  <c:v>7.9</c:v>
                </c:pt>
              </c:numCache>
            </c:numRef>
          </c:xVal>
          <c:yVal>
            <c:numRef>
              <c:f>WQC!$I$37:$I$48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F5-4CF8-A1B0-8F3FB273CF19}"/>
            </c:ext>
          </c:extLst>
        </c:ser>
        <c:ser>
          <c:idx val="8"/>
          <c:order val="8"/>
          <c:tx>
            <c:strRef>
              <c:f>WQC!$J$36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WQC!$AH$37:$AH$48</c:f>
              <c:numCache>
                <c:formatCode>0.00</c:formatCode>
                <c:ptCount val="12"/>
                <c:pt idx="0">
                  <c:v>8.86</c:v>
                </c:pt>
                <c:pt idx="1">
                  <c:v>8.9600000000000009</c:v>
                </c:pt>
                <c:pt idx="2">
                  <c:v>8.99</c:v>
                </c:pt>
                <c:pt idx="3">
                  <c:v>8.99</c:v>
                </c:pt>
                <c:pt idx="4">
                  <c:v>8.9700000000000006</c:v>
                </c:pt>
                <c:pt idx="5">
                  <c:v>8.9</c:v>
                </c:pt>
                <c:pt idx="6">
                  <c:v>8.77</c:v>
                </c:pt>
                <c:pt idx="7">
                  <c:v>8.65</c:v>
                </c:pt>
                <c:pt idx="8">
                  <c:v>8.56</c:v>
                </c:pt>
                <c:pt idx="9">
                  <c:v>8.4700000000000006</c:v>
                </c:pt>
                <c:pt idx="10">
                  <c:v>8.32</c:v>
                </c:pt>
                <c:pt idx="11">
                  <c:v>8.0299999999999994</c:v>
                </c:pt>
              </c:numCache>
            </c:numRef>
          </c:xVal>
          <c:yVal>
            <c:numRef>
              <c:f>WQC!$J$37:$J$48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F5-4CF8-A1B0-8F3FB273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61800"/>
        <c:axId val="440762192"/>
      </c:scatterChart>
      <c:valAx>
        <c:axId val="440761800"/>
        <c:scaling>
          <c:orientation val="minMax"/>
          <c:min val="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</a:t>
                </a:r>
                <a:r>
                  <a:rPr lang="id-ID"/>
                  <a:t>pH</a:t>
                </a:r>
                <a:r>
                  <a:rPr lang="en-US"/>
                  <a:t>[</a:t>
                </a:r>
                <a:r>
                  <a:rPr lang="id-ID" baseline="0"/>
                  <a:t>-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62192"/>
        <c:crosses val="autoZero"/>
        <c:crossBetween val="midCat"/>
      </c:valAx>
      <c:valAx>
        <c:axId val="44076219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6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Bayur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WQC!$B$20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WQC!$AL$21:$AL$24</c:f>
              <c:numCache>
                <c:formatCode>General</c:formatCode>
                <c:ptCount val="4"/>
                <c:pt idx="0">
                  <c:v>3.53</c:v>
                </c:pt>
                <c:pt idx="1">
                  <c:v>3.07</c:v>
                </c:pt>
                <c:pt idx="2">
                  <c:v>2.38</c:v>
                </c:pt>
                <c:pt idx="3">
                  <c:v>2.2400000000000002</c:v>
                </c:pt>
              </c:numCache>
            </c:numRef>
          </c:xVal>
          <c:yVal>
            <c:numRef>
              <c:f>WQC!$B$21:$B$24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B-4431-9C18-2341353F54F9}"/>
            </c:ext>
          </c:extLst>
        </c:ser>
        <c:ser>
          <c:idx val="1"/>
          <c:order val="1"/>
          <c:tx>
            <c:strRef>
              <c:f>WQC!#REF!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WQC!$AM$21:$AM$26</c:f>
              <c:numCache>
                <c:formatCode>0.00</c:formatCode>
                <c:ptCount val="6"/>
                <c:pt idx="0">
                  <c:v>1.24</c:v>
                </c:pt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B-4431-9C18-2341353F54F9}"/>
            </c:ext>
          </c:extLst>
        </c:ser>
        <c:ser>
          <c:idx val="2"/>
          <c:order val="2"/>
          <c:tx>
            <c:strRef>
              <c:f>WQC!$D$20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WQC!#REF!</c:f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AB-4431-9C18-2341353F54F9}"/>
            </c:ext>
          </c:extLst>
        </c:ser>
        <c:ser>
          <c:idx val="3"/>
          <c:order val="3"/>
          <c:tx>
            <c:strRef>
              <c:f>WQC!$E$20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WQC!$AO$21:$AO$32</c:f>
              <c:numCache>
                <c:formatCode>General</c:formatCode>
                <c:ptCount val="12"/>
                <c:pt idx="0">
                  <c:v>4.8099999999999996</c:v>
                </c:pt>
                <c:pt idx="1">
                  <c:v>5.19</c:v>
                </c:pt>
                <c:pt idx="2">
                  <c:v>5.45</c:v>
                </c:pt>
                <c:pt idx="3">
                  <c:v>5.47</c:v>
                </c:pt>
                <c:pt idx="4">
                  <c:v>5.45</c:v>
                </c:pt>
                <c:pt idx="5">
                  <c:v>5.41</c:v>
                </c:pt>
                <c:pt idx="6">
                  <c:v>5.37</c:v>
                </c:pt>
                <c:pt idx="7">
                  <c:v>5.35</c:v>
                </c:pt>
                <c:pt idx="8">
                  <c:v>5.18</c:v>
                </c:pt>
                <c:pt idx="9">
                  <c:v>5.16</c:v>
                </c:pt>
                <c:pt idx="10">
                  <c:v>4.97</c:v>
                </c:pt>
                <c:pt idx="11">
                  <c:v>0.53</c:v>
                </c:pt>
              </c:numCache>
            </c:numRef>
          </c:xVal>
          <c:yVal>
            <c:numRef>
              <c:f>WQC!$E$21:$E$32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51.9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AB-4431-9C18-2341353F54F9}"/>
            </c:ext>
          </c:extLst>
        </c:ser>
        <c:ser>
          <c:idx val="4"/>
          <c:order val="4"/>
          <c:tx>
            <c:strRef>
              <c:f>WQC!$F$20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WQC!$AN$21:$AN$32</c:f>
              <c:numCache>
                <c:formatCode>General</c:formatCode>
                <c:ptCount val="12"/>
                <c:pt idx="0">
                  <c:v>11.433999999999999</c:v>
                </c:pt>
                <c:pt idx="1">
                  <c:v>10</c:v>
                </c:pt>
                <c:pt idx="2">
                  <c:v>7.4710000000000001</c:v>
                </c:pt>
                <c:pt idx="3">
                  <c:v>5.3710000000000004</c:v>
                </c:pt>
                <c:pt idx="4">
                  <c:v>4.5460000000000003</c:v>
                </c:pt>
                <c:pt idx="5">
                  <c:v>4.0359999999999996</c:v>
                </c:pt>
                <c:pt idx="6">
                  <c:v>3.0350000000000001</c:v>
                </c:pt>
                <c:pt idx="7">
                  <c:v>2.758</c:v>
                </c:pt>
                <c:pt idx="8">
                  <c:v>2.4209999999999998</c:v>
                </c:pt>
                <c:pt idx="9">
                  <c:v>1.8240000000000001</c:v>
                </c:pt>
                <c:pt idx="10">
                  <c:v>0.93700000000000006</c:v>
                </c:pt>
                <c:pt idx="11">
                  <c:v>2.5000000000000001E-2</c:v>
                </c:pt>
              </c:numCache>
            </c:numRef>
          </c:xVal>
          <c:yVal>
            <c:numRef>
              <c:f>WQC!$F$21:$F$32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AB-4431-9C18-2341353F54F9}"/>
            </c:ext>
          </c:extLst>
        </c:ser>
        <c:ser>
          <c:idx val="5"/>
          <c:order val="5"/>
          <c:tx>
            <c:strRef>
              <c:f>WQC!$G$20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WQC!$AQ$21:$AQ$32</c:f>
              <c:numCache>
                <c:formatCode>_(* #,##0.00_);_(* \(#,##0.00\);_(* "-"_);_(@_)</c:formatCode>
                <c:ptCount val="12"/>
                <c:pt idx="0">
                  <c:v>6.0419999999999998</c:v>
                </c:pt>
                <c:pt idx="1">
                  <c:v>5.8709999999999996</c:v>
                </c:pt>
                <c:pt idx="2">
                  <c:v>5.5385</c:v>
                </c:pt>
                <c:pt idx="3">
                  <c:v>5.1014999999999997</c:v>
                </c:pt>
                <c:pt idx="4">
                  <c:v>4.8925000000000001</c:v>
                </c:pt>
                <c:pt idx="5">
                  <c:v>4.9874999999999998</c:v>
                </c:pt>
                <c:pt idx="6">
                  <c:v>4.8639999999999999</c:v>
                </c:pt>
                <c:pt idx="7">
                  <c:v>4.9209999999999994</c:v>
                </c:pt>
                <c:pt idx="8">
                  <c:v>4.8545000000000007</c:v>
                </c:pt>
                <c:pt idx="9">
                  <c:v>4.8925000000000001</c:v>
                </c:pt>
                <c:pt idx="10">
                  <c:v>5.2249999999999996</c:v>
                </c:pt>
                <c:pt idx="11">
                  <c:v>0.47499999999999998</c:v>
                </c:pt>
              </c:numCache>
            </c:numRef>
          </c:xVal>
          <c:yVal>
            <c:numRef>
              <c:f>WQC!$G$21:$G$32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AB-4431-9C18-2341353F54F9}"/>
            </c:ext>
          </c:extLst>
        </c:ser>
        <c:ser>
          <c:idx val="6"/>
          <c:order val="6"/>
          <c:tx>
            <c:strRef>
              <c:f>WQC!$H$20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WQC!$AR$21:$AR$32</c:f>
              <c:numCache>
                <c:formatCode>General</c:formatCode>
                <c:ptCount val="12"/>
                <c:pt idx="0">
                  <c:v>5.79</c:v>
                </c:pt>
                <c:pt idx="1">
                  <c:v>5.92</c:v>
                </c:pt>
                <c:pt idx="2">
                  <c:v>5.77</c:v>
                </c:pt>
                <c:pt idx="3">
                  <c:v>5.34</c:v>
                </c:pt>
                <c:pt idx="4">
                  <c:v>5.01</c:v>
                </c:pt>
                <c:pt idx="5">
                  <c:v>5.29</c:v>
                </c:pt>
                <c:pt idx="6">
                  <c:v>4.91</c:v>
                </c:pt>
                <c:pt idx="7">
                  <c:v>5.09</c:v>
                </c:pt>
                <c:pt idx="8">
                  <c:v>5.0199999999999996</c:v>
                </c:pt>
                <c:pt idx="9">
                  <c:v>5.0199999999999996</c:v>
                </c:pt>
                <c:pt idx="10">
                  <c:v>5.09</c:v>
                </c:pt>
                <c:pt idx="11">
                  <c:v>0.45</c:v>
                </c:pt>
              </c:numCache>
            </c:numRef>
          </c:xVal>
          <c:yVal>
            <c:numRef>
              <c:f>WQC!$H$21:$H$32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AB-4431-9C18-2341353F54F9}"/>
            </c:ext>
          </c:extLst>
        </c:ser>
        <c:ser>
          <c:idx val="7"/>
          <c:order val="7"/>
          <c:tx>
            <c:strRef>
              <c:f>WQC!$I$20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WQC!$AS$21:$AS$32</c:f>
              <c:numCache>
                <c:formatCode>0.00</c:formatCode>
                <c:ptCount val="12"/>
                <c:pt idx="0">
                  <c:v>6.9</c:v>
                </c:pt>
                <c:pt idx="1">
                  <c:v>6.67</c:v>
                </c:pt>
                <c:pt idx="2">
                  <c:v>6.48</c:v>
                </c:pt>
                <c:pt idx="3">
                  <c:v>6.81</c:v>
                </c:pt>
                <c:pt idx="4">
                  <c:v>6.35</c:v>
                </c:pt>
                <c:pt idx="5">
                  <c:v>6.38</c:v>
                </c:pt>
                <c:pt idx="6">
                  <c:v>6.48</c:v>
                </c:pt>
                <c:pt idx="7">
                  <c:v>6.46</c:v>
                </c:pt>
                <c:pt idx="8">
                  <c:v>6.34</c:v>
                </c:pt>
                <c:pt idx="9">
                  <c:v>6.53</c:v>
                </c:pt>
                <c:pt idx="10">
                  <c:v>6.55</c:v>
                </c:pt>
                <c:pt idx="11">
                  <c:v>0.9</c:v>
                </c:pt>
              </c:numCache>
            </c:numRef>
          </c:xVal>
          <c:yVal>
            <c:numRef>
              <c:f>WQC!$I$21:$I$32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AB-4431-9C18-2341353F54F9}"/>
            </c:ext>
          </c:extLst>
        </c:ser>
        <c:ser>
          <c:idx val="8"/>
          <c:order val="8"/>
          <c:tx>
            <c:strRef>
              <c:f>WQC!$J$20</c:f>
              <c:strCache>
                <c:ptCount val="1"/>
                <c:pt idx="0">
                  <c:v>Sept'18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WQC!$AT$21:$AT$32</c:f>
              <c:numCache>
                <c:formatCode>0.00</c:formatCode>
                <c:ptCount val="12"/>
                <c:pt idx="0">
                  <c:v>6.5</c:v>
                </c:pt>
                <c:pt idx="1">
                  <c:v>6.49</c:v>
                </c:pt>
                <c:pt idx="2">
                  <c:v>6.36</c:v>
                </c:pt>
                <c:pt idx="3">
                  <c:v>6.36</c:v>
                </c:pt>
                <c:pt idx="4">
                  <c:v>6.02</c:v>
                </c:pt>
                <c:pt idx="5">
                  <c:v>5.8</c:v>
                </c:pt>
                <c:pt idx="6">
                  <c:v>5.6</c:v>
                </c:pt>
                <c:pt idx="7">
                  <c:v>4.6399999999999997</c:v>
                </c:pt>
                <c:pt idx="8">
                  <c:v>3.78</c:v>
                </c:pt>
                <c:pt idx="9">
                  <c:v>1.72</c:v>
                </c:pt>
                <c:pt idx="10">
                  <c:v>0.16</c:v>
                </c:pt>
                <c:pt idx="11">
                  <c:v>0.6</c:v>
                </c:pt>
              </c:numCache>
            </c:numRef>
          </c:xVal>
          <c:yVal>
            <c:numRef>
              <c:f>WQC!$J$21:$J$32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AB-4431-9C18-2341353F5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24352"/>
        <c:axId val="441824744"/>
      </c:scatterChart>
      <c:valAx>
        <c:axId val="441824352"/>
        <c:scaling>
          <c:orientation val="minMax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4744"/>
        <c:crosses val="autoZero"/>
        <c:crossBetween val="midCat"/>
      </c:valAx>
      <c:valAx>
        <c:axId val="44182474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Bayur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WQC!$AX$5:$AX$8</c:f>
              <c:numCache>
                <c:formatCode>General</c:formatCode>
                <c:ptCount val="4"/>
                <c:pt idx="0">
                  <c:v>140.9</c:v>
                </c:pt>
                <c:pt idx="1">
                  <c:v>140.19999999999999</c:v>
                </c:pt>
                <c:pt idx="2">
                  <c:v>140.4</c:v>
                </c:pt>
                <c:pt idx="3">
                  <c:v>140.4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E-4B53-8866-DDFEEFEC0DA3}"/>
            </c:ext>
          </c:extLst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WQC!$AY$5:$AY$9</c:f>
              <c:numCache>
                <c:formatCode>0.0</c:formatCode>
                <c:ptCount val="5"/>
                <c:pt idx="0">
                  <c:v>154.80000000000001</c:v>
                </c:pt>
                <c:pt idx="1">
                  <c:v>154.30000000000001</c:v>
                </c:pt>
                <c:pt idx="2">
                  <c:v>154.6</c:v>
                </c:pt>
                <c:pt idx="3">
                  <c:v>154.69999999999999</c:v>
                </c:pt>
                <c:pt idx="4">
                  <c:v>154.6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E-4B53-8866-DDFEEFEC0DA3}"/>
            </c:ext>
          </c:extLst>
        </c:ser>
        <c:ser>
          <c:idx val="2"/>
          <c:order val="2"/>
          <c:tx>
            <c:strRef>
              <c:f>WQC!$D$4</c:f>
              <c:strCache>
                <c:ptCount val="1"/>
                <c:pt idx="0">
                  <c:v>Mart'18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WQC!$AZ$5:$AZ$10</c:f>
              <c:numCache>
                <c:formatCode>General</c:formatCode>
                <c:ptCount val="6"/>
              </c:numCache>
            </c:numRef>
          </c:xVal>
          <c:yVal>
            <c:numRef>
              <c:f>WQC!#REF!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3E-4B53-8866-DDFEEFEC0DA3}"/>
            </c:ext>
          </c:extLst>
        </c:ser>
        <c:ser>
          <c:idx val="3"/>
          <c:order val="3"/>
          <c:tx>
            <c:strRef>
              <c:f>WQC!$E$4</c:f>
              <c:strCache>
                <c:ptCount val="1"/>
                <c:pt idx="0">
                  <c:v>Aprl'18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WQC!$BA$5:$BA$16</c:f>
              <c:numCache>
                <c:formatCode>General</c:formatCode>
                <c:ptCount val="12"/>
                <c:pt idx="0">
                  <c:v>138</c:v>
                </c:pt>
                <c:pt idx="1">
                  <c:v>138.1</c:v>
                </c:pt>
                <c:pt idx="2">
                  <c:v>138.1</c:v>
                </c:pt>
                <c:pt idx="3">
                  <c:v>138.19999999999999</c:v>
                </c:pt>
                <c:pt idx="4">
                  <c:v>138.30000000000001</c:v>
                </c:pt>
                <c:pt idx="5">
                  <c:v>138.1</c:v>
                </c:pt>
                <c:pt idx="6">
                  <c:v>138.69999999999999</c:v>
                </c:pt>
                <c:pt idx="7">
                  <c:v>140.1</c:v>
                </c:pt>
                <c:pt idx="8">
                  <c:v>140.69999999999999</c:v>
                </c:pt>
                <c:pt idx="9">
                  <c:v>141.1</c:v>
                </c:pt>
                <c:pt idx="10">
                  <c:v>141.5</c:v>
                </c:pt>
                <c:pt idx="11">
                  <c:v>168.4</c:v>
                </c:pt>
              </c:numCache>
            </c:numRef>
          </c:xVal>
          <c:yVal>
            <c:numRef>
              <c:f>WQC!$E$5:$E$16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3E-4B53-8866-DDFEEFEC0DA3}"/>
            </c:ext>
          </c:extLst>
        </c:ser>
        <c:ser>
          <c:idx val="4"/>
          <c:order val="4"/>
          <c:tx>
            <c:strRef>
              <c:f>WQC!$F$4</c:f>
              <c:strCache>
                <c:ptCount val="1"/>
                <c:pt idx="0">
                  <c:v>Mei'18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WQC!$BB$5:$BB$16</c:f>
              <c:numCache>
                <c:formatCode>General</c:formatCode>
                <c:ptCount val="12"/>
                <c:pt idx="0">
                  <c:v>144.19999999999999</c:v>
                </c:pt>
                <c:pt idx="1">
                  <c:v>143.1</c:v>
                </c:pt>
                <c:pt idx="2">
                  <c:v>142.69999999999999</c:v>
                </c:pt>
                <c:pt idx="3">
                  <c:v>142.1</c:v>
                </c:pt>
                <c:pt idx="4">
                  <c:v>142</c:v>
                </c:pt>
                <c:pt idx="5">
                  <c:v>138.5</c:v>
                </c:pt>
                <c:pt idx="6">
                  <c:v>135.69999999999999</c:v>
                </c:pt>
                <c:pt idx="7">
                  <c:v>145.69999999999999</c:v>
                </c:pt>
                <c:pt idx="8">
                  <c:v>147.19999999999999</c:v>
                </c:pt>
                <c:pt idx="9">
                  <c:v>148.69999999999999</c:v>
                </c:pt>
                <c:pt idx="10">
                  <c:v>148</c:v>
                </c:pt>
                <c:pt idx="11">
                  <c:v>157.80000000000001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3E-4B53-8866-DDFEEFEC0DA3}"/>
            </c:ext>
          </c:extLst>
        </c:ser>
        <c:ser>
          <c:idx val="5"/>
          <c:order val="5"/>
          <c:tx>
            <c:strRef>
              <c:f>WQC!$G$4</c:f>
              <c:strCache>
                <c:ptCount val="1"/>
                <c:pt idx="0">
                  <c:v>Jun'18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WQC!$BC$5:$BC$16</c:f>
              <c:numCache>
                <c:formatCode>General</c:formatCode>
                <c:ptCount val="12"/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3E-4B53-8866-DDFEEFEC0DA3}"/>
            </c:ext>
          </c:extLst>
        </c:ser>
        <c:ser>
          <c:idx val="6"/>
          <c:order val="6"/>
          <c:tx>
            <c:strRef>
              <c:f>WQC!$H$4</c:f>
              <c:strCache>
                <c:ptCount val="1"/>
                <c:pt idx="0">
                  <c:v>Jul'18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WQC!$BD$5:$BD$16</c:f>
              <c:numCache>
                <c:formatCode>General</c:formatCode>
                <c:ptCount val="12"/>
                <c:pt idx="0">
                  <c:v>0.13400000000000001</c:v>
                </c:pt>
                <c:pt idx="11">
                  <c:v>0.16800000000000001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3E-4B53-8866-DDFEEFEC0DA3}"/>
            </c:ext>
          </c:extLst>
        </c:ser>
        <c:ser>
          <c:idx val="7"/>
          <c:order val="7"/>
          <c:tx>
            <c:strRef>
              <c:f>WQC!$I$4</c:f>
              <c:strCache>
                <c:ptCount val="1"/>
                <c:pt idx="0">
                  <c:v>Agust'18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WQC!$BE$5:$BE$16</c:f>
              <c:numCache>
                <c:formatCode>0.0</c:formatCode>
                <c:ptCount val="12"/>
                <c:pt idx="0" formatCode="0.000">
                  <c:v>0.13400000000000001</c:v>
                </c:pt>
                <c:pt idx="11" formatCode="0.000">
                  <c:v>0.161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3E-4B53-8866-DDFEEFEC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23960"/>
        <c:axId val="441825920"/>
      </c:scatterChart>
      <c:valAx>
        <c:axId val="441823960"/>
        <c:scaling>
          <c:orientation val="minMax"/>
          <c:min val="1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onduktivitas [µS/cm]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5920"/>
        <c:crosses val="autoZero"/>
        <c:crossBetween val="midCat"/>
      </c:valAx>
      <c:valAx>
        <c:axId val="4418259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81087176057436"/>
          <c:y val="0.216604770958223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112</xdr:col>
      <xdr:colOff>583870</xdr:colOff>
      <xdr:row>1</xdr:row>
      <xdr:rowOff>0</xdr:rowOff>
    </xdr:from>
    <xdr:to>
      <xdr:col>118</xdr:col>
      <xdr:colOff>98961</xdr:colOff>
      <xdr:row>26</xdr:row>
      <xdr:rowOff>61850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118</xdr:col>
      <xdr:colOff>148442</xdr:colOff>
      <xdr:row>1</xdr:row>
      <xdr:rowOff>0</xdr:rowOff>
    </xdr:from>
    <xdr:to>
      <xdr:col>123</xdr:col>
      <xdr:colOff>269669</xdr:colOff>
      <xdr:row>26</xdr:row>
      <xdr:rowOff>61850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123</xdr:col>
      <xdr:colOff>333993</xdr:colOff>
      <xdr:row>1</xdr:row>
      <xdr:rowOff>0</xdr:rowOff>
    </xdr:from>
    <xdr:to>
      <xdr:col>128</xdr:col>
      <xdr:colOff>455220</xdr:colOff>
      <xdr:row>26</xdr:row>
      <xdr:rowOff>61850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129</xdr:col>
      <xdr:colOff>0</xdr:colOff>
      <xdr:row>1</xdr:row>
      <xdr:rowOff>0</xdr:rowOff>
    </xdr:from>
    <xdr:to>
      <xdr:col>134</xdr:col>
      <xdr:colOff>121227</xdr:colOff>
      <xdr:row>26</xdr:row>
      <xdr:rowOff>61850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134</xdr:col>
      <xdr:colOff>185552</xdr:colOff>
      <xdr:row>0</xdr:row>
      <xdr:rowOff>173181</xdr:rowOff>
    </xdr:from>
    <xdr:to>
      <xdr:col>139</xdr:col>
      <xdr:colOff>306779</xdr:colOff>
      <xdr:row>26</xdr:row>
      <xdr:rowOff>49479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113</xdr:col>
      <xdr:colOff>0</xdr:colOff>
      <xdr:row>27</xdr:row>
      <xdr:rowOff>17319</xdr:rowOff>
    </xdr:from>
    <xdr:to>
      <xdr:col>118</xdr:col>
      <xdr:colOff>124691</xdr:colOff>
      <xdr:row>52</xdr:row>
      <xdr:rowOff>79169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193222</xdr:colOff>
      <xdr:row>52</xdr:row>
      <xdr:rowOff>188769</xdr:rowOff>
    </xdr:from>
    <xdr:to>
      <xdr:col>123</xdr:col>
      <xdr:colOff>314449</xdr:colOff>
      <xdr:row>78</xdr:row>
      <xdr:rowOff>60119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123</xdr:col>
      <xdr:colOff>340673</xdr:colOff>
      <xdr:row>26</xdr:row>
      <xdr:rowOff>179244</xdr:rowOff>
    </xdr:from>
    <xdr:to>
      <xdr:col>128</xdr:col>
      <xdr:colOff>461900</xdr:colOff>
      <xdr:row>52</xdr:row>
      <xdr:rowOff>50594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129</xdr:col>
      <xdr:colOff>25730</xdr:colOff>
      <xdr:row>27</xdr:row>
      <xdr:rowOff>17319</xdr:rowOff>
    </xdr:from>
    <xdr:to>
      <xdr:col>134</xdr:col>
      <xdr:colOff>146957</xdr:colOff>
      <xdr:row>52</xdr:row>
      <xdr:rowOff>79169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134</xdr:col>
      <xdr:colOff>211282</xdr:colOff>
      <xdr:row>27</xdr:row>
      <xdr:rowOff>0</xdr:rowOff>
    </xdr:from>
    <xdr:to>
      <xdr:col>139</xdr:col>
      <xdr:colOff>332509</xdr:colOff>
      <xdr:row>52</xdr:row>
      <xdr:rowOff>66798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123</xdr:col>
      <xdr:colOff>361950</xdr:colOff>
      <xdr:row>52</xdr:row>
      <xdr:rowOff>152400</xdr:rowOff>
    </xdr:from>
    <xdr:to>
      <xdr:col>128</xdr:col>
      <xdr:colOff>483177</xdr:colOff>
      <xdr:row>78</xdr:row>
      <xdr:rowOff>23750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123</xdr:col>
      <xdr:colOff>352425</xdr:colOff>
      <xdr:row>78</xdr:row>
      <xdr:rowOff>76200</xdr:rowOff>
    </xdr:from>
    <xdr:to>
      <xdr:col>128</xdr:col>
      <xdr:colOff>473652</xdr:colOff>
      <xdr:row>103</xdr:row>
      <xdr:rowOff>138050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123</xdr:col>
      <xdr:colOff>352425</xdr:colOff>
      <xdr:row>103</xdr:row>
      <xdr:rowOff>180975</xdr:rowOff>
    </xdr:from>
    <xdr:to>
      <xdr:col>128</xdr:col>
      <xdr:colOff>473652</xdr:colOff>
      <xdr:row>129</xdr:row>
      <xdr:rowOff>52325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123</xdr:col>
      <xdr:colOff>361950</xdr:colOff>
      <xdr:row>129</xdr:row>
      <xdr:rowOff>133350</xdr:rowOff>
    </xdr:from>
    <xdr:to>
      <xdr:col>128</xdr:col>
      <xdr:colOff>483177</xdr:colOff>
      <xdr:row>162</xdr:row>
      <xdr:rowOff>4700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123</xdr:col>
      <xdr:colOff>352425</xdr:colOff>
      <xdr:row>162</xdr:row>
      <xdr:rowOff>9525</xdr:rowOff>
    </xdr:from>
    <xdr:to>
      <xdr:col>128</xdr:col>
      <xdr:colOff>473652</xdr:colOff>
      <xdr:row>187</xdr:row>
      <xdr:rowOff>71375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123</xdr:col>
      <xdr:colOff>342900</xdr:colOff>
      <xdr:row>187</xdr:row>
      <xdr:rowOff>114300</xdr:rowOff>
    </xdr:from>
    <xdr:to>
      <xdr:col>128</xdr:col>
      <xdr:colOff>464127</xdr:colOff>
      <xdr:row>212</xdr:row>
      <xdr:rowOff>176150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113</xdr:col>
      <xdr:colOff>0</xdr:colOff>
      <xdr:row>53</xdr:row>
      <xdr:rowOff>0</xdr:rowOff>
    </xdr:from>
    <xdr:to>
      <xdr:col>118</xdr:col>
      <xdr:colOff>124691</xdr:colOff>
      <xdr:row>78</xdr:row>
      <xdr:rowOff>61850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118</xdr:col>
      <xdr:colOff>145597</xdr:colOff>
      <xdr:row>27</xdr:row>
      <xdr:rowOff>19050</xdr:rowOff>
    </xdr:from>
    <xdr:to>
      <xdr:col>123</xdr:col>
      <xdr:colOff>266824</xdr:colOff>
      <xdr:row>52</xdr:row>
      <xdr:rowOff>80900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129</xdr:col>
      <xdr:colOff>0</xdr:colOff>
      <xdr:row>53</xdr:row>
      <xdr:rowOff>17319</xdr:rowOff>
    </xdr:from>
    <xdr:to>
      <xdr:col>134</xdr:col>
      <xdr:colOff>121227</xdr:colOff>
      <xdr:row>78</xdr:row>
      <xdr:rowOff>79169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134</xdr:col>
      <xdr:colOff>185552</xdr:colOff>
      <xdr:row>53</xdr:row>
      <xdr:rowOff>0</xdr:rowOff>
    </xdr:from>
    <xdr:to>
      <xdr:col>139</xdr:col>
      <xdr:colOff>306779</xdr:colOff>
      <xdr:row>78</xdr:row>
      <xdr:rowOff>66798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113</xdr:col>
      <xdr:colOff>9525</xdr:colOff>
      <xdr:row>79</xdr:row>
      <xdr:rowOff>0</xdr:rowOff>
    </xdr:from>
    <xdr:to>
      <xdr:col>118</xdr:col>
      <xdr:colOff>130752</xdr:colOff>
      <xdr:row>104</xdr:row>
      <xdr:rowOff>61850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113</xdr:col>
      <xdr:colOff>9525</xdr:colOff>
      <xdr:row>104</xdr:row>
      <xdr:rowOff>104775</xdr:rowOff>
    </xdr:from>
    <xdr:to>
      <xdr:col>118</xdr:col>
      <xdr:colOff>130752</xdr:colOff>
      <xdr:row>129</xdr:row>
      <xdr:rowOff>166625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113</xdr:col>
      <xdr:colOff>19050</xdr:colOff>
      <xdr:row>130</xdr:row>
      <xdr:rowOff>57150</xdr:rowOff>
    </xdr:from>
    <xdr:to>
      <xdr:col>118</xdr:col>
      <xdr:colOff>140277</xdr:colOff>
      <xdr:row>162</xdr:row>
      <xdr:rowOff>119000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113</xdr:col>
      <xdr:colOff>9525</xdr:colOff>
      <xdr:row>162</xdr:row>
      <xdr:rowOff>123825</xdr:rowOff>
    </xdr:from>
    <xdr:to>
      <xdr:col>118</xdr:col>
      <xdr:colOff>130752</xdr:colOff>
      <xdr:row>187</xdr:row>
      <xdr:rowOff>185675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113</xdr:col>
      <xdr:colOff>0</xdr:colOff>
      <xdr:row>188</xdr:row>
      <xdr:rowOff>38100</xdr:rowOff>
    </xdr:from>
    <xdr:to>
      <xdr:col>118</xdr:col>
      <xdr:colOff>121227</xdr:colOff>
      <xdr:row>213</xdr:row>
      <xdr:rowOff>99950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143</xdr:row>
      <xdr:rowOff>0</xdr:rowOff>
    </xdr:from>
    <xdr:to>
      <xdr:col>30</xdr:col>
      <xdr:colOff>121228</xdr:colOff>
      <xdr:row>168</xdr:row>
      <xdr:rowOff>67069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30</xdr:col>
      <xdr:colOff>0</xdr:colOff>
      <xdr:row>143</xdr:row>
      <xdr:rowOff>0</xdr:rowOff>
    </xdr:from>
    <xdr:to>
      <xdr:col>35</xdr:col>
      <xdr:colOff>121228</xdr:colOff>
      <xdr:row>168</xdr:row>
      <xdr:rowOff>67069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170</xdr:row>
      <xdr:rowOff>0</xdr:rowOff>
    </xdr:from>
    <xdr:to>
      <xdr:col>29</xdr:col>
      <xdr:colOff>121228</xdr:colOff>
      <xdr:row>195</xdr:row>
      <xdr:rowOff>67070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36</xdr:col>
      <xdr:colOff>104703</xdr:colOff>
      <xdr:row>137</xdr:row>
      <xdr:rowOff>28789</xdr:rowOff>
    </xdr:from>
    <xdr:to>
      <xdr:col>40</xdr:col>
      <xdr:colOff>133410</xdr:colOff>
      <xdr:row>158</xdr:row>
      <xdr:rowOff>100788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36</xdr:col>
      <xdr:colOff>415272</xdr:colOff>
      <xdr:row>149</xdr:row>
      <xdr:rowOff>14112</xdr:rowOff>
    </xdr:from>
    <xdr:to>
      <xdr:col>40</xdr:col>
      <xdr:colOff>443976</xdr:colOff>
      <xdr:row>170</xdr:row>
      <xdr:rowOff>86112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39</xdr:col>
      <xdr:colOff>600205</xdr:colOff>
      <xdr:row>135</xdr:row>
      <xdr:rowOff>0</xdr:rowOff>
    </xdr:from>
    <xdr:to>
      <xdr:col>47</xdr:col>
      <xdr:colOff>266178</xdr:colOff>
      <xdr:row>149</xdr:row>
      <xdr:rowOff>3131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47</xdr:col>
      <xdr:colOff>300102</xdr:colOff>
      <xdr:row>135</xdr:row>
      <xdr:rowOff>0</xdr:rowOff>
    </xdr:from>
    <xdr:to>
      <xdr:col>54</xdr:col>
      <xdr:colOff>579328</xdr:colOff>
      <xdr:row>149</xdr:row>
      <xdr:rowOff>3131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55</xdr:col>
      <xdr:colOff>1</xdr:colOff>
      <xdr:row>135</xdr:row>
      <xdr:rowOff>0</xdr:rowOff>
    </xdr:from>
    <xdr:to>
      <xdr:col>62</xdr:col>
      <xdr:colOff>279227</xdr:colOff>
      <xdr:row>149</xdr:row>
      <xdr:rowOff>3131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62</xdr:col>
      <xdr:colOff>313151</xdr:colOff>
      <xdr:row>135</xdr:row>
      <xdr:rowOff>0</xdr:rowOff>
    </xdr:from>
    <xdr:to>
      <xdr:col>69</xdr:col>
      <xdr:colOff>592377</xdr:colOff>
      <xdr:row>149</xdr:row>
      <xdr:rowOff>3131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40</xdr:col>
      <xdr:colOff>600204</xdr:colOff>
      <xdr:row>149</xdr:row>
      <xdr:rowOff>52192</xdr:rowOff>
    </xdr:from>
    <xdr:to>
      <xdr:col>48</xdr:col>
      <xdr:colOff>266177</xdr:colOff>
      <xdr:row>163</xdr:row>
      <xdr:rowOff>55324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48</xdr:col>
      <xdr:colOff>300103</xdr:colOff>
      <xdr:row>149</xdr:row>
      <xdr:rowOff>65240</xdr:rowOff>
    </xdr:from>
    <xdr:to>
      <xdr:col>55</xdr:col>
      <xdr:colOff>579329</xdr:colOff>
      <xdr:row>163</xdr:row>
      <xdr:rowOff>68372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55</xdr:col>
      <xdr:colOff>613252</xdr:colOff>
      <xdr:row>149</xdr:row>
      <xdr:rowOff>65239</xdr:rowOff>
    </xdr:from>
    <xdr:to>
      <xdr:col>63</xdr:col>
      <xdr:colOff>279225</xdr:colOff>
      <xdr:row>163</xdr:row>
      <xdr:rowOff>68371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63</xdr:col>
      <xdr:colOff>313151</xdr:colOff>
      <xdr:row>149</xdr:row>
      <xdr:rowOff>52191</xdr:rowOff>
    </xdr:from>
    <xdr:to>
      <xdr:col>70</xdr:col>
      <xdr:colOff>592377</xdr:colOff>
      <xdr:row>163</xdr:row>
      <xdr:rowOff>55323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0</xdr:rowOff>
    </xdr:from>
    <xdr:to>
      <xdr:col>5</xdr:col>
      <xdr:colOff>142875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0</xdr:row>
      <xdr:rowOff>190499</xdr:rowOff>
    </xdr:from>
    <xdr:to>
      <xdr:col>9</xdr:col>
      <xdr:colOff>133349</xdr:colOff>
      <xdr:row>16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136873</xdr:colOff>
      <xdr:row>1</xdr:row>
      <xdr:rowOff>2087</xdr:rowOff>
    </xdr:from>
    <xdr:to>
      <xdr:col>13</xdr:col>
      <xdr:colOff>133350</xdr:colOff>
      <xdr:row>39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133350</xdr:colOff>
      <xdr:row>1</xdr:row>
      <xdr:rowOff>9396</xdr:rowOff>
    </xdr:from>
    <xdr:to>
      <xdr:col>17</xdr:col>
      <xdr:colOff>142875</xdr:colOff>
      <xdr:row>10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142875</xdr:colOff>
      <xdr:row>1</xdr:row>
      <xdr:rowOff>1174</xdr:rowOff>
    </xdr:from>
    <xdr:to>
      <xdr:col>21</xdr:col>
      <xdr:colOff>161925</xdr:colOff>
      <xdr:row>16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161925</xdr:colOff>
      <xdr:row>1</xdr:row>
      <xdr:rowOff>651</xdr:rowOff>
    </xdr:from>
    <xdr:to>
      <xdr:col>25</xdr:col>
      <xdr:colOff>171450</xdr:colOff>
      <xdr:row>43</xdr:row>
      <xdr:rowOff>111331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148441</xdr:colOff>
      <xdr:row>0</xdr:row>
      <xdr:rowOff>179757</xdr:rowOff>
    </xdr:from>
    <xdr:to>
      <xdr:col>29</xdr:col>
      <xdr:colOff>160811</xdr:colOff>
      <xdr:row>21</xdr:row>
      <xdr:rowOff>86591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160813</xdr:colOff>
      <xdr:row>1</xdr:row>
      <xdr:rowOff>15862</xdr:rowOff>
    </xdr:from>
    <xdr:to>
      <xdr:col>35</xdr:col>
      <xdr:colOff>383474</xdr:colOff>
      <xdr:row>32</xdr:row>
      <xdr:rowOff>61851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71"/>
  <sheetViews>
    <sheetView tabSelected="1" topLeftCell="AB7" zoomScale="98" zoomScaleNormal="98" workbookViewId="0">
      <selection activeCell="AV21" sqref="AV21:AV32"/>
    </sheetView>
  </sheetViews>
  <sheetFormatPr defaultRowHeight="15" x14ac:dyDescent="0.25"/>
  <cols>
    <col min="1" max="1" width="5.28515625" style="4" customWidth="1"/>
    <col min="2" max="2" width="9.140625" style="4"/>
    <col min="3" max="3" width="12.7109375" style="4" customWidth="1"/>
    <col min="4" max="13" width="9.140625" style="4"/>
    <col min="14" max="14" width="9.140625" style="4" customWidth="1"/>
    <col min="15" max="15" width="9.28515625" style="4" customWidth="1"/>
    <col min="16" max="113" width="9.140625" style="4"/>
  </cols>
  <sheetData>
    <row r="1" spans="1:112" x14ac:dyDescent="0.25">
      <c r="A1" s="4" t="s">
        <v>0</v>
      </c>
    </row>
    <row r="2" spans="1:112" x14ac:dyDescent="0.25">
      <c r="A2" s="4" t="s">
        <v>12</v>
      </c>
    </row>
    <row r="3" spans="1:112" x14ac:dyDescent="0.25">
      <c r="B3" s="73" t="s">
        <v>16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 t="s">
        <v>2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 t="s">
        <v>13</v>
      </c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 t="s">
        <v>14</v>
      </c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 t="s">
        <v>15</v>
      </c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 t="s">
        <v>34</v>
      </c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 t="s">
        <v>31</v>
      </c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 t="s">
        <v>87</v>
      </c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 t="s">
        <v>35</v>
      </c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19"/>
      <c r="DG3" s="19"/>
      <c r="DH3" s="18"/>
    </row>
    <row r="4" spans="1:112" x14ac:dyDescent="0.25"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  <c r="H4" s="4" t="s">
        <v>43</v>
      </c>
      <c r="I4" s="4" t="s">
        <v>44</v>
      </c>
      <c r="J4" s="4" t="s">
        <v>45</v>
      </c>
      <c r="K4" s="3" t="s">
        <v>46</v>
      </c>
      <c r="L4" s="3" t="s">
        <v>47</v>
      </c>
      <c r="M4" s="3" t="s">
        <v>48</v>
      </c>
      <c r="N4" s="4" t="s">
        <v>37</v>
      </c>
      <c r="O4" s="4" t="s">
        <v>38</v>
      </c>
      <c r="P4" s="4" t="s">
        <v>39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3" t="s">
        <v>46</v>
      </c>
      <c r="X4" s="3" t="s">
        <v>47</v>
      </c>
      <c r="Y4" s="3" t="s">
        <v>48</v>
      </c>
      <c r="Z4" s="4" t="s">
        <v>37</v>
      </c>
      <c r="AA4" s="4" t="s">
        <v>38</v>
      </c>
      <c r="AB4" s="4" t="s">
        <v>39</v>
      </c>
      <c r="AC4" s="4" t="s">
        <v>40</v>
      </c>
      <c r="AD4" s="4" t="s">
        <v>41</v>
      </c>
      <c r="AE4" s="4" t="s">
        <v>42</v>
      </c>
      <c r="AF4" s="4" t="s">
        <v>43</v>
      </c>
      <c r="AG4" s="4" t="s">
        <v>44</v>
      </c>
      <c r="AH4" s="4" t="s">
        <v>45</v>
      </c>
      <c r="AI4" s="3" t="s">
        <v>46</v>
      </c>
      <c r="AJ4" s="3" t="s">
        <v>47</v>
      </c>
      <c r="AK4" s="3" t="s">
        <v>48</v>
      </c>
      <c r="AL4" s="4" t="s">
        <v>37</v>
      </c>
      <c r="AM4" s="4" t="s">
        <v>38</v>
      </c>
      <c r="AN4" s="4" t="s">
        <v>39</v>
      </c>
      <c r="AO4" s="4" t="s">
        <v>40</v>
      </c>
      <c r="AP4" s="4" t="s">
        <v>41</v>
      </c>
      <c r="AQ4" s="4" t="s">
        <v>42</v>
      </c>
      <c r="AR4" s="4" t="s">
        <v>43</v>
      </c>
      <c r="AS4" s="4" t="s">
        <v>44</v>
      </c>
      <c r="AT4" s="4" t="s">
        <v>45</v>
      </c>
      <c r="AU4" s="3" t="s">
        <v>46</v>
      </c>
      <c r="AV4" s="3" t="s">
        <v>47</v>
      </c>
      <c r="AW4" s="3" t="s">
        <v>48</v>
      </c>
      <c r="AX4" s="4" t="s">
        <v>37</v>
      </c>
      <c r="AY4" s="4" t="s">
        <v>38</v>
      </c>
      <c r="AZ4" s="4" t="s">
        <v>39</v>
      </c>
      <c r="BA4" s="4" t="s">
        <v>40</v>
      </c>
      <c r="BB4" s="4" t="s">
        <v>41</v>
      </c>
      <c r="BC4" s="4" t="s">
        <v>42</v>
      </c>
      <c r="BD4" s="4" t="s">
        <v>43</v>
      </c>
      <c r="BE4" s="4" t="s">
        <v>44</v>
      </c>
      <c r="BF4" s="4" t="s">
        <v>45</v>
      </c>
      <c r="BG4" s="3" t="s">
        <v>46</v>
      </c>
      <c r="BH4" s="3" t="s">
        <v>47</v>
      </c>
      <c r="BI4" s="3" t="s">
        <v>48</v>
      </c>
      <c r="BJ4" s="4" t="s">
        <v>37</v>
      </c>
      <c r="BK4" s="4" t="s">
        <v>38</v>
      </c>
      <c r="BL4" s="4" t="s">
        <v>39</v>
      </c>
      <c r="BM4" s="4" t="s">
        <v>40</v>
      </c>
      <c r="BN4" s="4" t="s">
        <v>41</v>
      </c>
      <c r="BO4" s="4" t="s">
        <v>42</v>
      </c>
      <c r="BP4" s="4" t="s">
        <v>43</v>
      </c>
      <c r="BQ4" s="4" t="s">
        <v>44</v>
      </c>
      <c r="BR4" s="4" t="s">
        <v>45</v>
      </c>
      <c r="BS4" s="3" t="s">
        <v>46</v>
      </c>
      <c r="BT4" s="3" t="s">
        <v>47</v>
      </c>
      <c r="BU4" s="3" t="s">
        <v>48</v>
      </c>
      <c r="BV4" s="4" t="s">
        <v>37</v>
      </c>
      <c r="BW4" s="4" t="s">
        <v>38</v>
      </c>
      <c r="BX4" s="4" t="s">
        <v>39</v>
      </c>
      <c r="BY4" s="4" t="s">
        <v>40</v>
      </c>
      <c r="BZ4" s="4" t="s">
        <v>41</v>
      </c>
      <c r="CA4" s="4" t="s">
        <v>42</v>
      </c>
      <c r="CB4" s="4" t="s">
        <v>43</v>
      </c>
      <c r="CC4" s="4" t="s">
        <v>44</v>
      </c>
      <c r="CD4" s="4" t="s">
        <v>45</v>
      </c>
      <c r="CE4" s="3" t="s">
        <v>46</v>
      </c>
      <c r="CF4" s="3" t="s">
        <v>47</v>
      </c>
      <c r="CG4" s="3" t="s">
        <v>48</v>
      </c>
      <c r="CH4" s="4" t="s">
        <v>37</v>
      </c>
      <c r="CI4" s="4" t="s">
        <v>38</v>
      </c>
      <c r="CJ4" s="4" t="s">
        <v>39</v>
      </c>
      <c r="CK4" s="4" t="s">
        <v>40</v>
      </c>
      <c r="CL4" s="4" t="s">
        <v>41</v>
      </c>
      <c r="CM4" s="4" t="s">
        <v>42</v>
      </c>
      <c r="CN4" s="4" t="s">
        <v>43</v>
      </c>
      <c r="CO4" s="4" t="s">
        <v>44</v>
      </c>
      <c r="CP4" s="4" t="s">
        <v>45</v>
      </c>
      <c r="CQ4" s="3" t="s">
        <v>46</v>
      </c>
      <c r="CR4" s="3" t="s">
        <v>47</v>
      </c>
      <c r="CS4" s="3" t="s">
        <v>48</v>
      </c>
      <c r="CT4" s="4" t="s">
        <v>37</v>
      </c>
      <c r="CU4" s="4" t="s">
        <v>38</v>
      </c>
      <c r="CV4" s="4" t="s">
        <v>39</v>
      </c>
      <c r="CW4" s="4" t="s">
        <v>40</v>
      </c>
      <c r="CX4" s="4" t="s">
        <v>41</v>
      </c>
      <c r="CY4" s="4" t="s">
        <v>42</v>
      </c>
      <c r="CZ4" s="4" t="s">
        <v>43</v>
      </c>
      <c r="DA4" s="4" t="s">
        <v>44</v>
      </c>
      <c r="DB4" s="4" t="s">
        <v>45</v>
      </c>
      <c r="DC4" s="3" t="s">
        <v>46</v>
      </c>
      <c r="DD4" s="3" t="s">
        <v>47</v>
      </c>
      <c r="DE4" s="3" t="s">
        <v>48</v>
      </c>
      <c r="DF4" s="3"/>
      <c r="DG4" s="3"/>
      <c r="DH4" s="3"/>
    </row>
    <row r="5" spans="1:112" x14ac:dyDescent="0.25">
      <c r="A5" s="4">
        <v>1</v>
      </c>
      <c r="B5" s="4">
        <v>0</v>
      </c>
      <c r="C5" s="4">
        <v>0</v>
      </c>
      <c r="D5" s="23">
        <v>0</v>
      </c>
      <c r="E5" s="4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4">
        <v>27.1</v>
      </c>
      <c r="O5" s="1">
        <v>27.7</v>
      </c>
      <c r="P5" s="5">
        <v>27.8</v>
      </c>
      <c r="Q5" s="15">
        <v>27.6</v>
      </c>
      <c r="R5" s="5">
        <v>29.3</v>
      </c>
      <c r="S5" s="5">
        <v>27.9</v>
      </c>
      <c r="T5" s="5">
        <v>27.7</v>
      </c>
      <c r="U5" s="5">
        <v>28.3</v>
      </c>
      <c r="V5" s="5">
        <v>27.8</v>
      </c>
      <c r="W5" s="5">
        <v>27.7</v>
      </c>
      <c r="X5" s="5">
        <v>28.6</v>
      </c>
      <c r="Y5" s="5">
        <v>28.3</v>
      </c>
      <c r="Z5" s="4">
        <v>7.61</v>
      </c>
      <c r="AA5" s="2">
        <v>7.38</v>
      </c>
      <c r="AB5" s="5"/>
      <c r="AC5" s="4">
        <v>7.8</v>
      </c>
      <c r="AD5" s="5">
        <v>8.9700000000000006</v>
      </c>
      <c r="AF5" s="5">
        <v>8.48</v>
      </c>
      <c r="AG5" s="6">
        <v>8.6199999999999992</v>
      </c>
      <c r="AH5" s="6">
        <v>8.52</v>
      </c>
      <c r="AI5" s="6">
        <v>8.4</v>
      </c>
      <c r="AJ5" s="6"/>
      <c r="AK5" s="6">
        <v>8.8000000000000007</v>
      </c>
      <c r="AL5" s="4">
        <v>3.46</v>
      </c>
      <c r="AM5" s="2">
        <v>0.94</v>
      </c>
      <c r="AN5" s="6">
        <v>14.115</v>
      </c>
      <c r="AO5" s="13">
        <v>5.25</v>
      </c>
      <c r="AP5" s="6">
        <v>4.71</v>
      </c>
      <c r="AQ5" s="4">
        <v>5.83</v>
      </c>
      <c r="AR5" s="6">
        <v>6.71</v>
      </c>
      <c r="AS5" s="6">
        <v>6.35</v>
      </c>
      <c r="AT5">
        <v>6.66</v>
      </c>
      <c r="AU5" s="6">
        <v>5.67</v>
      </c>
      <c r="AV5" s="6">
        <f>AW53-(AW53*2.7%)</f>
        <v>7.1029</v>
      </c>
      <c r="AW5" s="6">
        <v>7.4</v>
      </c>
      <c r="AX5" s="4">
        <v>140.9</v>
      </c>
      <c r="AY5" s="1">
        <v>154.80000000000001</v>
      </c>
      <c r="AZ5" s="5"/>
      <c r="BA5" s="4">
        <v>138</v>
      </c>
      <c r="BB5" s="5">
        <v>144.19999999999999</v>
      </c>
      <c r="BC5" s="5"/>
      <c r="BD5" s="5">
        <v>0.13400000000000001</v>
      </c>
      <c r="BE5" s="29">
        <v>0.13400000000000001</v>
      </c>
      <c r="BF5" s="15">
        <v>0.13100000000000001</v>
      </c>
      <c r="BG5" s="15">
        <v>0.129</v>
      </c>
      <c r="BI5" s="4">
        <v>0.124</v>
      </c>
      <c r="BJ5" s="4">
        <v>-57.5</v>
      </c>
      <c r="BK5" s="1">
        <v>-47.5</v>
      </c>
      <c r="BL5" s="5"/>
      <c r="BM5" s="4">
        <v>-78.400000000000006</v>
      </c>
      <c r="BN5" s="5">
        <v>-148.9</v>
      </c>
      <c r="BO5" s="5"/>
      <c r="BP5" s="5">
        <v>30</v>
      </c>
      <c r="BQ5" s="5">
        <v>38</v>
      </c>
      <c r="BR5" s="5">
        <v>-131</v>
      </c>
      <c r="BS5" s="5">
        <v>7</v>
      </c>
      <c r="BT5" s="5"/>
      <c r="BU5" s="5">
        <v>29</v>
      </c>
      <c r="BV5" s="5">
        <v>87.75</v>
      </c>
      <c r="BW5" s="10">
        <v>96.85</v>
      </c>
      <c r="BX5" s="5"/>
      <c r="BY5" s="5">
        <v>85.15</v>
      </c>
      <c r="BZ5" s="5">
        <v>86.45</v>
      </c>
      <c r="CA5" s="5"/>
      <c r="CB5" s="5">
        <v>8.6999999999999994E-2</v>
      </c>
      <c r="CC5" s="5">
        <v>8.6999999999999994E-2</v>
      </c>
      <c r="CD5" s="5">
        <v>8.5000000000000006E-2</v>
      </c>
      <c r="CE5" s="5">
        <v>8.4000000000000005E-2</v>
      </c>
      <c r="CF5" s="5"/>
      <c r="CG5" s="5">
        <v>0</v>
      </c>
      <c r="CH5" s="5"/>
      <c r="CI5" s="5"/>
      <c r="CJ5" s="5"/>
      <c r="CK5" s="5"/>
      <c r="CL5" s="5"/>
      <c r="CM5" s="5"/>
      <c r="CN5" s="5"/>
      <c r="CO5" s="5">
        <v>4.87</v>
      </c>
      <c r="CP5" s="5"/>
      <c r="CQ5" s="5">
        <v>6.58</v>
      </c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1:112" x14ac:dyDescent="0.25">
      <c r="A6" s="4">
        <v>2</v>
      </c>
      <c r="B6" s="4">
        <v>1</v>
      </c>
      <c r="C6" s="4">
        <v>1</v>
      </c>
      <c r="D6" s="23">
        <v>1</v>
      </c>
      <c r="E6" s="4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4">
        <v>26.9</v>
      </c>
      <c r="O6" s="1">
        <v>27</v>
      </c>
      <c r="P6" s="5">
        <v>27.8</v>
      </c>
      <c r="Q6" s="15">
        <v>27.6</v>
      </c>
      <c r="R6" s="15">
        <v>29.2</v>
      </c>
      <c r="S6" s="5">
        <v>27.9</v>
      </c>
      <c r="T6" s="5">
        <v>27.7</v>
      </c>
      <c r="U6" s="5">
        <v>28.1</v>
      </c>
      <c r="V6" s="5">
        <v>27.8</v>
      </c>
      <c r="W6" s="5">
        <v>27.7</v>
      </c>
      <c r="X6" s="5">
        <v>28.4</v>
      </c>
      <c r="Y6" s="5">
        <v>28.2</v>
      </c>
      <c r="Z6" s="4">
        <v>7.35</v>
      </c>
      <c r="AA6" s="2">
        <v>6.96</v>
      </c>
      <c r="AB6" s="8"/>
      <c r="AC6" s="4">
        <v>7.83</v>
      </c>
      <c r="AD6" s="5">
        <v>9.0399999999999991</v>
      </c>
      <c r="AF6" s="5">
        <v>8.51</v>
      </c>
      <c r="AG6" s="6">
        <v>8.69</v>
      </c>
      <c r="AH6" s="6">
        <v>8.57</v>
      </c>
      <c r="AI6" s="6">
        <v>8.3699999999999992</v>
      </c>
      <c r="AJ6" s="6"/>
      <c r="AK6" s="6">
        <v>8.6</v>
      </c>
      <c r="AL6" s="4">
        <v>3.26</v>
      </c>
      <c r="AM6" s="2">
        <v>1.1200000000000001</v>
      </c>
      <c r="AN6" s="6">
        <v>14.068</v>
      </c>
      <c r="AO6" s="13">
        <v>5.08</v>
      </c>
      <c r="AP6" s="6">
        <v>4.28</v>
      </c>
      <c r="AQ6" s="4">
        <v>5.4</v>
      </c>
      <c r="AR6" s="6">
        <v>6.37</v>
      </c>
      <c r="AS6" s="6">
        <v>6.15</v>
      </c>
      <c r="AT6">
        <v>6.35</v>
      </c>
      <c r="AU6" s="6">
        <v>5.46</v>
      </c>
      <c r="AV6" s="6">
        <f t="shared" ref="AV6:AV16" si="0">AW54-(AW54*2.7%)</f>
        <v>6.9472199999999997</v>
      </c>
      <c r="AW6" s="6">
        <v>7.7</v>
      </c>
      <c r="AX6" s="4">
        <v>140.19999999999999</v>
      </c>
      <c r="AY6" s="1">
        <v>154.30000000000001</v>
      </c>
      <c r="AZ6" s="5"/>
      <c r="BA6" s="4">
        <v>138.1</v>
      </c>
      <c r="BB6" s="5">
        <v>143.1</v>
      </c>
      <c r="BC6" s="5"/>
      <c r="BD6" s="5"/>
      <c r="BE6" s="7"/>
      <c r="BF6" s="15"/>
      <c r="BJ6" s="4">
        <v>-51.2</v>
      </c>
      <c r="BK6" s="1">
        <v>-27.3</v>
      </c>
      <c r="BL6" s="5"/>
      <c r="BM6" s="4">
        <v>-80.3</v>
      </c>
      <c r="BN6" s="5">
        <v>-151.19999999999999</v>
      </c>
      <c r="BO6" s="5"/>
      <c r="BP6" s="5"/>
      <c r="BQ6" s="5"/>
      <c r="BR6" s="5"/>
      <c r="BS6" s="5"/>
      <c r="BT6" s="5"/>
      <c r="BU6" s="5"/>
      <c r="BV6" s="5">
        <v>87.75</v>
      </c>
      <c r="BW6" s="10">
        <v>96.85</v>
      </c>
      <c r="BX6" s="5"/>
      <c r="BY6" s="5">
        <v>85.15</v>
      </c>
      <c r="BZ6" s="5">
        <v>85.8</v>
      </c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1:112" x14ac:dyDescent="0.25">
      <c r="A7" s="4">
        <v>3</v>
      </c>
      <c r="B7" s="4">
        <v>2</v>
      </c>
      <c r="C7" s="4">
        <v>2</v>
      </c>
      <c r="D7" s="23">
        <v>2</v>
      </c>
      <c r="E7" s="4">
        <v>2</v>
      </c>
      <c r="F7" s="5">
        <v>2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4">
        <v>26.8</v>
      </c>
      <c r="O7" s="1">
        <v>26.9</v>
      </c>
      <c r="P7" s="5">
        <v>27.8</v>
      </c>
      <c r="Q7" s="15">
        <v>27.6</v>
      </c>
      <c r="R7" s="15">
        <v>29.1</v>
      </c>
      <c r="S7" s="5">
        <v>27.8</v>
      </c>
      <c r="T7" s="5">
        <v>27.7</v>
      </c>
      <c r="U7" s="5">
        <v>28.1</v>
      </c>
      <c r="V7" s="5">
        <v>27.8</v>
      </c>
      <c r="W7" s="5">
        <v>27.7</v>
      </c>
      <c r="X7" s="5">
        <v>27.6</v>
      </c>
      <c r="Y7" s="5">
        <v>28.2</v>
      </c>
      <c r="Z7" s="4">
        <v>7.9</v>
      </c>
      <c r="AA7" s="2">
        <v>6.85</v>
      </c>
      <c r="AB7" s="5"/>
      <c r="AC7" s="4">
        <v>7.86</v>
      </c>
      <c r="AD7" s="5">
        <v>9.06</v>
      </c>
      <c r="AF7" s="5">
        <v>8.52</v>
      </c>
      <c r="AG7" s="6">
        <v>8.6999999999999993</v>
      </c>
      <c r="AH7" s="6">
        <v>8.6</v>
      </c>
      <c r="AI7" s="6">
        <v>8.3800000000000008</v>
      </c>
      <c r="AJ7" s="6"/>
      <c r="AK7" s="6">
        <v>8.6</v>
      </c>
      <c r="AL7" s="4">
        <v>2.62</v>
      </c>
      <c r="AM7" s="2">
        <v>0.92</v>
      </c>
      <c r="AN7" s="6">
        <v>7.1849999999999996</v>
      </c>
      <c r="AO7" s="13">
        <v>4.8499999999999996</v>
      </c>
      <c r="AP7" s="6">
        <v>4.0999999999999996</v>
      </c>
      <c r="AQ7" s="4">
        <v>5.16</v>
      </c>
      <c r="AR7" s="6">
        <v>6.38</v>
      </c>
      <c r="AS7" s="6">
        <v>6.13</v>
      </c>
      <c r="AT7">
        <v>6.12</v>
      </c>
      <c r="AU7" s="6">
        <v>5.33</v>
      </c>
      <c r="AV7" s="6">
        <f t="shared" si="0"/>
        <v>7.0542499999999997</v>
      </c>
      <c r="AW7" s="6">
        <v>6.8</v>
      </c>
      <c r="AX7" s="4">
        <v>140.4</v>
      </c>
      <c r="AY7" s="1">
        <v>154.6</v>
      </c>
      <c r="AZ7" s="5"/>
      <c r="BA7" s="4">
        <v>138.1</v>
      </c>
      <c r="BB7" s="5">
        <v>142.69999999999999</v>
      </c>
      <c r="BC7" s="5"/>
      <c r="BD7" s="5"/>
      <c r="BE7" s="7"/>
      <c r="BF7" s="15"/>
      <c r="BJ7" s="4">
        <v>-53</v>
      </c>
      <c r="BK7" s="1">
        <v>-20.9</v>
      </c>
      <c r="BL7" s="5"/>
      <c r="BM7" s="4">
        <v>-80.7</v>
      </c>
      <c r="BN7" s="5">
        <v>-153.5</v>
      </c>
      <c r="BO7" s="5"/>
      <c r="BP7" s="5"/>
      <c r="BQ7" s="5"/>
      <c r="BR7" s="5"/>
      <c r="BS7" s="5"/>
      <c r="BT7" s="5"/>
      <c r="BU7" s="5"/>
      <c r="BV7" s="5">
        <v>88.4</v>
      </c>
      <c r="BW7" s="10">
        <v>96.85</v>
      </c>
      <c r="BX7" s="5"/>
      <c r="BY7" s="5">
        <v>85.15</v>
      </c>
      <c r="BZ7" s="5">
        <v>85.8</v>
      </c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1:112" x14ac:dyDescent="0.25">
      <c r="A8" s="4">
        <v>4</v>
      </c>
      <c r="B8" s="4">
        <v>3</v>
      </c>
      <c r="C8" s="4">
        <v>3</v>
      </c>
      <c r="D8" s="23">
        <v>3</v>
      </c>
      <c r="E8" s="4">
        <v>3</v>
      </c>
      <c r="F8" s="5">
        <v>3</v>
      </c>
      <c r="G8" s="5">
        <v>3</v>
      </c>
      <c r="H8" s="5">
        <v>3</v>
      </c>
      <c r="I8" s="5">
        <v>3</v>
      </c>
      <c r="J8" s="5">
        <v>3</v>
      </c>
      <c r="K8" s="5">
        <v>3</v>
      </c>
      <c r="L8" s="5">
        <v>3</v>
      </c>
      <c r="M8" s="5">
        <v>3</v>
      </c>
      <c r="N8" s="4">
        <v>26.8</v>
      </c>
      <c r="O8" s="1">
        <v>26.9</v>
      </c>
      <c r="P8" s="5">
        <v>27.8</v>
      </c>
      <c r="Q8" s="15">
        <v>27.6</v>
      </c>
      <c r="R8" s="15">
        <v>29.1</v>
      </c>
      <c r="S8" s="5">
        <v>27.8</v>
      </c>
      <c r="T8" s="5">
        <v>27.7</v>
      </c>
      <c r="U8" s="5">
        <v>28</v>
      </c>
      <c r="V8" s="5">
        <v>27.8</v>
      </c>
      <c r="W8" s="5">
        <v>27.7</v>
      </c>
      <c r="X8" s="5">
        <v>27.7</v>
      </c>
      <c r="Y8" s="5">
        <v>28.1</v>
      </c>
      <c r="Z8" s="4">
        <v>7.29</v>
      </c>
      <c r="AA8" s="2">
        <v>6.79</v>
      </c>
      <c r="AB8" s="5"/>
      <c r="AC8" s="4">
        <v>7.84</v>
      </c>
      <c r="AD8" s="5">
        <v>9.0500000000000007</v>
      </c>
      <c r="AF8" s="5">
        <v>8.5</v>
      </c>
      <c r="AG8" s="6">
        <v>8.7100000000000009</v>
      </c>
      <c r="AH8" s="6">
        <v>8.61</v>
      </c>
      <c r="AI8" s="6">
        <v>8.3699999999999992</v>
      </c>
      <c r="AJ8" s="6"/>
      <c r="AK8" s="6">
        <v>8.6999999999999993</v>
      </c>
      <c r="AL8" s="4">
        <v>5.5</v>
      </c>
      <c r="AM8" s="2">
        <v>0.8</v>
      </c>
      <c r="AN8" s="6">
        <v>4.7729999999999997</v>
      </c>
      <c r="AO8" s="13">
        <v>4.6900000000000004</v>
      </c>
      <c r="AP8" s="6">
        <v>4.5199999999999996</v>
      </c>
      <c r="AQ8" s="3">
        <v>5.08</v>
      </c>
      <c r="AR8" s="6">
        <v>5.95</v>
      </c>
      <c r="AS8" s="6">
        <v>6.36</v>
      </c>
      <c r="AT8">
        <v>6.14</v>
      </c>
      <c r="AU8" s="6">
        <v>5.34</v>
      </c>
      <c r="AV8" s="6">
        <f t="shared" si="0"/>
        <v>6.7234300000000005</v>
      </c>
      <c r="AW8" s="6">
        <v>6.4</v>
      </c>
      <c r="AX8" s="4">
        <v>140.4</v>
      </c>
      <c r="AY8" s="1">
        <v>154.69999999999999</v>
      </c>
      <c r="AZ8" s="5"/>
      <c r="BA8" s="3">
        <v>138.19999999999999</v>
      </c>
      <c r="BB8" s="5">
        <v>142.1</v>
      </c>
      <c r="BC8" s="5"/>
      <c r="BD8" s="5"/>
      <c r="BE8" s="7"/>
      <c r="BF8" s="15"/>
      <c r="BH8" s="3"/>
      <c r="BJ8" s="4">
        <v>-47.5</v>
      </c>
      <c r="BK8" s="1">
        <v>-18</v>
      </c>
      <c r="BL8" s="5"/>
      <c r="BM8" s="3">
        <v>-81.599999999999994</v>
      </c>
      <c r="BN8" s="5">
        <v>-152.5</v>
      </c>
      <c r="BO8" s="5"/>
      <c r="BP8" s="5"/>
      <c r="BQ8" s="5"/>
      <c r="BR8" s="5"/>
      <c r="BS8" s="5"/>
      <c r="BT8" s="5"/>
      <c r="BU8" s="5"/>
      <c r="BV8" s="5">
        <v>88.4</v>
      </c>
      <c r="BW8" s="10">
        <v>96.85</v>
      </c>
      <c r="BX8" s="5"/>
      <c r="BY8" s="5">
        <v>85.8</v>
      </c>
      <c r="BZ8" s="5">
        <v>85.8</v>
      </c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1:112" x14ac:dyDescent="0.25">
      <c r="A9" s="4">
        <v>5</v>
      </c>
      <c r="B9" s="4">
        <v>4</v>
      </c>
      <c r="C9" s="4">
        <v>4</v>
      </c>
      <c r="D9" s="23">
        <v>4</v>
      </c>
      <c r="E9" s="4">
        <v>4</v>
      </c>
      <c r="F9" s="5">
        <v>4</v>
      </c>
      <c r="G9" s="5">
        <v>4</v>
      </c>
      <c r="H9" s="5">
        <v>4</v>
      </c>
      <c r="I9" s="5">
        <v>4</v>
      </c>
      <c r="J9" s="5">
        <v>4</v>
      </c>
      <c r="K9" s="5">
        <v>4</v>
      </c>
      <c r="L9" s="5">
        <v>4</v>
      </c>
      <c r="M9" s="5">
        <v>4</v>
      </c>
      <c r="N9" s="4">
        <v>26.8</v>
      </c>
      <c r="O9" s="1">
        <v>26.8</v>
      </c>
      <c r="P9" s="5">
        <v>26.9</v>
      </c>
      <c r="Q9" s="15">
        <v>27.6</v>
      </c>
      <c r="R9" s="15">
        <v>29</v>
      </c>
      <c r="S9" s="5">
        <v>27.8</v>
      </c>
      <c r="T9" s="5">
        <v>27.7</v>
      </c>
      <c r="U9" s="5">
        <v>28</v>
      </c>
      <c r="V9" s="5">
        <v>27.8</v>
      </c>
      <c r="W9" s="5">
        <v>27.6</v>
      </c>
      <c r="X9" s="5">
        <v>27.2</v>
      </c>
      <c r="Y9" s="5">
        <v>28</v>
      </c>
      <c r="Z9" s="4">
        <v>7.26</v>
      </c>
      <c r="AA9" s="13">
        <v>6.75</v>
      </c>
      <c r="AB9" s="5"/>
      <c r="AC9" s="3">
        <v>7.86</v>
      </c>
      <c r="AD9" s="5">
        <v>9.08</v>
      </c>
      <c r="AF9" s="5">
        <v>8.5</v>
      </c>
      <c r="AG9" s="6">
        <v>8.6999999999999993</v>
      </c>
      <c r="AH9" s="6">
        <v>8.59</v>
      </c>
      <c r="AI9" s="6">
        <v>8.39</v>
      </c>
      <c r="AJ9" s="6"/>
      <c r="AK9" s="6">
        <v>8.6</v>
      </c>
      <c r="AL9" s="4">
        <v>2.4500000000000002</v>
      </c>
      <c r="AM9" s="2">
        <v>0.79</v>
      </c>
      <c r="AN9" s="6">
        <v>4.742</v>
      </c>
      <c r="AO9" s="13">
        <v>4.84</v>
      </c>
      <c r="AP9" s="6">
        <v>4.2699999999999996</v>
      </c>
      <c r="AQ9" s="3">
        <v>4.97</v>
      </c>
      <c r="AR9" s="6">
        <v>5.92</v>
      </c>
      <c r="AS9" s="6">
        <v>5.45</v>
      </c>
      <c r="AT9">
        <v>6.14</v>
      </c>
      <c r="AU9" s="6">
        <v>5.56</v>
      </c>
      <c r="AV9" s="6">
        <f t="shared" si="0"/>
        <v>6.5190999999999999</v>
      </c>
      <c r="AW9" s="6">
        <v>5.6</v>
      </c>
      <c r="AX9" s="4">
        <v>140.5</v>
      </c>
      <c r="AY9" s="1">
        <v>154.6</v>
      </c>
      <c r="AZ9" s="5"/>
      <c r="BA9" s="3">
        <v>138.30000000000001</v>
      </c>
      <c r="BB9" s="5">
        <v>142</v>
      </c>
      <c r="BC9" s="5"/>
      <c r="BD9" s="5"/>
      <c r="BE9" s="7"/>
      <c r="BF9" s="15"/>
      <c r="BH9" s="3"/>
      <c r="BJ9" s="4">
        <v>-45.8</v>
      </c>
      <c r="BK9" s="1">
        <v>-15</v>
      </c>
      <c r="BL9" s="5"/>
      <c r="BM9" s="3">
        <v>-81.2</v>
      </c>
      <c r="BN9" s="5">
        <v>-154.30000000000001</v>
      </c>
      <c r="BO9" s="5"/>
      <c r="BP9" s="5"/>
      <c r="BQ9" s="5"/>
      <c r="BR9" s="5"/>
      <c r="BS9" s="5"/>
      <c r="BT9" s="5"/>
      <c r="BU9" s="5"/>
      <c r="BV9" s="5">
        <v>88.4</v>
      </c>
      <c r="BW9" s="10">
        <v>96.85</v>
      </c>
      <c r="BX9" s="5"/>
      <c r="BY9" s="5">
        <v>85.8</v>
      </c>
      <c r="BZ9" s="5">
        <v>85.8</v>
      </c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1:112" x14ac:dyDescent="0.25">
      <c r="A10" s="4">
        <v>6</v>
      </c>
      <c r="B10" s="4">
        <v>5</v>
      </c>
      <c r="C10" s="4">
        <v>5</v>
      </c>
      <c r="D10" s="23">
        <v>5</v>
      </c>
      <c r="E10" s="4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4">
        <v>26.8</v>
      </c>
      <c r="O10" s="1">
        <v>26.8</v>
      </c>
      <c r="P10" s="5">
        <v>26.7</v>
      </c>
      <c r="Q10" s="15">
        <v>27.6</v>
      </c>
      <c r="R10" s="15">
        <v>28.7</v>
      </c>
      <c r="S10" s="5">
        <v>26.7</v>
      </c>
      <c r="T10" s="5">
        <v>27.7</v>
      </c>
      <c r="U10" s="5">
        <v>28</v>
      </c>
      <c r="V10" s="5">
        <v>27.8</v>
      </c>
      <c r="W10" s="5">
        <v>27.6</v>
      </c>
      <c r="X10" s="5">
        <v>27.2</v>
      </c>
      <c r="Y10" s="5">
        <v>27.9</v>
      </c>
      <c r="Z10" s="4">
        <v>7.23</v>
      </c>
      <c r="AA10" s="13">
        <v>6.72</v>
      </c>
      <c r="AB10" s="5"/>
      <c r="AC10" s="3">
        <v>7.87</v>
      </c>
      <c r="AD10" s="5">
        <v>8.84</v>
      </c>
      <c r="AF10" s="5">
        <v>8.5</v>
      </c>
      <c r="AG10" s="6">
        <v>8.6999999999999993</v>
      </c>
      <c r="AH10" s="6">
        <v>8.6300000000000008</v>
      </c>
      <c r="AI10" s="6">
        <v>8.3800000000000008</v>
      </c>
      <c r="AJ10" s="6"/>
      <c r="AK10" s="6">
        <v>8.5</v>
      </c>
      <c r="AL10" s="4">
        <v>2.33</v>
      </c>
      <c r="AM10" s="2">
        <v>0.72</v>
      </c>
      <c r="AN10" s="6">
        <v>4.8410000000000002</v>
      </c>
      <c r="AO10" s="13">
        <v>4.6399999999999997</v>
      </c>
      <c r="AP10" s="6">
        <v>3.24</v>
      </c>
      <c r="AQ10" s="3">
        <v>4.51</v>
      </c>
      <c r="AR10" s="6">
        <v>5.82</v>
      </c>
      <c r="AS10" s="6">
        <v>5.73</v>
      </c>
      <c r="AT10">
        <v>5.94</v>
      </c>
      <c r="AU10" s="6">
        <v>5.37</v>
      </c>
      <c r="AV10" s="6">
        <f t="shared" si="0"/>
        <v>6.2272000000000007</v>
      </c>
      <c r="AW10" s="6">
        <v>5.3</v>
      </c>
      <c r="AX10" s="4">
        <v>140.80000000000001</v>
      </c>
      <c r="AY10" s="1">
        <v>154.80000000000001</v>
      </c>
      <c r="AZ10" s="5"/>
      <c r="BA10" s="3">
        <v>138.1</v>
      </c>
      <c r="BB10" s="5">
        <v>138.5</v>
      </c>
      <c r="BC10" s="5"/>
      <c r="BD10" s="5"/>
      <c r="BE10" s="7"/>
      <c r="BF10" s="15"/>
      <c r="BH10" s="3"/>
      <c r="BJ10" s="4">
        <v>-43.5</v>
      </c>
      <c r="BK10" s="1">
        <v>-13.6</v>
      </c>
      <c r="BL10" s="5"/>
      <c r="BM10" s="3">
        <v>-81.099999999999994</v>
      </c>
      <c r="BN10" s="5">
        <v>-139.30000000000001</v>
      </c>
      <c r="BO10" s="5"/>
      <c r="BP10" s="5"/>
      <c r="BQ10" s="5"/>
      <c r="BR10" s="5"/>
      <c r="BS10" s="5"/>
      <c r="BT10" s="5"/>
      <c r="BU10" s="5"/>
      <c r="BV10" s="5">
        <v>88.4</v>
      </c>
      <c r="BW10" s="10">
        <v>97.5</v>
      </c>
      <c r="BX10" s="5"/>
      <c r="BY10" s="5">
        <v>85.8</v>
      </c>
      <c r="BZ10" s="5">
        <v>84.5</v>
      </c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1:112" x14ac:dyDescent="0.25">
      <c r="A11" s="4">
        <v>7</v>
      </c>
      <c r="B11" s="4">
        <v>6</v>
      </c>
      <c r="C11" s="4">
        <v>6</v>
      </c>
      <c r="D11" s="23">
        <v>6</v>
      </c>
      <c r="E11" s="4">
        <v>6</v>
      </c>
      <c r="F11" s="5">
        <v>6</v>
      </c>
      <c r="G11" s="5">
        <v>6</v>
      </c>
      <c r="H11" s="5">
        <v>6</v>
      </c>
      <c r="I11" s="5">
        <v>6</v>
      </c>
      <c r="J11" s="5">
        <v>6</v>
      </c>
      <c r="K11" s="5">
        <v>6</v>
      </c>
      <c r="L11" s="5">
        <v>6</v>
      </c>
      <c r="M11" s="5">
        <v>6</v>
      </c>
      <c r="N11" s="4">
        <v>26.8</v>
      </c>
      <c r="O11" s="1">
        <v>26.8</v>
      </c>
      <c r="P11" s="5">
        <v>26.7</v>
      </c>
      <c r="Q11" s="15">
        <v>27.6</v>
      </c>
      <c r="R11" s="15">
        <v>28</v>
      </c>
      <c r="S11" s="5">
        <v>26.5</v>
      </c>
      <c r="T11" s="5">
        <v>27.7</v>
      </c>
      <c r="U11" s="5">
        <v>28</v>
      </c>
      <c r="V11" s="5">
        <v>27.8</v>
      </c>
      <c r="W11" s="5">
        <v>27.6</v>
      </c>
      <c r="X11" s="5">
        <v>27.3</v>
      </c>
      <c r="Y11" s="5">
        <v>27.8</v>
      </c>
      <c r="Z11" s="4">
        <v>7.18</v>
      </c>
      <c r="AA11" s="13">
        <v>6.71</v>
      </c>
      <c r="AC11" s="3">
        <v>7.73</v>
      </c>
      <c r="AD11" s="5">
        <v>8.27</v>
      </c>
      <c r="AF11" s="5">
        <v>8.5299999999999994</v>
      </c>
      <c r="AG11" s="6">
        <v>8.68</v>
      </c>
      <c r="AH11" s="6">
        <v>8.6300000000000008</v>
      </c>
      <c r="AI11" s="6">
        <v>8.3800000000000008</v>
      </c>
      <c r="AJ11" s="6"/>
      <c r="AK11" s="6">
        <v>8.4</v>
      </c>
      <c r="AL11" s="4">
        <v>2.1800000000000002</v>
      </c>
      <c r="AM11" s="13">
        <v>0.68</v>
      </c>
      <c r="AN11" s="6">
        <v>4.1399999999999997</v>
      </c>
      <c r="AO11" s="13">
        <v>4.34</v>
      </c>
      <c r="AP11" s="6">
        <v>0.57999999999999996</v>
      </c>
      <c r="AQ11" s="3">
        <v>4.2699999999999996</v>
      </c>
      <c r="AR11" s="6">
        <v>6.45</v>
      </c>
      <c r="AS11" s="6">
        <v>6.15</v>
      </c>
      <c r="AT11">
        <v>5.55</v>
      </c>
      <c r="AU11" s="6">
        <v>5.61</v>
      </c>
      <c r="AV11" s="6">
        <f t="shared" si="0"/>
        <v>5.7407000000000004</v>
      </c>
      <c r="AW11" s="6">
        <v>4.5</v>
      </c>
      <c r="AX11" s="4">
        <v>141.1</v>
      </c>
      <c r="AY11" s="1">
        <v>154.5</v>
      </c>
      <c r="BA11" s="3">
        <v>138.69999999999999</v>
      </c>
      <c r="BB11" s="5">
        <v>135.69999999999999</v>
      </c>
      <c r="BC11" s="5"/>
      <c r="BD11" s="5"/>
      <c r="BE11" s="7"/>
      <c r="BF11" s="15"/>
      <c r="BH11" s="3"/>
      <c r="BJ11" s="4">
        <v>-41</v>
      </c>
      <c r="BK11" s="1">
        <v>-12.9</v>
      </c>
      <c r="BM11" s="3">
        <v>-73.5</v>
      </c>
      <c r="BN11" s="5">
        <v>-104.3</v>
      </c>
      <c r="BO11" s="5"/>
      <c r="BP11" s="5"/>
      <c r="BQ11" s="5"/>
      <c r="BR11" s="5"/>
      <c r="BS11" s="5"/>
      <c r="BT11" s="5"/>
      <c r="BU11" s="5"/>
      <c r="BV11" s="5">
        <v>88.4</v>
      </c>
      <c r="BW11" s="10">
        <v>96.85</v>
      </c>
      <c r="BX11" s="5"/>
      <c r="BY11" s="5">
        <v>85.8</v>
      </c>
      <c r="BZ11" s="5">
        <v>84.8</v>
      </c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1:112" x14ac:dyDescent="0.25">
      <c r="A12" s="4">
        <v>8</v>
      </c>
      <c r="B12" s="4">
        <v>7</v>
      </c>
      <c r="C12" s="4">
        <v>7</v>
      </c>
      <c r="D12" s="23">
        <v>7</v>
      </c>
      <c r="E12" s="4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5">
        <v>7</v>
      </c>
      <c r="N12" s="4">
        <v>26.8</v>
      </c>
      <c r="O12" s="1">
        <v>26.8</v>
      </c>
      <c r="P12" s="5">
        <v>26.7</v>
      </c>
      <c r="Q12" s="15">
        <v>27.5</v>
      </c>
      <c r="R12" s="15">
        <v>27.5</v>
      </c>
      <c r="S12" s="5">
        <v>26.5</v>
      </c>
      <c r="T12" s="5">
        <v>27.7</v>
      </c>
      <c r="U12" s="5">
        <v>28</v>
      </c>
      <c r="V12" s="5">
        <v>27.8</v>
      </c>
      <c r="W12" s="5">
        <v>27.6</v>
      </c>
      <c r="X12" s="5">
        <v>26.4</v>
      </c>
      <c r="Y12" s="5">
        <v>27.7</v>
      </c>
      <c r="Z12" s="4">
        <v>7.15</v>
      </c>
      <c r="AA12" s="13">
        <v>6.7</v>
      </c>
      <c r="AC12" s="3">
        <v>7.55</v>
      </c>
      <c r="AD12" s="5">
        <v>7.9</v>
      </c>
      <c r="AF12" s="5" t="s">
        <v>86</v>
      </c>
      <c r="AG12" s="6">
        <v>8.67</v>
      </c>
      <c r="AH12" s="6">
        <v>8.82</v>
      </c>
      <c r="AI12" s="6">
        <v>8.36</v>
      </c>
      <c r="AJ12" s="6"/>
      <c r="AK12" s="6">
        <v>8.4</v>
      </c>
      <c r="AL12" s="4">
        <v>2.0699999999999998</v>
      </c>
      <c r="AM12" s="13">
        <v>0.67</v>
      </c>
      <c r="AN12" s="6">
        <v>3.089</v>
      </c>
      <c r="AO12" s="13">
        <v>2.96</v>
      </c>
      <c r="AP12" s="6">
        <v>0.32</v>
      </c>
      <c r="AQ12" s="3">
        <v>5.04</v>
      </c>
      <c r="AR12" s="6">
        <v>6.38</v>
      </c>
      <c r="AS12" s="6">
        <v>5.89</v>
      </c>
      <c r="AT12">
        <v>5.51</v>
      </c>
      <c r="AU12" s="6">
        <v>4.6500000000000004</v>
      </c>
      <c r="AV12" s="6">
        <f t="shared" si="0"/>
        <v>5.7407000000000004</v>
      </c>
      <c r="AW12" s="6">
        <v>3.6</v>
      </c>
      <c r="AX12" s="4">
        <v>141.19999999999999</v>
      </c>
      <c r="AY12" s="1">
        <v>153.9</v>
      </c>
      <c r="BA12" s="3">
        <v>140.1</v>
      </c>
      <c r="BB12" s="5">
        <v>145.69999999999999</v>
      </c>
      <c r="BC12" s="5"/>
      <c r="BD12" s="5"/>
      <c r="BE12" s="7"/>
      <c r="BF12" s="15"/>
      <c r="BH12" s="3"/>
      <c r="BJ12" s="4">
        <v>-38.9</v>
      </c>
      <c r="BK12" s="1">
        <v>-12</v>
      </c>
      <c r="BM12" s="3">
        <v>-62.7</v>
      </c>
      <c r="BN12" s="5">
        <v>-83</v>
      </c>
      <c r="BO12" s="5"/>
      <c r="BP12" s="5"/>
      <c r="BQ12" s="5"/>
      <c r="BR12" s="5"/>
      <c r="BS12" s="5"/>
      <c r="BT12" s="5"/>
      <c r="BU12" s="5"/>
      <c r="BV12" s="5">
        <v>89.05</v>
      </c>
      <c r="BW12" s="10">
        <v>96.85</v>
      </c>
      <c r="BX12" s="5"/>
      <c r="BY12" s="5">
        <v>87.1</v>
      </c>
      <c r="BZ12" s="5">
        <v>90.35</v>
      </c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1:112" x14ac:dyDescent="0.25">
      <c r="A13" s="4">
        <v>9</v>
      </c>
      <c r="B13" s="4">
        <v>8</v>
      </c>
      <c r="C13" s="4">
        <v>8</v>
      </c>
      <c r="D13" s="23">
        <v>8</v>
      </c>
      <c r="E13" s="4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  <c r="K13" s="5">
        <v>8</v>
      </c>
      <c r="L13" s="5">
        <v>8</v>
      </c>
      <c r="M13" s="5">
        <v>8</v>
      </c>
      <c r="N13" s="4">
        <v>26.8</v>
      </c>
      <c r="O13" s="1">
        <v>26.8</v>
      </c>
      <c r="P13" s="5">
        <v>26.3</v>
      </c>
      <c r="Q13" s="15">
        <v>27.5</v>
      </c>
      <c r="R13" s="15">
        <v>27.5</v>
      </c>
      <c r="S13" s="5">
        <v>26.5</v>
      </c>
      <c r="T13" s="5">
        <v>27.7</v>
      </c>
      <c r="U13" s="5">
        <v>28</v>
      </c>
      <c r="V13" s="5">
        <v>27.8</v>
      </c>
      <c r="W13" s="5">
        <v>27.6</v>
      </c>
      <c r="X13" s="5">
        <v>26.4</v>
      </c>
      <c r="Y13" s="5">
        <v>27.6</v>
      </c>
      <c r="Z13" s="4">
        <v>7.12</v>
      </c>
      <c r="AA13" s="13">
        <v>6.7</v>
      </c>
      <c r="AC13" s="3">
        <v>7.43</v>
      </c>
      <c r="AD13" s="5">
        <v>7.65</v>
      </c>
      <c r="AF13" s="5">
        <v>8.5299999999999994</v>
      </c>
      <c r="AG13" s="6">
        <v>8.7100000000000009</v>
      </c>
      <c r="AH13" s="6">
        <v>8.6</v>
      </c>
      <c r="AI13" s="6">
        <v>8.3000000000000007</v>
      </c>
      <c r="AJ13" s="6"/>
      <c r="AK13" s="6">
        <v>8.3000000000000007</v>
      </c>
      <c r="AL13" s="4">
        <v>2.1800000000000002</v>
      </c>
      <c r="AM13" s="13">
        <v>0.66</v>
      </c>
      <c r="AN13" s="6">
        <v>0.55400000000000005</v>
      </c>
      <c r="AO13" s="13">
        <v>2.25</v>
      </c>
      <c r="AP13" s="6">
        <v>0.26</v>
      </c>
      <c r="AQ13" s="3">
        <v>4.12</v>
      </c>
      <c r="AR13" s="6">
        <v>6.26</v>
      </c>
      <c r="AS13" s="6">
        <v>5.87</v>
      </c>
      <c r="AT13">
        <v>5.39</v>
      </c>
      <c r="AU13" s="6">
        <v>4.2</v>
      </c>
      <c r="AV13" s="6">
        <f t="shared" si="0"/>
        <v>5.6433999999999997</v>
      </c>
      <c r="AW13" s="6">
        <v>3.5</v>
      </c>
      <c r="AX13" s="4">
        <v>141.30000000000001</v>
      </c>
      <c r="AY13" s="1">
        <v>153.9</v>
      </c>
      <c r="BA13" s="4">
        <v>140.69999999999999</v>
      </c>
      <c r="BB13" s="5">
        <v>147.19999999999999</v>
      </c>
      <c r="BC13" s="5"/>
      <c r="BD13" s="5"/>
      <c r="BE13" s="7"/>
      <c r="BF13" s="15"/>
      <c r="BH13" s="3"/>
      <c r="BJ13" s="4">
        <v>-37</v>
      </c>
      <c r="BK13" s="1">
        <v>-12.3</v>
      </c>
      <c r="BM13" s="3">
        <v>-55.4</v>
      </c>
      <c r="BN13" s="5">
        <v>-70.2</v>
      </c>
      <c r="BO13" s="5"/>
      <c r="BP13" s="5"/>
      <c r="BQ13" s="5"/>
      <c r="BR13" s="5"/>
      <c r="BS13" s="5"/>
      <c r="BT13" s="5"/>
      <c r="BU13" s="5"/>
      <c r="BV13" s="5">
        <v>89.05</v>
      </c>
      <c r="BW13" s="10">
        <v>96.85</v>
      </c>
      <c r="BX13" s="5"/>
      <c r="BY13" s="5">
        <v>87.1</v>
      </c>
      <c r="BZ13" s="5">
        <v>91.65</v>
      </c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1:112" x14ac:dyDescent="0.25">
      <c r="A14" s="4">
        <v>10</v>
      </c>
      <c r="B14" s="4">
        <v>9</v>
      </c>
      <c r="C14" s="4">
        <v>9</v>
      </c>
      <c r="D14" s="23">
        <v>9</v>
      </c>
      <c r="E14" s="4">
        <v>9</v>
      </c>
      <c r="F14" s="5">
        <v>9</v>
      </c>
      <c r="G14" s="5">
        <v>9</v>
      </c>
      <c r="H14" s="5">
        <v>9</v>
      </c>
      <c r="I14" s="5">
        <v>9</v>
      </c>
      <c r="J14" s="5">
        <v>9</v>
      </c>
      <c r="K14" s="5">
        <v>9</v>
      </c>
      <c r="L14" s="5">
        <v>9</v>
      </c>
      <c r="M14" s="5">
        <v>9</v>
      </c>
      <c r="N14" s="4">
        <v>26.8</v>
      </c>
      <c r="O14" s="1">
        <v>26.7</v>
      </c>
      <c r="P14" s="5">
        <v>26.2</v>
      </c>
      <c r="Q14" s="15">
        <v>27.4</v>
      </c>
      <c r="R14" s="15">
        <v>27.4</v>
      </c>
      <c r="S14" s="5">
        <v>26.4</v>
      </c>
      <c r="T14" s="5">
        <v>27.6</v>
      </c>
      <c r="U14" s="5">
        <v>28</v>
      </c>
      <c r="V14" s="5">
        <v>27.7</v>
      </c>
      <c r="W14" s="5">
        <v>27.5</v>
      </c>
      <c r="X14" s="5">
        <v>26.4</v>
      </c>
      <c r="Y14" s="5">
        <v>27.6</v>
      </c>
      <c r="Z14" s="4">
        <v>7.09</v>
      </c>
      <c r="AA14" s="13">
        <v>6.67</v>
      </c>
      <c r="AC14" s="3">
        <v>7.37</v>
      </c>
      <c r="AD14" s="5">
        <v>7.55</v>
      </c>
      <c r="AF14" s="5">
        <v>8.48</v>
      </c>
      <c r="AG14" s="6">
        <v>8.69</v>
      </c>
      <c r="AH14" s="6">
        <v>8.5399999999999991</v>
      </c>
      <c r="AI14" s="6">
        <v>8.27</v>
      </c>
      <c r="AJ14" s="6"/>
      <c r="AK14" s="6">
        <v>8.3000000000000007</v>
      </c>
      <c r="AL14" s="4">
        <v>2.02</v>
      </c>
      <c r="AM14" s="13">
        <v>0.45</v>
      </c>
      <c r="AN14" s="6">
        <v>8.6999999999999994E-2</v>
      </c>
      <c r="AO14" s="13">
        <v>1.97</v>
      </c>
      <c r="AP14" s="6">
        <v>0.23</v>
      </c>
      <c r="AQ14" s="3">
        <v>4.08</v>
      </c>
      <c r="AR14" s="6">
        <v>4.3600000000000003</v>
      </c>
      <c r="AS14" s="6">
        <v>5.56</v>
      </c>
      <c r="AT14">
        <v>4.6500000000000004</v>
      </c>
      <c r="AU14" s="6">
        <v>4.32</v>
      </c>
      <c r="AV14" s="6">
        <f t="shared" si="0"/>
        <v>5.5461</v>
      </c>
      <c r="AW14" s="6">
        <v>3.5</v>
      </c>
      <c r="AX14" s="4">
        <v>141.4</v>
      </c>
      <c r="AY14" s="1">
        <v>155</v>
      </c>
      <c r="BA14" s="3">
        <v>141.1</v>
      </c>
      <c r="BB14" s="5">
        <v>148.69999999999999</v>
      </c>
      <c r="BC14" s="5"/>
      <c r="BD14" s="5"/>
      <c r="BE14" s="7"/>
      <c r="BF14" s="15"/>
      <c r="BH14" s="3"/>
      <c r="BJ14" s="4">
        <v>-35.6</v>
      </c>
      <c r="BK14" s="1">
        <v>-11</v>
      </c>
      <c r="BM14" s="3">
        <v>-52.1</v>
      </c>
      <c r="BN14" s="5">
        <v>-62.7</v>
      </c>
      <c r="BO14" s="5"/>
      <c r="BP14" s="5"/>
      <c r="BQ14" s="5"/>
      <c r="BR14" s="5"/>
      <c r="BS14" s="5"/>
      <c r="BT14" s="5"/>
      <c r="BU14" s="5"/>
      <c r="BV14" s="5">
        <v>89.05</v>
      </c>
      <c r="BW14" s="10">
        <v>97.5</v>
      </c>
      <c r="BX14" s="5"/>
      <c r="BY14" s="5">
        <v>87.75</v>
      </c>
      <c r="BZ14" s="5">
        <v>92.3</v>
      </c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1:112" x14ac:dyDescent="0.25">
      <c r="A15" s="4">
        <v>11</v>
      </c>
      <c r="B15" s="4">
        <v>10</v>
      </c>
      <c r="C15" s="4">
        <v>9.5</v>
      </c>
      <c r="D15" s="23">
        <v>10</v>
      </c>
      <c r="E15" s="4">
        <v>10</v>
      </c>
      <c r="F15" s="5">
        <v>10</v>
      </c>
      <c r="G15" s="5">
        <v>10</v>
      </c>
      <c r="H15" s="5">
        <v>10</v>
      </c>
      <c r="I15" s="5">
        <v>10</v>
      </c>
      <c r="J15" s="5">
        <v>10</v>
      </c>
      <c r="K15" s="5">
        <v>10</v>
      </c>
      <c r="L15" s="5">
        <v>10</v>
      </c>
      <c r="M15" s="5">
        <v>10</v>
      </c>
      <c r="N15" s="4">
        <v>26.8</v>
      </c>
      <c r="O15" s="1">
        <v>26.7</v>
      </c>
      <c r="P15" s="5">
        <v>26.2</v>
      </c>
      <c r="Q15" s="15">
        <v>26.9</v>
      </c>
      <c r="R15" s="15">
        <v>27.4</v>
      </c>
      <c r="S15" s="5">
        <v>26.4</v>
      </c>
      <c r="T15" s="5">
        <v>27.5</v>
      </c>
      <c r="U15" s="5">
        <v>28</v>
      </c>
      <c r="V15" s="5">
        <v>27.6</v>
      </c>
      <c r="W15" s="5">
        <v>27.5</v>
      </c>
      <c r="X15" s="5">
        <v>26.1</v>
      </c>
      <c r="Y15" s="5">
        <v>27.6</v>
      </c>
      <c r="Z15" s="4">
        <v>7.07</v>
      </c>
      <c r="AA15" s="13">
        <v>6.66</v>
      </c>
      <c r="AC15" s="3">
        <v>7.27</v>
      </c>
      <c r="AD15" s="5">
        <v>7.45</v>
      </c>
      <c r="AF15" s="5">
        <v>8.34</v>
      </c>
      <c r="AG15" s="6">
        <v>8.69</v>
      </c>
      <c r="AH15" s="6">
        <v>8.4600000000000009</v>
      </c>
      <c r="AI15" s="6">
        <v>8.2200000000000006</v>
      </c>
      <c r="AJ15" s="6"/>
      <c r="AK15" s="6">
        <v>8.1999999999999993</v>
      </c>
      <c r="AL15" s="4">
        <v>2</v>
      </c>
      <c r="AM15" s="13">
        <v>0.32</v>
      </c>
      <c r="AN15" s="6">
        <v>0.06</v>
      </c>
      <c r="AO15" s="13">
        <v>1.92</v>
      </c>
      <c r="AP15" s="6">
        <v>0.17</v>
      </c>
      <c r="AQ15" s="3">
        <v>3.64</v>
      </c>
      <c r="AR15" s="6">
        <v>3.61</v>
      </c>
      <c r="AS15" s="6">
        <v>5.31</v>
      </c>
      <c r="AT15">
        <v>4.3600000000000003</v>
      </c>
      <c r="AU15" s="6">
        <v>3.88</v>
      </c>
      <c r="AV15" s="6">
        <f t="shared" si="0"/>
        <v>4.8650000000000002</v>
      </c>
      <c r="AW15" s="6">
        <v>2.4</v>
      </c>
      <c r="AX15" s="4">
        <v>141.80000000000001</v>
      </c>
      <c r="AY15" s="1">
        <v>155</v>
      </c>
      <c r="BA15" s="3">
        <v>141.5</v>
      </c>
      <c r="BB15" s="5">
        <v>148</v>
      </c>
      <c r="BC15" s="5"/>
      <c r="BD15" s="5"/>
      <c r="BE15" s="7"/>
      <c r="BF15" s="15"/>
      <c r="BH15" s="3"/>
      <c r="BJ15" s="4">
        <v>-34.6</v>
      </c>
      <c r="BK15" s="1">
        <v>-10</v>
      </c>
      <c r="BM15" s="3">
        <v>-46.6</v>
      </c>
      <c r="BN15" s="5">
        <v>-56.4</v>
      </c>
      <c r="BO15" s="5"/>
      <c r="BP15" s="5"/>
      <c r="BQ15" s="5"/>
      <c r="BR15" s="5"/>
      <c r="BS15" s="5"/>
      <c r="BT15" s="5"/>
      <c r="BU15" s="5"/>
      <c r="BV15" s="5">
        <v>89.05</v>
      </c>
      <c r="BW15" s="10">
        <v>98.5</v>
      </c>
      <c r="BX15" s="5"/>
      <c r="BY15" s="5">
        <v>87.75</v>
      </c>
      <c r="BZ15" s="5">
        <v>92.3</v>
      </c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10">
        <v>18.5</v>
      </c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1:112" x14ac:dyDescent="0.25">
      <c r="A16" s="4">
        <v>12</v>
      </c>
      <c r="B16" s="4">
        <v>23.4</v>
      </c>
      <c r="D16" s="3">
        <v>23</v>
      </c>
      <c r="E16" s="3">
        <v>28.6</v>
      </c>
      <c r="F16" s="5">
        <v>28</v>
      </c>
      <c r="G16" s="5"/>
      <c r="H16" s="5">
        <v>28.3</v>
      </c>
      <c r="I16" s="5">
        <v>29.7</v>
      </c>
      <c r="J16" s="5">
        <v>29</v>
      </c>
      <c r="K16" s="5">
        <v>28.1</v>
      </c>
      <c r="L16" s="5"/>
      <c r="M16" s="5">
        <v>29.5</v>
      </c>
      <c r="N16" s="4">
        <v>26.6</v>
      </c>
      <c r="P16" s="5">
        <v>26.1</v>
      </c>
      <c r="R16" s="15">
        <v>27.2</v>
      </c>
      <c r="S16" s="5">
        <v>26.2</v>
      </c>
      <c r="T16" s="15">
        <v>26.8</v>
      </c>
      <c r="U16" s="7">
        <v>26.9</v>
      </c>
      <c r="V16" s="7">
        <v>26.9</v>
      </c>
      <c r="W16" s="7">
        <v>26.8</v>
      </c>
      <c r="X16" s="5">
        <v>26.1</v>
      </c>
      <c r="Y16" s="7">
        <v>27.1</v>
      </c>
      <c r="Z16" s="4">
        <v>6.98</v>
      </c>
      <c r="AC16" s="3">
        <v>7.09</v>
      </c>
      <c r="AD16" s="5">
        <v>7.55</v>
      </c>
      <c r="AF16" s="5">
        <v>7.82</v>
      </c>
      <c r="AG16" s="6">
        <v>8.14</v>
      </c>
      <c r="AH16" s="6">
        <v>8.17</v>
      </c>
      <c r="AI16" s="6">
        <v>8</v>
      </c>
      <c r="AJ16" s="6"/>
      <c r="AK16" s="6">
        <v>8</v>
      </c>
      <c r="AL16" s="4">
        <v>1.21</v>
      </c>
      <c r="AM16" s="13"/>
      <c r="AN16" s="6">
        <v>3.3000000000000002E-2</v>
      </c>
      <c r="AO16" s="13">
        <v>0.55000000000000004</v>
      </c>
      <c r="AP16" s="6">
        <v>0.75</v>
      </c>
      <c r="AQ16" s="3">
        <v>0.52</v>
      </c>
      <c r="AR16" s="6">
        <v>0.45</v>
      </c>
      <c r="AS16" s="6">
        <v>0.48</v>
      </c>
      <c r="AT16">
        <v>0.5</v>
      </c>
      <c r="AU16" s="6">
        <v>0.88</v>
      </c>
      <c r="AV16" s="6">
        <f t="shared" si="0"/>
        <v>3.6292900000000001</v>
      </c>
      <c r="AW16" s="6">
        <v>0.5</v>
      </c>
      <c r="AX16" s="4">
        <v>168.6</v>
      </c>
      <c r="BA16" s="3">
        <v>168.4</v>
      </c>
      <c r="BB16" s="5">
        <v>157.80000000000001</v>
      </c>
      <c r="BC16" s="5"/>
      <c r="BD16" s="5">
        <v>0.16800000000000001</v>
      </c>
      <c r="BE16" s="29">
        <v>0.161</v>
      </c>
      <c r="BF16" s="15">
        <v>0.17</v>
      </c>
      <c r="BG16" s="15">
        <v>0.16500000000000001</v>
      </c>
      <c r="BH16" s="3"/>
      <c r="BI16" s="4">
        <v>0.159</v>
      </c>
      <c r="BJ16" s="4">
        <v>-28.1</v>
      </c>
      <c r="BM16" s="3">
        <v>-32.9</v>
      </c>
      <c r="BN16" s="5">
        <v>-63.5</v>
      </c>
      <c r="BO16" s="5"/>
      <c r="BP16" s="5">
        <v>-93</v>
      </c>
      <c r="BQ16" s="5">
        <v>-118</v>
      </c>
      <c r="BR16" s="5">
        <v>-222</v>
      </c>
      <c r="BS16" s="5">
        <v>22</v>
      </c>
      <c r="BT16" s="5"/>
      <c r="BU16" s="5">
        <v>-141</v>
      </c>
      <c r="BV16" s="5">
        <v>105.3</v>
      </c>
      <c r="BW16" s="5"/>
      <c r="BX16" s="5"/>
      <c r="BY16" s="5">
        <v>105.95</v>
      </c>
      <c r="BZ16" s="5">
        <v>98.8</v>
      </c>
      <c r="CA16" s="5"/>
      <c r="CB16" s="5">
        <v>0.108</v>
      </c>
      <c r="CC16" s="5">
        <v>0.105</v>
      </c>
      <c r="CD16" s="5">
        <v>0.111</v>
      </c>
      <c r="CE16" s="5">
        <v>0.107</v>
      </c>
      <c r="CF16" s="5"/>
      <c r="CG16" s="5">
        <v>0.1</v>
      </c>
      <c r="CH16" s="5"/>
      <c r="CI16" s="5"/>
      <c r="CJ16" s="5"/>
      <c r="CK16" s="5"/>
      <c r="CL16" s="5"/>
      <c r="CM16" s="5"/>
      <c r="CN16" s="5"/>
      <c r="CO16" s="5">
        <v>33.200000000000003</v>
      </c>
      <c r="CP16" s="5"/>
      <c r="CQ16" s="5">
        <v>8.33</v>
      </c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1:112" x14ac:dyDescent="0.25">
      <c r="A17" s="4" t="s">
        <v>85</v>
      </c>
      <c r="B17" s="3">
        <v>0.6</v>
      </c>
      <c r="C17" s="11"/>
      <c r="H17" s="15">
        <v>1.65</v>
      </c>
      <c r="I17" s="15">
        <v>1.3</v>
      </c>
      <c r="J17" s="15">
        <v>1.7</v>
      </c>
      <c r="K17" s="15">
        <v>1.52</v>
      </c>
      <c r="M17" s="15">
        <v>1.3</v>
      </c>
    </row>
    <row r="18" spans="1:112" x14ac:dyDescent="0.25">
      <c r="A18" s="4" t="s">
        <v>17</v>
      </c>
    </row>
    <row r="19" spans="1:112" x14ac:dyDescent="0.25">
      <c r="A19" s="4" t="s">
        <v>1</v>
      </c>
      <c r="B19" s="73" t="s">
        <v>16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 t="s">
        <v>2</v>
      </c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 t="s">
        <v>13</v>
      </c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 t="s">
        <v>14</v>
      </c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 t="s">
        <v>15</v>
      </c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 t="s">
        <v>34</v>
      </c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 t="s">
        <v>31</v>
      </c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 t="s">
        <v>87</v>
      </c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 t="s">
        <v>35</v>
      </c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19"/>
      <c r="DG19" s="19"/>
      <c r="DH19" s="18"/>
    </row>
    <row r="20" spans="1:112" x14ac:dyDescent="0.25">
      <c r="B20" s="4" t="s">
        <v>37</v>
      </c>
      <c r="C20" s="4" t="s">
        <v>38</v>
      </c>
      <c r="D20" s="4" t="s">
        <v>39</v>
      </c>
      <c r="E20" s="4" t="s">
        <v>40</v>
      </c>
      <c r="F20" s="4" t="s">
        <v>41</v>
      </c>
      <c r="G20" s="4" t="s">
        <v>42</v>
      </c>
      <c r="H20" s="4" t="s">
        <v>43</v>
      </c>
      <c r="I20" s="4" t="s">
        <v>44</v>
      </c>
      <c r="J20" s="4" t="s">
        <v>45</v>
      </c>
      <c r="K20" s="3" t="s">
        <v>46</v>
      </c>
      <c r="L20" s="3" t="s">
        <v>47</v>
      </c>
      <c r="M20" s="3" t="s">
        <v>48</v>
      </c>
      <c r="N20" s="4" t="s">
        <v>37</v>
      </c>
      <c r="O20" s="4" t="s">
        <v>38</v>
      </c>
      <c r="P20" s="4" t="s">
        <v>39</v>
      </c>
      <c r="Q20" s="4" t="s">
        <v>40</v>
      </c>
      <c r="R20" s="4" t="s">
        <v>41</v>
      </c>
      <c r="S20" s="4" t="s">
        <v>42</v>
      </c>
      <c r="T20" s="4" t="s">
        <v>43</v>
      </c>
      <c r="U20" s="4" t="s">
        <v>44</v>
      </c>
      <c r="V20" s="4" t="s">
        <v>45</v>
      </c>
      <c r="W20" s="3" t="s">
        <v>46</v>
      </c>
      <c r="X20" s="3" t="s">
        <v>47</v>
      </c>
      <c r="Y20" s="3" t="s">
        <v>48</v>
      </c>
      <c r="Z20" s="4" t="s">
        <v>37</v>
      </c>
      <c r="AA20" s="4" t="s">
        <v>38</v>
      </c>
      <c r="AB20" s="4" t="s">
        <v>39</v>
      </c>
      <c r="AC20" s="4" t="s">
        <v>40</v>
      </c>
      <c r="AD20" s="4" t="s">
        <v>41</v>
      </c>
      <c r="AE20" s="4" t="s">
        <v>42</v>
      </c>
      <c r="AF20" s="4" t="s">
        <v>43</v>
      </c>
      <c r="AG20" s="4" t="s">
        <v>44</v>
      </c>
      <c r="AH20" s="4" t="s">
        <v>45</v>
      </c>
      <c r="AI20" s="3" t="s">
        <v>46</v>
      </c>
      <c r="AJ20" s="3" t="s">
        <v>47</v>
      </c>
      <c r="AK20" s="3" t="s">
        <v>48</v>
      </c>
      <c r="AL20" s="4" t="s">
        <v>37</v>
      </c>
      <c r="AM20" s="4" t="s">
        <v>38</v>
      </c>
      <c r="AN20" s="4" t="s">
        <v>39</v>
      </c>
      <c r="AO20" s="4" t="s">
        <v>40</v>
      </c>
      <c r="AP20" s="4" t="s">
        <v>41</v>
      </c>
      <c r="AQ20" s="4" t="s">
        <v>42</v>
      </c>
      <c r="AR20" s="4" t="s">
        <v>43</v>
      </c>
      <c r="AS20" s="4" t="s">
        <v>44</v>
      </c>
      <c r="AT20" s="4" t="s">
        <v>45</v>
      </c>
      <c r="AU20" s="3" t="s">
        <v>46</v>
      </c>
      <c r="AV20" s="3" t="s">
        <v>47</v>
      </c>
      <c r="AW20" s="3" t="s">
        <v>48</v>
      </c>
      <c r="AX20" s="4" t="s">
        <v>37</v>
      </c>
      <c r="AY20" s="4" t="s">
        <v>38</v>
      </c>
      <c r="AZ20" s="4" t="s">
        <v>39</v>
      </c>
      <c r="BA20" s="4" t="s">
        <v>40</v>
      </c>
      <c r="BB20" s="4" t="s">
        <v>41</v>
      </c>
      <c r="BC20" s="4" t="s">
        <v>42</v>
      </c>
      <c r="BD20" s="4" t="s">
        <v>43</v>
      </c>
      <c r="BE20" s="4" t="s">
        <v>44</v>
      </c>
      <c r="BF20" s="4" t="s">
        <v>45</v>
      </c>
      <c r="BG20" s="3" t="s">
        <v>46</v>
      </c>
      <c r="BH20" s="3" t="s">
        <v>47</v>
      </c>
      <c r="BI20" s="3" t="s">
        <v>48</v>
      </c>
      <c r="BJ20" s="4" t="s">
        <v>37</v>
      </c>
      <c r="BK20" s="4" t="s">
        <v>38</v>
      </c>
      <c r="BL20" s="4" t="s">
        <v>39</v>
      </c>
      <c r="BM20" s="4" t="s">
        <v>40</v>
      </c>
      <c r="BN20" s="4" t="s">
        <v>41</v>
      </c>
      <c r="BO20" s="4" t="s">
        <v>42</v>
      </c>
      <c r="BP20" s="4" t="s">
        <v>43</v>
      </c>
      <c r="BQ20" s="4" t="s">
        <v>44</v>
      </c>
      <c r="BR20" s="4" t="s">
        <v>45</v>
      </c>
      <c r="BS20" s="3" t="s">
        <v>46</v>
      </c>
      <c r="BT20" s="3" t="s">
        <v>47</v>
      </c>
      <c r="BU20" s="3" t="s">
        <v>48</v>
      </c>
      <c r="BV20" s="4" t="s">
        <v>37</v>
      </c>
      <c r="BW20" s="4" t="s">
        <v>38</v>
      </c>
      <c r="BX20" s="4" t="s">
        <v>39</v>
      </c>
      <c r="BY20" s="4" t="s">
        <v>40</v>
      </c>
      <c r="BZ20" s="4" t="s">
        <v>41</v>
      </c>
      <c r="CA20" s="4" t="s">
        <v>42</v>
      </c>
      <c r="CB20" s="4" t="s">
        <v>43</v>
      </c>
      <c r="CC20" s="4" t="s">
        <v>44</v>
      </c>
      <c r="CD20" s="4" t="s">
        <v>45</v>
      </c>
      <c r="CE20" s="3" t="s">
        <v>46</v>
      </c>
      <c r="CF20" s="3" t="s">
        <v>47</v>
      </c>
      <c r="CG20" s="3" t="s">
        <v>48</v>
      </c>
      <c r="CH20" s="4" t="s">
        <v>37</v>
      </c>
      <c r="CI20" s="4" t="s">
        <v>38</v>
      </c>
      <c r="CJ20" s="4" t="s">
        <v>39</v>
      </c>
      <c r="CK20" s="4" t="s">
        <v>40</v>
      </c>
      <c r="CL20" s="4" t="s">
        <v>41</v>
      </c>
      <c r="CM20" s="4" t="s">
        <v>42</v>
      </c>
      <c r="CN20" s="4" t="s">
        <v>43</v>
      </c>
      <c r="CO20" s="4" t="s">
        <v>44</v>
      </c>
      <c r="CP20" s="4" t="s">
        <v>45</v>
      </c>
      <c r="CQ20" s="3" t="s">
        <v>46</v>
      </c>
      <c r="CR20" s="3" t="s">
        <v>47</v>
      </c>
      <c r="CS20" s="3" t="s">
        <v>48</v>
      </c>
      <c r="CT20" s="4" t="s">
        <v>37</v>
      </c>
      <c r="CU20" s="4" t="s">
        <v>38</v>
      </c>
      <c r="CV20" s="4" t="s">
        <v>39</v>
      </c>
      <c r="CW20" s="4" t="s">
        <v>40</v>
      </c>
      <c r="CX20" s="4" t="s">
        <v>41</v>
      </c>
      <c r="CY20" s="4" t="s">
        <v>42</v>
      </c>
      <c r="CZ20" s="4" t="s">
        <v>43</v>
      </c>
      <c r="DA20" s="4" t="s">
        <v>44</v>
      </c>
      <c r="DB20" s="4" t="s">
        <v>45</v>
      </c>
      <c r="DC20" s="3" t="s">
        <v>46</v>
      </c>
      <c r="DD20" s="3" t="s">
        <v>47</v>
      </c>
      <c r="DE20" s="3" t="s">
        <v>48</v>
      </c>
      <c r="DF20" s="3"/>
      <c r="DG20" s="3"/>
      <c r="DH20" s="3"/>
    </row>
    <row r="21" spans="1:112" x14ac:dyDescent="0.25">
      <c r="A21" s="4">
        <v>1</v>
      </c>
      <c r="B21" s="4">
        <v>0</v>
      </c>
      <c r="C21" s="4">
        <v>0</v>
      </c>
      <c r="D21" s="4">
        <v>0</v>
      </c>
      <c r="E21" s="4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4">
        <v>27.4</v>
      </c>
      <c r="O21" s="2">
        <v>27.9</v>
      </c>
      <c r="P21" s="5">
        <v>27.6</v>
      </c>
      <c r="Q21" s="15">
        <v>27.8</v>
      </c>
      <c r="R21" s="5">
        <v>29.4</v>
      </c>
      <c r="S21" s="5">
        <v>28.4</v>
      </c>
      <c r="T21" s="5">
        <v>27.7</v>
      </c>
      <c r="U21" s="7">
        <v>28.6</v>
      </c>
      <c r="V21" s="7">
        <v>27.9</v>
      </c>
      <c r="W21" s="7">
        <v>27.9</v>
      </c>
      <c r="X21" s="5">
        <v>27.8</v>
      </c>
      <c r="Y21" s="7">
        <v>28.7</v>
      </c>
      <c r="Z21" s="4">
        <v>7.24</v>
      </c>
      <c r="AA21" s="2">
        <v>6.92</v>
      </c>
      <c r="AB21" s="5"/>
      <c r="AC21" s="4">
        <v>6.67</v>
      </c>
      <c r="AD21" s="5">
        <v>9.01</v>
      </c>
      <c r="AE21" s="5"/>
      <c r="AF21" s="5">
        <v>8</v>
      </c>
      <c r="AG21" s="6">
        <v>8.3000000000000007</v>
      </c>
      <c r="AH21" s="6">
        <v>8.4600000000000009</v>
      </c>
      <c r="AI21" s="15">
        <v>8.1999999999999993</v>
      </c>
      <c r="AJ21" s="6"/>
      <c r="AK21" s="6">
        <v>8.4</v>
      </c>
      <c r="AL21" s="4">
        <v>3.53</v>
      </c>
      <c r="AM21" s="2">
        <v>1.24</v>
      </c>
      <c r="AN21" s="5">
        <v>11.433999999999999</v>
      </c>
      <c r="AO21" s="4">
        <v>4.8099999999999996</v>
      </c>
      <c r="AP21" s="4">
        <v>3.93</v>
      </c>
      <c r="AQ21" s="70">
        <f>AU37-(AU37*5%)</f>
        <v>6.0419999999999998</v>
      </c>
      <c r="AR21" s="5">
        <v>5.79</v>
      </c>
      <c r="AS21" s="6">
        <v>6.9</v>
      </c>
      <c r="AT21" s="6">
        <v>6.5</v>
      </c>
      <c r="AU21" s="4">
        <v>6.3</v>
      </c>
      <c r="AV21" s="6">
        <f>AR37-(AR37*4.9%)</f>
        <v>7.11348</v>
      </c>
      <c r="AW21" s="6">
        <v>8.06</v>
      </c>
      <c r="AX21" s="4">
        <v>142.5</v>
      </c>
      <c r="AY21" s="2">
        <v>152.1</v>
      </c>
      <c r="AZ21" s="5"/>
      <c r="BA21" s="4">
        <v>138.4</v>
      </c>
      <c r="BB21" s="5">
        <v>146.19999999999999</v>
      </c>
      <c r="BC21" s="5"/>
      <c r="BD21" s="5">
        <v>0.13300000000000001</v>
      </c>
      <c r="BE21" s="29">
        <v>0.13300000000000001</v>
      </c>
      <c r="BF21" s="7"/>
      <c r="BG21" s="15">
        <v>0.13</v>
      </c>
      <c r="BI21" s="4">
        <v>0.127</v>
      </c>
      <c r="BJ21" s="4">
        <v>-44.2</v>
      </c>
      <c r="BK21" s="2">
        <v>-25.4</v>
      </c>
      <c r="BL21" s="5"/>
      <c r="BM21" s="4">
        <v>-72.400000000000006</v>
      </c>
      <c r="BN21" s="5">
        <v>-154.5</v>
      </c>
      <c r="BO21" s="5"/>
      <c r="BP21" s="5">
        <v>-94</v>
      </c>
      <c r="BQ21" s="6">
        <v>-92</v>
      </c>
      <c r="BR21" s="6"/>
      <c r="BS21" s="6">
        <v>-101</v>
      </c>
      <c r="BT21" s="6"/>
      <c r="BU21" s="4">
        <v>-96</v>
      </c>
      <c r="BV21" s="6">
        <v>88.4</v>
      </c>
      <c r="BW21" s="6">
        <v>93.6</v>
      </c>
      <c r="BX21" s="6"/>
      <c r="BY21" s="6">
        <v>85.15</v>
      </c>
      <c r="BZ21" s="6">
        <v>87.75</v>
      </c>
      <c r="CA21" s="6"/>
      <c r="CB21" s="6">
        <v>8.5999999999999993E-2</v>
      </c>
      <c r="CC21" s="6">
        <v>8.6999999999999994E-2</v>
      </c>
      <c r="CD21" s="6"/>
      <c r="CE21" s="6">
        <v>8.4000000000000005E-2</v>
      </c>
      <c r="CF21" s="6"/>
      <c r="CG21" s="6">
        <v>0.08</v>
      </c>
      <c r="CH21" s="6"/>
      <c r="CI21" s="6"/>
      <c r="CJ21" s="6"/>
      <c r="CK21" s="6"/>
      <c r="CL21" s="6"/>
      <c r="CM21" s="6"/>
      <c r="CN21" s="6"/>
      <c r="CO21" s="6">
        <v>3.44</v>
      </c>
      <c r="CP21" s="6"/>
      <c r="CQ21" s="6">
        <v>6.86</v>
      </c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</row>
    <row r="22" spans="1:112" x14ac:dyDescent="0.25">
      <c r="A22" s="4">
        <v>2</v>
      </c>
      <c r="B22" s="4">
        <v>1</v>
      </c>
      <c r="D22" s="4">
        <v>1</v>
      </c>
      <c r="E22" s="4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4">
        <v>26.9</v>
      </c>
      <c r="O22" s="2"/>
      <c r="P22" s="5">
        <v>27.4</v>
      </c>
      <c r="Q22" s="4">
        <v>27.9</v>
      </c>
      <c r="R22" s="5">
        <v>29.2</v>
      </c>
      <c r="S22" s="5">
        <v>28.3</v>
      </c>
      <c r="T22" s="5">
        <v>27.6</v>
      </c>
      <c r="U22" s="7">
        <v>28.2</v>
      </c>
      <c r="V22" s="7">
        <v>27.9</v>
      </c>
      <c r="W22" s="7">
        <v>27.8</v>
      </c>
      <c r="X22" s="5">
        <v>27.8</v>
      </c>
      <c r="Y22" s="7">
        <v>28.5</v>
      </c>
      <c r="Z22" s="4">
        <v>7.17</v>
      </c>
      <c r="AA22" s="2"/>
      <c r="AB22" s="5"/>
      <c r="AC22" s="4">
        <v>7.69</v>
      </c>
      <c r="AD22" s="5">
        <v>9.15</v>
      </c>
      <c r="AE22" s="5"/>
      <c r="AF22" s="5">
        <v>8.1999999999999993</v>
      </c>
      <c r="AG22" s="6">
        <v>8.5</v>
      </c>
      <c r="AH22" s="6">
        <v>8.59</v>
      </c>
      <c r="AI22" s="15">
        <v>8.3699999999999992</v>
      </c>
      <c r="AJ22" s="6"/>
      <c r="AK22" s="6">
        <v>7.97</v>
      </c>
      <c r="AL22" s="4">
        <v>3.07</v>
      </c>
      <c r="AM22" s="2"/>
      <c r="AN22" s="5">
        <v>10</v>
      </c>
      <c r="AO22" s="4">
        <v>5.19</v>
      </c>
      <c r="AP22" s="4">
        <v>3.71</v>
      </c>
      <c r="AQ22" s="70">
        <f t="shared" ref="AQ22:AQ32" si="1">AU38-(AU38*5%)</f>
        <v>5.8709999999999996</v>
      </c>
      <c r="AR22" s="5">
        <v>5.92</v>
      </c>
      <c r="AS22" s="6">
        <v>6.67</v>
      </c>
      <c r="AT22" s="6">
        <v>6.49</v>
      </c>
      <c r="AU22" s="4">
        <v>6.03</v>
      </c>
      <c r="AV22" s="6">
        <f t="shared" ref="AV22:AV32" si="2">AR38-(AR38*4.9%)</f>
        <v>7.1895599999999993</v>
      </c>
      <c r="AW22" s="6">
        <v>7.8</v>
      </c>
      <c r="AX22" s="4">
        <v>141</v>
      </c>
      <c r="AY22" s="2"/>
      <c r="AZ22" s="5"/>
      <c r="BA22" s="4">
        <v>138.30000000000001</v>
      </c>
      <c r="BB22" s="5">
        <v>143.80000000000001</v>
      </c>
      <c r="BC22" s="5"/>
      <c r="BD22" s="5"/>
      <c r="BE22" s="29"/>
      <c r="BF22" s="7"/>
      <c r="BJ22" s="4">
        <v>-40.299999999999997</v>
      </c>
      <c r="BK22" s="2"/>
      <c r="BL22" s="5"/>
      <c r="BM22" s="4">
        <v>-72.8</v>
      </c>
      <c r="BN22" s="5">
        <v>-158.9</v>
      </c>
      <c r="BO22" s="5"/>
      <c r="BP22" s="5"/>
      <c r="BQ22" s="6"/>
      <c r="BR22" s="6"/>
      <c r="BS22" s="6"/>
      <c r="BT22" s="6"/>
      <c r="BV22" s="6">
        <v>88.4</v>
      </c>
      <c r="BW22" s="6"/>
      <c r="BX22" s="6"/>
      <c r="BY22" s="6">
        <v>85.15</v>
      </c>
      <c r="BZ22" s="6">
        <v>86.45</v>
      </c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</row>
    <row r="23" spans="1:112" x14ac:dyDescent="0.25">
      <c r="A23" s="4">
        <v>3</v>
      </c>
      <c r="B23" s="4">
        <v>2</v>
      </c>
      <c r="D23" s="4">
        <v>2</v>
      </c>
      <c r="E23" s="4">
        <v>2</v>
      </c>
      <c r="F23" s="5">
        <v>2</v>
      </c>
      <c r="G23" s="5">
        <v>2</v>
      </c>
      <c r="H23" s="5">
        <v>2</v>
      </c>
      <c r="I23" s="5">
        <v>2</v>
      </c>
      <c r="J23" s="5">
        <v>2</v>
      </c>
      <c r="K23" s="5">
        <v>2</v>
      </c>
      <c r="L23" s="5">
        <v>2</v>
      </c>
      <c r="M23" s="5">
        <v>2</v>
      </c>
      <c r="N23" s="4">
        <v>26.8</v>
      </c>
      <c r="O23" s="2"/>
      <c r="P23" s="5">
        <v>27.3</v>
      </c>
      <c r="Q23" s="4">
        <v>27.9</v>
      </c>
      <c r="R23" s="5">
        <v>29</v>
      </c>
      <c r="S23" s="5">
        <v>28.1</v>
      </c>
      <c r="T23" s="5">
        <v>27.6</v>
      </c>
      <c r="U23" s="7">
        <v>28.1</v>
      </c>
      <c r="V23" s="7">
        <v>27.8</v>
      </c>
      <c r="W23" s="7">
        <v>27.7</v>
      </c>
      <c r="X23" s="5">
        <v>27.8</v>
      </c>
      <c r="Y23" s="7">
        <v>28.2</v>
      </c>
      <c r="Z23" s="4">
        <v>7.09</v>
      </c>
      <c r="AA23" s="2"/>
      <c r="AB23" s="5"/>
      <c r="AC23" s="4">
        <v>8.07</v>
      </c>
      <c r="AD23" s="5">
        <v>9.0500000000000007</v>
      </c>
      <c r="AE23" s="5"/>
      <c r="AF23" s="5">
        <v>8.2100000000000009</v>
      </c>
      <c r="AG23" s="6">
        <v>8.6</v>
      </c>
      <c r="AH23" s="6">
        <v>8.6199999999999992</v>
      </c>
      <c r="AI23" s="15">
        <v>8.3699999999999992</v>
      </c>
      <c r="AJ23" s="6"/>
      <c r="AK23" s="6">
        <v>8.33</v>
      </c>
      <c r="AL23" s="4">
        <v>2.38</v>
      </c>
      <c r="AM23" s="2"/>
      <c r="AN23" s="5">
        <v>7.4710000000000001</v>
      </c>
      <c r="AO23" s="4">
        <v>5.45</v>
      </c>
      <c r="AP23" s="4">
        <v>3.27</v>
      </c>
      <c r="AQ23" s="70">
        <f t="shared" si="1"/>
        <v>5.5385</v>
      </c>
      <c r="AR23" s="5">
        <v>5.77</v>
      </c>
      <c r="AS23" s="6">
        <v>6.48</v>
      </c>
      <c r="AT23" s="6">
        <v>6.36</v>
      </c>
      <c r="AU23" s="4">
        <v>6.1</v>
      </c>
      <c r="AV23" s="6">
        <f t="shared" si="2"/>
        <v>6.5428800000000003</v>
      </c>
      <c r="AW23" s="6">
        <v>7.08</v>
      </c>
      <c r="AX23" s="4">
        <v>141.4</v>
      </c>
      <c r="AY23" s="2"/>
      <c r="AZ23" s="5"/>
      <c r="BA23" s="4">
        <v>138.30000000000001</v>
      </c>
      <c r="BB23" s="5">
        <v>141</v>
      </c>
      <c r="BC23" s="5"/>
      <c r="BD23" s="5"/>
      <c r="BE23" s="29"/>
      <c r="BF23" s="7"/>
      <c r="BJ23" s="4">
        <v>-35.299999999999997</v>
      </c>
      <c r="BK23" s="2"/>
      <c r="BL23" s="5"/>
      <c r="BM23" s="4">
        <v>-90.4</v>
      </c>
      <c r="BN23" s="5">
        <v>-152.4</v>
      </c>
      <c r="BO23" s="5"/>
      <c r="BP23" s="5"/>
      <c r="BQ23" s="6"/>
      <c r="BR23" s="6"/>
      <c r="BS23" s="6"/>
      <c r="BT23" s="6"/>
      <c r="BV23" s="6">
        <v>89.5</v>
      </c>
      <c r="BW23" s="6"/>
      <c r="BX23" s="6"/>
      <c r="BY23" s="6">
        <v>85.15</v>
      </c>
      <c r="BZ23" s="6">
        <v>85.15</v>
      </c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</row>
    <row r="24" spans="1:112" x14ac:dyDescent="0.25">
      <c r="A24" s="4">
        <v>4</v>
      </c>
      <c r="B24" s="4">
        <v>3</v>
      </c>
      <c r="D24" s="4">
        <v>3</v>
      </c>
      <c r="E24" s="4">
        <v>3</v>
      </c>
      <c r="F24" s="5">
        <v>3</v>
      </c>
      <c r="G24" s="5">
        <v>3</v>
      </c>
      <c r="H24" s="5">
        <v>3</v>
      </c>
      <c r="I24" s="5">
        <v>3</v>
      </c>
      <c r="J24" s="5">
        <v>3</v>
      </c>
      <c r="K24" s="5">
        <v>3</v>
      </c>
      <c r="L24" s="5">
        <v>3</v>
      </c>
      <c r="M24" s="5">
        <v>3</v>
      </c>
      <c r="N24" s="4">
        <v>26.8</v>
      </c>
      <c r="O24" s="3"/>
      <c r="P24" s="5">
        <v>27.2</v>
      </c>
      <c r="Q24" s="3">
        <v>27.8</v>
      </c>
      <c r="R24" s="5">
        <v>28.7</v>
      </c>
      <c r="S24" s="5">
        <v>27.8</v>
      </c>
      <c r="T24" s="5">
        <v>27.5</v>
      </c>
      <c r="U24" s="7">
        <v>28.1</v>
      </c>
      <c r="V24" s="7">
        <v>27.8</v>
      </c>
      <c r="W24" s="7">
        <v>27.7</v>
      </c>
      <c r="X24" s="5">
        <v>27.8</v>
      </c>
      <c r="Y24" s="7">
        <v>28.2</v>
      </c>
      <c r="Z24" s="4">
        <v>7.03</v>
      </c>
      <c r="AA24" s="3"/>
      <c r="AB24" s="5"/>
      <c r="AC24" s="3">
        <v>8.07</v>
      </c>
      <c r="AD24" s="5">
        <v>8.93</v>
      </c>
      <c r="AE24" s="5"/>
      <c r="AF24" s="5">
        <v>8.1999999999999993</v>
      </c>
      <c r="AG24" s="6">
        <v>8.6999999999999993</v>
      </c>
      <c r="AH24" s="6">
        <v>8.6300000000000008</v>
      </c>
      <c r="AI24" s="15">
        <v>8.42</v>
      </c>
      <c r="AJ24" s="6"/>
      <c r="AK24" s="6">
        <v>8.4</v>
      </c>
      <c r="AL24" s="4">
        <v>2.2400000000000002</v>
      </c>
      <c r="AM24" s="3"/>
      <c r="AN24" s="5">
        <v>5.3710000000000004</v>
      </c>
      <c r="AO24" s="3">
        <v>5.47</v>
      </c>
      <c r="AP24" s="3">
        <v>3.03</v>
      </c>
      <c r="AQ24" s="70">
        <f t="shared" si="1"/>
        <v>5.1014999999999997</v>
      </c>
      <c r="AR24" s="5">
        <v>5.34</v>
      </c>
      <c r="AS24" s="6">
        <v>6.81</v>
      </c>
      <c r="AT24" s="6">
        <v>6.36</v>
      </c>
      <c r="AU24" s="3">
        <v>5.72</v>
      </c>
      <c r="AV24" s="6">
        <f t="shared" si="2"/>
        <v>6.7045500000000002</v>
      </c>
      <c r="AW24" s="6">
        <v>6.98</v>
      </c>
      <c r="AX24" s="4">
        <v>141.4</v>
      </c>
      <c r="AY24" s="3"/>
      <c r="AZ24" s="5"/>
      <c r="BA24" s="3">
        <v>138.19999999999999</v>
      </c>
      <c r="BB24" s="5">
        <v>139.19999999999999</v>
      </c>
      <c r="BC24" s="5"/>
      <c r="BD24" s="5"/>
      <c r="BE24" s="29"/>
      <c r="BF24" s="7"/>
      <c r="BH24" s="3"/>
      <c r="BJ24" s="4">
        <v>-32.1</v>
      </c>
      <c r="BK24" s="3"/>
      <c r="BL24" s="5"/>
      <c r="BM24" s="3">
        <v>-94.6</v>
      </c>
      <c r="BN24" s="5">
        <v>-145</v>
      </c>
      <c r="BO24" s="5"/>
      <c r="BP24" s="5"/>
      <c r="BQ24" s="6"/>
      <c r="BR24" s="6"/>
      <c r="BS24" s="6"/>
      <c r="BT24" s="6"/>
      <c r="BV24" s="6">
        <v>89.05</v>
      </c>
      <c r="BW24" s="6"/>
      <c r="BX24" s="6"/>
      <c r="BY24" s="6">
        <v>85.15</v>
      </c>
      <c r="BZ24" s="6">
        <v>84.5</v>
      </c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</row>
    <row r="25" spans="1:112" x14ac:dyDescent="0.25">
      <c r="A25" s="4">
        <v>5</v>
      </c>
      <c r="B25" s="4">
        <v>4</v>
      </c>
      <c r="D25" s="4">
        <v>4</v>
      </c>
      <c r="E25" s="4">
        <v>4</v>
      </c>
      <c r="F25" s="5">
        <v>4</v>
      </c>
      <c r="G25" s="5">
        <v>4</v>
      </c>
      <c r="H25" s="5">
        <v>4</v>
      </c>
      <c r="I25" s="5">
        <v>4</v>
      </c>
      <c r="J25" s="5">
        <v>4</v>
      </c>
      <c r="K25" s="5">
        <v>4</v>
      </c>
      <c r="L25" s="5">
        <v>4</v>
      </c>
      <c r="M25" s="5">
        <v>4</v>
      </c>
      <c r="N25" s="4">
        <v>26.8</v>
      </c>
      <c r="P25" s="5">
        <v>27.2</v>
      </c>
      <c r="Q25" s="3">
        <v>27.8</v>
      </c>
      <c r="R25" s="5">
        <v>28.5</v>
      </c>
      <c r="S25" s="5">
        <v>27.7</v>
      </c>
      <c r="T25" s="5">
        <v>27.5</v>
      </c>
      <c r="U25" s="7">
        <v>28.1</v>
      </c>
      <c r="V25" s="7">
        <v>27.8</v>
      </c>
      <c r="W25" s="7">
        <v>27.7</v>
      </c>
      <c r="X25" s="5">
        <v>27.8</v>
      </c>
      <c r="Y25" s="7">
        <v>28</v>
      </c>
      <c r="Z25" s="9">
        <v>7.01</v>
      </c>
      <c r="AB25" s="5"/>
      <c r="AC25" s="3">
        <v>8.06</v>
      </c>
      <c r="AD25" s="5">
        <v>8.82</v>
      </c>
      <c r="AE25" s="5"/>
      <c r="AF25" s="5">
        <v>8.1999999999999993</v>
      </c>
      <c r="AG25" s="6">
        <v>8.6999999999999993</v>
      </c>
      <c r="AH25" s="6">
        <v>8.6300000000000008</v>
      </c>
      <c r="AI25" s="15">
        <v>8.42</v>
      </c>
      <c r="AJ25" s="6"/>
      <c r="AK25" s="6">
        <v>8.4600000000000009</v>
      </c>
      <c r="AL25" s="4">
        <v>2.2200000000000002</v>
      </c>
      <c r="AM25" s="3"/>
      <c r="AN25" s="5">
        <v>4.5460000000000003</v>
      </c>
      <c r="AO25" s="3">
        <v>5.45</v>
      </c>
      <c r="AP25" s="3">
        <v>2.9</v>
      </c>
      <c r="AQ25" s="70">
        <f t="shared" si="1"/>
        <v>4.8925000000000001</v>
      </c>
      <c r="AR25" s="5">
        <v>5.01</v>
      </c>
      <c r="AS25" s="6">
        <v>6.35</v>
      </c>
      <c r="AT25" s="6">
        <v>6.02</v>
      </c>
      <c r="AU25" s="3">
        <v>5.8</v>
      </c>
      <c r="AV25" s="6">
        <f t="shared" si="2"/>
        <v>6.4287599999999996</v>
      </c>
      <c r="AW25" s="6">
        <v>6.52</v>
      </c>
      <c r="AX25" s="4">
        <v>141.4</v>
      </c>
      <c r="AZ25" s="5"/>
      <c r="BA25" s="3">
        <v>138.19999999999999</v>
      </c>
      <c r="BB25" s="5">
        <v>138.1</v>
      </c>
      <c r="BC25" s="5"/>
      <c r="BD25" s="5"/>
      <c r="BE25" s="29"/>
      <c r="BF25" s="7"/>
      <c r="BH25" s="3"/>
      <c r="BJ25" s="4">
        <v>-30.8</v>
      </c>
      <c r="BL25" s="5"/>
      <c r="BM25" s="3">
        <v>-92.2</v>
      </c>
      <c r="BN25" s="5">
        <v>-138.5</v>
      </c>
      <c r="BO25" s="5"/>
      <c r="BP25" s="5"/>
      <c r="BQ25" s="6"/>
      <c r="BR25" s="6"/>
      <c r="BS25" s="6"/>
      <c r="BT25" s="6"/>
      <c r="BV25" s="6">
        <v>89.05</v>
      </c>
      <c r="BW25" s="6"/>
      <c r="BX25" s="6"/>
      <c r="BY25" s="6">
        <v>85.15</v>
      </c>
      <c r="BZ25" s="6">
        <v>83.85</v>
      </c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</row>
    <row r="26" spans="1:112" x14ac:dyDescent="0.25">
      <c r="A26" s="4">
        <v>6</v>
      </c>
      <c r="B26" s="4">
        <v>5</v>
      </c>
      <c r="D26" s="4">
        <v>5</v>
      </c>
      <c r="E26" s="4">
        <v>5</v>
      </c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5</v>
      </c>
      <c r="L26" s="5">
        <v>5</v>
      </c>
      <c r="M26" s="5">
        <v>5</v>
      </c>
      <c r="N26" s="4">
        <v>26.8</v>
      </c>
      <c r="P26" s="5">
        <v>27.2</v>
      </c>
      <c r="Q26" s="3">
        <v>27.8</v>
      </c>
      <c r="R26" s="5">
        <v>28.4</v>
      </c>
      <c r="S26" s="5">
        <v>27.7</v>
      </c>
      <c r="T26" s="5">
        <v>27.5</v>
      </c>
      <c r="U26" s="7">
        <v>28.1</v>
      </c>
      <c r="V26" s="7">
        <v>27.8</v>
      </c>
      <c r="W26" s="7">
        <v>27.6</v>
      </c>
      <c r="X26" s="5">
        <v>27.8</v>
      </c>
      <c r="Y26" s="7">
        <v>27.8</v>
      </c>
      <c r="Z26" s="9">
        <v>7</v>
      </c>
      <c r="AB26" s="5"/>
      <c r="AC26" s="3">
        <v>7.99</v>
      </c>
      <c r="AD26" s="5">
        <v>8.74</v>
      </c>
      <c r="AE26" s="5"/>
      <c r="AF26" s="5">
        <v>8.1999999999999993</v>
      </c>
      <c r="AG26" s="6">
        <v>8.6999999999999993</v>
      </c>
      <c r="AH26" s="6">
        <v>8.6199999999999992</v>
      </c>
      <c r="AI26" s="15">
        <v>8.42</v>
      </c>
      <c r="AJ26" s="6"/>
      <c r="AK26" s="6">
        <v>8.39</v>
      </c>
      <c r="AL26" s="4">
        <v>2.16</v>
      </c>
      <c r="AM26" s="3"/>
      <c r="AN26" s="5">
        <v>4.0359999999999996</v>
      </c>
      <c r="AO26" s="3">
        <v>5.41</v>
      </c>
      <c r="AP26" s="3">
        <v>2.82</v>
      </c>
      <c r="AQ26" s="70">
        <f t="shared" si="1"/>
        <v>4.9874999999999998</v>
      </c>
      <c r="AR26" s="5">
        <v>5.29</v>
      </c>
      <c r="AS26" s="6">
        <v>6.38</v>
      </c>
      <c r="AT26" s="6">
        <v>5.8</v>
      </c>
      <c r="AU26" s="3">
        <v>5.51</v>
      </c>
      <c r="AV26" s="6">
        <f t="shared" si="2"/>
        <v>6.1624800000000004</v>
      </c>
      <c r="AW26" s="6">
        <v>5.29</v>
      </c>
      <c r="AX26" s="4">
        <v>141.4</v>
      </c>
      <c r="BA26" s="3">
        <v>138.19999999999999</v>
      </c>
      <c r="BB26" s="5">
        <v>137.30000000000001</v>
      </c>
      <c r="BC26" s="5"/>
      <c r="BD26" s="5"/>
      <c r="BE26" s="29"/>
      <c r="BF26" s="7"/>
      <c r="BH26" s="3"/>
      <c r="BJ26" s="4">
        <v>-30.5</v>
      </c>
      <c r="BM26" s="3">
        <v>90.3</v>
      </c>
      <c r="BN26" s="5">
        <v>-133.69999999999999</v>
      </c>
      <c r="BO26" s="5"/>
      <c r="BP26" s="5"/>
      <c r="BQ26" s="6"/>
      <c r="BR26" s="6"/>
      <c r="BS26" s="6"/>
      <c r="BT26" s="6"/>
      <c r="BV26" s="6">
        <v>89.05</v>
      </c>
      <c r="BW26" s="6"/>
      <c r="BX26" s="6"/>
      <c r="BY26" s="6">
        <v>85.15</v>
      </c>
      <c r="BZ26" s="6">
        <v>83.85</v>
      </c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</row>
    <row r="27" spans="1:112" x14ac:dyDescent="0.25">
      <c r="A27" s="4">
        <v>7</v>
      </c>
      <c r="B27" s="4">
        <v>6</v>
      </c>
      <c r="D27" s="4">
        <v>6</v>
      </c>
      <c r="E27" s="4">
        <v>6</v>
      </c>
      <c r="F27" s="5">
        <v>6</v>
      </c>
      <c r="G27" s="5">
        <v>6</v>
      </c>
      <c r="H27" s="5">
        <v>6</v>
      </c>
      <c r="I27" s="5">
        <v>6</v>
      </c>
      <c r="J27" s="5">
        <v>6</v>
      </c>
      <c r="K27" s="5">
        <v>6</v>
      </c>
      <c r="L27" s="5">
        <v>6</v>
      </c>
      <c r="M27" s="5">
        <v>6</v>
      </c>
      <c r="N27" s="4">
        <v>26.8</v>
      </c>
      <c r="P27" s="5">
        <v>27.2</v>
      </c>
      <c r="Q27" s="3">
        <v>27.8</v>
      </c>
      <c r="R27" s="5">
        <v>28.3</v>
      </c>
      <c r="S27" s="5">
        <v>27.7</v>
      </c>
      <c r="T27" s="5">
        <v>27.5</v>
      </c>
      <c r="U27" s="7">
        <v>28</v>
      </c>
      <c r="V27" s="7">
        <v>27.8</v>
      </c>
      <c r="W27" s="7">
        <v>27.6</v>
      </c>
      <c r="X27" s="5">
        <v>27.8</v>
      </c>
      <c r="Y27" s="7">
        <v>27.8</v>
      </c>
      <c r="Z27" s="4">
        <v>6.96</v>
      </c>
      <c r="AC27" s="3">
        <v>7.95</v>
      </c>
      <c r="AD27" s="5">
        <v>8.66</v>
      </c>
      <c r="AE27" s="5"/>
      <c r="AF27" s="5">
        <v>8.19</v>
      </c>
      <c r="AG27" s="6">
        <v>8.6999999999999993</v>
      </c>
      <c r="AH27" s="6">
        <v>8.61</v>
      </c>
      <c r="AI27" s="15">
        <v>8.43</v>
      </c>
      <c r="AJ27" s="6"/>
      <c r="AK27" s="6">
        <v>8.26</v>
      </c>
      <c r="AL27" s="4">
        <v>2.1</v>
      </c>
      <c r="AN27" s="5">
        <v>3.0350000000000001</v>
      </c>
      <c r="AO27" s="3">
        <v>5.37</v>
      </c>
      <c r="AP27" s="3">
        <v>2.61</v>
      </c>
      <c r="AQ27" s="70">
        <f t="shared" si="1"/>
        <v>4.8639999999999999</v>
      </c>
      <c r="AR27" s="5">
        <v>4.91</v>
      </c>
      <c r="AS27" s="6">
        <v>6.48</v>
      </c>
      <c r="AT27" s="6">
        <v>5.6</v>
      </c>
      <c r="AU27" s="3">
        <v>5.51</v>
      </c>
      <c r="AV27" s="6">
        <f t="shared" si="2"/>
        <v>5.8486500000000001</v>
      </c>
      <c r="AW27" s="6">
        <v>3.12</v>
      </c>
      <c r="AX27" s="4">
        <v>141.5</v>
      </c>
      <c r="BA27" s="3">
        <v>138.30000000000001</v>
      </c>
      <c r="BB27" s="5">
        <v>137</v>
      </c>
      <c r="BC27" s="5"/>
      <c r="BD27" s="5"/>
      <c r="BE27" s="29"/>
      <c r="BF27" s="7"/>
      <c r="BH27" s="3"/>
      <c r="BJ27" s="4">
        <v>-28.1</v>
      </c>
      <c r="BM27" s="3">
        <v>-88.8</v>
      </c>
      <c r="BN27" s="5">
        <v>-128.19999999999999</v>
      </c>
      <c r="BO27" s="5"/>
      <c r="BP27" s="5"/>
      <c r="BQ27" s="6"/>
      <c r="BR27" s="6"/>
      <c r="BS27" s="6"/>
      <c r="BT27" s="6"/>
      <c r="BV27" s="6">
        <v>89.05</v>
      </c>
      <c r="BW27" s="6"/>
      <c r="BX27" s="6"/>
      <c r="BY27" s="6">
        <v>85.15</v>
      </c>
      <c r="BZ27" s="6">
        <v>83.85</v>
      </c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</row>
    <row r="28" spans="1:112" x14ac:dyDescent="0.25">
      <c r="A28" s="4">
        <v>8</v>
      </c>
      <c r="B28" s="4">
        <v>7</v>
      </c>
      <c r="D28" s="4">
        <v>7</v>
      </c>
      <c r="E28" s="4">
        <v>7</v>
      </c>
      <c r="F28" s="5">
        <v>7</v>
      </c>
      <c r="G28" s="5">
        <v>7</v>
      </c>
      <c r="H28" s="5">
        <v>7</v>
      </c>
      <c r="I28" s="5">
        <v>7</v>
      </c>
      <c r="J28" s="5">
        <v>7</v>
      </c>
      <c r="K28" s="5">
        <v>7</v>
      </c>
      <c r="L28" s="5">
        <v>7</v>
      </c>
      <c r="M28" s="5">
        <v>7</v>
      </c>
      <c r="N28" s="4">
        <v>26.8</v>
      </c>
      <c r="P28" s="5">
        <v>27.2</v>
      </c>
      <c r="Q28" s="3">
        <v>27.8</v>
      </c>
      <c r="R28" s="5">
        <v>28.3</v>
      </c>
      <c r="S28" s="15">
        <v>27.5</v>
      </c>
      <c r="T28" s="5">
        <v>27.5</v>
      </c>
      <c r="U28" s="7">
        <v>28</v>
      </c>
      <c r="V28" s="7">
        <v>27.7</v>
      </c>
      <c r="W28" s="7">
        <v>27.6</v>
      </c>
      <c r="X28" s="5">
        <v>27.8</v>
      </c>
      <c r="Y28" s="7">
        <v>27.5</v>
      </c>
      <c r="Z28" s="4">
        <v>6.97</v>
      </c>
      <c r="AC28" s="3">
        <v>7.99</v>
      </c>
      <c r="AD28" s="5">
        <v>8.6199999999999992</v>
      </c>
      <c r="AE28" s="5"/>
      <c r="AF28" s="5">
        <v>8.1999999999999993</v>
      </c>
      <c r="AG28" s="6">
        <v>8.6999999999999993</v>
      </c>
      <c r="AH28" s="6">
        <v>8.5399999999999991</v>
      </c>
      <c r="AI28" s="15">
        <v>8.43</v>
      </c>
      <c r="AJ28" s="6"/>
      <c r="AK28" s="6">
        <v>8.1999999999999993</v>
      </c>
      <c r="AL28" s="4">
        <v>1.94</v>
      </c>
      <c r="AN28" s="5">
        <v>2.758</v>
      </c>
      <c r="AO28" s="3">
        <v>5.35</v>
      </c>
      <c r="AP28" s="3">
        <v>2.72</v>
      </c>
      <c r="AQ28" s="70">
        <f t="shared" si="1"/>
        <v>4.9209999999999994</v>
      </c>
      <c r="AR28" s="5">
        <v>5.09</v>
      </c>
      <c r="AS28" s="6">
        <v>6.46</v>
      </c>
      <c r="AT28" s="6">
        <v>4.6399999999999997</v>
      </c>
      <c r="AU28" s="3">
        <v>5.32</v>
      </c>
      <c r="AV28" s="6">
        <f t="shared" si="2"/>
        <v>5.7915900000000002</v>
      </c>
      <c r="AW28" s="6">
        <v>2.85</v>
      </c>
      <c r="AX28" s="4">
        <v>141.69999999999999</v>
      </c>
      <c r="BA28" s="3">
        <v>138.19999999999999</v>
      </c>
      <c r="BB28" s="5">
        <v>136.69999999999999</v>
      </c>
      <c r="BC28" s="5"/>
      <c r="BD28" s="5"/>
      <c r="BE28" s="29"/>
      <c r="BF28" s="7"/>
      <c r="BH28" s="3"/>
      <c r="BJ28" s="4">
        <v>-28.5</v>
      </c>
      <c r="BM28" s="3">
        <v>-88.6</v>
      </c>
      <c r="BN28" s="5">
        <v>-127.5</v>
      </c>
      <c r="BO28" s="5"/>
      <c r="BP28" s="5"/>
      <c r="BQ28" s="6"/>
      <c r="BR28" s="6"/>
      <c r="BS28" s="6"/>
      <c r="BT28" s="6"/>
      <c r="BV28" s="6">
        <v>89.05</v>
      </c>
      <c r="BW28" s="6"/>
      <c r="BX28" s="6"/>
      <c r="BY28" s="6">
        <v>85.15</v>
      </c>
      <c r="BZ28" s="6">
        <v>83.85</v>
      </c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</row>
    <row r="29" spans="1:112" x14ac:dyDescent="0.25">
      <c r="A29" s="4">
        <v>9</v>
      </c>
      <c r="B29" s="4">
        <v>8</v>
      </c>
      <c r="D29" s="4">
        <v>8</v>
      </c>
      <c r="E29" s="4">
        <v>8</v>
      </c>
      <c r="F29" s="5">
        <v>8</v>
      </c>
      <c r="G29" s="5">
        <v>8</v>
      </c>
      <c r="H29" s="5">
        <v>8</v>
      </c>
      <c r="I29" s="5">
        <v>8</v>
      </c>
      <c r="J29" s="5">
        <v>8</v>
      </c>
      <c r="K29" s="5">
        <v>8</v>
      </c>
      <c r="L29" s="5">
        <v>8</v>
      </c>
      <c r="M29" s="5">
        <v>8</v>
      </c>
      <c r="N29" s="4">
        <v>26.8</v>
      </c>
      <c r="P29" s="5">
        <v>27.2</v>
      </c>
      <c r="Q29" s="3">
        <v>27.7</v>
      </c>
      <c r="R29" s="15">
        <v>28.3</v>
      </c>
      <c r="S29" s="15">
        <v>27.4</v>
      </c>
      <c r="T29" s="5">
        <v>27.5</v>
      </c>
      <c r="U29" s="7">
        <v>28</v>
      </c>
      <c r="V29" s="7">
        <v>27.7</v>
      </c>
      <c r="W29" s="7">
        <v>27.6</v>
      </c>
      <c r="X29" s="5">
        <v>27.8</v>
      </c>
      <c r="Y29" s="7">
        <v>27.5</v>
      </c>
      <c r="Z29" s="4">
        <v>6.94</v>
      </c>
      <c r="AC29" s="3">
        <v>7.99</v>
      </c>
      <c r="AD29" s="5">
        <v>8.6</v>
      </c>
      <c r="AE29" s="5"/>
      <c r="AF29" s="5">
        <v>8.1999999999999993</v>
      </c>
      <c r="AG29" s="6">
        <v>8.6999999999999993</v>
      </c>
      <c r="AH29" s="6">
        <v>8.44</v>
      </c>
      <c r="AI29" s="15">
        <v>8.4</v>
      </c>
      <c r="AJ29" s="6"/>
      <c r="AK29" s="6">
        <v>8.15</v>
      </c>
      <c r="AL29" s="4">
        <v>1.57</v>
      </c>
      <c r="AN29" s="5">
        <v>2.4209999999999998</v>
      </c>
      <c r="AO29" s="3">
        <v>5.18</v>
      </c>
      <c r="AP29" s="3">
        <v>2.82</v>
      </c>
      <c r="AQ29" s="70">
        <f t="shared" si="1"/>
        <v>4.8545000000000007</v>
      </c>
      <c r="AR29" s="5">
        <v>5.0199999999999996</v>
      </c>
      <c r="AS29" s="6">
        <v>6.34</v>
      </c>
      <c r="AT29" s="6">
        <v>3.78</v>
      </c>
      <c r="AU29" s="3">
        <v>5.3</v>
      </c>
      <c r="AV29" s="6">
        <f t="shared" si="2"/>
        <v>5.2590300000000001</v>
      </c>
      <c r="AW29" s="6">
        <v>2.15</v>
      </c>
      <c r="AX29" s="4">
        <v>143.5</v>
      </c>
      <c r="BA29" s="3">
        <v>138.1</v>
      </c>
      <c r="BB29" s="5">
        <v>136.5</v>
      </c>
      <c r="BC29" s="5"/>
      <c r="BD29" s="5"/>
      <c r="BE29" s="29"/>
      <c r="BF29" s="7"/>
      <c r="BH29" s="3"/>
      <c r="BJ29" s="4">
        <v>-26.5</v>
      </c>
      <c r="BM29" s="3">
        <v>-89</v>
      </c>
      <c r="BN29" s="5">
        <v>-125.5</v>
      </c>
      <c r="BO29" s="5"/>
      <c r="BP29" s="5"/>
      <c r="BQ29" s="6"/>
      <c r="BR29" s="6"/>
      <c r="BS29" s="6"/>
      <c r="BT29" s="6"/>
      <c r="BV29" s="6">
        <v>90.35</v>
      </c>
      <c r="BW29" s="6"/>
      <c r="BX29" s="6"/>
      <c r="BY29" s="6">
        <v>85.15</v>
      </c>
      <c r="BZ29" s="6">
        <v>83.2</v>
      </c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</row>
    <row r="30" spans="1:112" x14ac:dyDescent="0.25">
      <c r="A30" s="4">
        <v>10</v>
      </c>
      <c r="B30" s="4">
        <v>9</v>
      </c>
      <c r="D30" s="4">
        <v>9</v>
      </c>
      <c r="E30" s="4">
        <v>9</v>
      </c>
      <c r="F30" s="5">
        <v>9</v>
      </c>
      <c r="G30" s="5">
        <v>9</v>
      </c>
      <c r="H30" s="5">
        <v>9</v>
      </c>
      <c r="I30" s="5">
        <v>9</v>
      </c>
      <c r="J30" s="5">
        <v>9</v>
      </c>
      <c r="K30" s="5">
        <v>9</v>
      </c>
      <c r="L30" s="5">
        <v>9</v>
      </c>
      <c r="M30" s="5">
        <v>9</v>
      </c>
      <c r="N30" s="4">
        <v>26.8</v>
      </c>
      <c r="P30" s="5">
        <v>27.2</v>
      </c>
      <c r="Q30" s="3">
        <v>27.7</v>
      </c>
      <c r="R30" s="5">
        <v>28.2</v>
      </c>
      <c r="S30" s="15">
        <v>27.3</v>
      </c>
      <c r="T30" s="5">
        <v>27.5</v>
      </c>
      <c r="U30" s="7">
        <v>28</v>
      </c>
      <c r="V30" s="7">
        <v>27.5</v>
      </c>
      <c r="W30" s="7">
        <v>27.5</v>
      </c>
      <c r="X30" s="5">
        <v>27.7</v>
      </c>
      <c r="Y30" s="7">
        <v>27.4</v>
      </c>
      <c r="Z30" s="4">
        <v>6.78</v>
      </c>
      <c r="AC30" s="3">
        <v>7.96</v>
      </c>
      <c r="AD30" s="5">
        <v>8.57</v>
      </c>
      <c r="AE30" s="5"/>
      <c r="AF30" s="5">
        <v>8.1999999999999993</v>
      </c>
      <c r="AG30" s="6">
        <v>8.6999999999999993</v>
      </c>
      <c r="AH30" s="6">
        <v>8.33</v>
      </c>
      <c r="AI30" s="15">
        <v>8.34</v>
      </c>
      <c r="AJ30" s="6"/>
      <c r="AK30" s="6">
        <v>7.9</v>
      </c>
      <c r="AL30" s="4">
        <v>0.91</v>
      </c>
      <c r="AN30" s="5">
        <v>1.8240000000000001</v>
      </c>
      <c r="AO30" s="3">
        <v>5.16</v>
      </c>
      <c r="AP30" s="3">
        <v>2.99</v>
      </c>
      <c r="AQ30" s="70">
        <f t="shared" si="1"/>
        <v>4.8925000000000001</v>
      </c>
      <c r="AR30" s="5">
        <v>5.0199999999999996</v>
      </c>
      <c r="AS30" s="6">
        <v>6.53</v>
      </c>
      <c r="AT30" s="6">
        <v>1.72</v>
      </c>
      <c r="AU30" s="3">
        <v>3.79</v>
      </c>
      <c r="AV30" s="6">
        <f t="shared" si="2"/>
        <v>2.7864300000000002</v>
      </c>
      <c r="AW30" s="6">
        <v>1.6</v>
      </c>
      <c r="AX30" s="4">
        <v>145.80000000000001</v>
      </c>
      <c r="BA30" s="3">
        <v>138</v>
      </c>
      <c r="BB30" s="5">
        <v>136.30000000000001</v>
      </c>
      <c r="BC30" s="5"/>
      <c r="BD30" s="5"/>
      <c r="BE30" s="29"/>
      <c r="BF30" s="7"/>
      <c r="BH30" s="3"/>
      <c r="BJ30" s="4">
        <v>-16.2</v>
      </c>
      <c r="BM30" s="3">
        <v>-87.1</v>
      </c>
      <c r="BN30" s="5">
        <v>-124.2</v>
      </c>
      <c r="BO30" s="5"/>
      <c r="BP30" s="5"/>
      <c r="BQ30" s="6"/>
      <c r="BR30" s="6"/>
      <c r="BS30" s="6"/>
      <c r="BT30" s="6"/>
      <c r="BV30" s="6">
        <v>91.65</v>
      </c>
      <c r="BW30" s="6"/>
      <c r="BX30" s="6"/>
      <c r="BY30" s="6">
        <v>85.15</v>
      </c>
      <c r="BZ30" s="6">
        <v>83.2</v>
      </c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</row>
    <row r="31" spans="1:112" x14ac:dyDescent="0.25">
      <c r="A31" s="4">
        <v>11</v>
      </c>
      <c r="B31" s="4">
        <v>10</v>
      </c>
      <c r="D31" s="4">
        <v>10</v>
      </c>
      <c r="E31" s="4">
        <v>10</v>
      </c>
      <c r="F31" s="5">
        <v>10</v>
      </c>
      <c r="G31" s="5">
        <v>10</v>
      </c>
      <c r="H31" s="5">
        <v>10</v>
      </c>
      <c r="I31" s="5">
        <v>10</v>
      </c>
      <c r="J31" s="5">
        <v>10</v>
      </c>
      <c r="K31" s="5">
        <v>10</v>
      </c>
      <c r="L31" s="5">
        <v>10</v>
      </c>
      <c r="M31" s="5">
        <v>10</v>
      </c>
      <c r="N31" s="4">
        <v>26.8</v>
      </c>
      <c r="P31" s="5">
        <v>27.2</v>
      </c>
      <c r="Q31" s="3">
        <v>27.6</v>
      </c>
      <c r="R31" s="5">
        <v>27.9</v>
      </c>
      <c r="S31" s="15">
        <v>27.3</v>
      </c>
      <c r="T31" s="5">
        <v>27.5</v>
      </c>
      <c r="U31" s="7">
        <v>28</v>
      </c>
      <c r="V31" s="7">
        <v>27.4</v>
      </c>
      <c r="W31" s="7">
        <v>27.5</v>
      </c>
      <c r="X31" s="5">
        <v>27.6</v>
      </c>
      <c r="Y31" s="7">
        <v>27.3</v>
      </c>
      <c r="Z31" s="4">
        <v>6.5</v>
      </c>
      <c r="AC31" s="3">
        <v>7.69</v>
      </c>
      <c r="AD31" s="5">
        <v>8.3699999999999992</v>
      </c>
      <c r="AE31" s="5"/>
      <c r="AF31" s="5">
        <v>8.2100000000000009</v>
      </c>
      <c r="AG31" s="6">
        <v>8.75</v>
      </c>
      <c r="AH31" s="6">
        <v>8.2100000000000009</v>
      </c>
      <c r="AI31" s="15">
        <v>8.2799999999999994</v>
      </c>
      <c r="AJ31" s="6"/>
      <c r="AK31" s="6">
        <v>8</v>
      </c>
      <c r="AL31" s="4">
        <v>0.45</v>
      </c>
      <c r="AN31" s="5">
        <v>0.93700000000000006</v>
      </c>
      <c r="AO31" s="3">
        <v>4.97</v>
      </c>
      <c r="AP31" s="3">
        <v>1.7</v>
      </c>
      <c r="AQ31" s="70">
        <f t="shared" si="1"/>
        <v>5.2249999999999996</v>
      </c>
      <c r="AR31" s="5">
        <v>5.09</v>
      </c>
      <c r="AS31" s="6">
        <v>6.55</v>
      </c>
      <c r="AT31" s="6">
        <v>0.16</v>
      </c>
      <c r="AU31" s="3">
        <v>3.55</v>
      </c>
      <c r="AV31" s="6">
        <f t="shared" si="2"/>
        <v>2.51064</v>
      </c>
      <c r="AW31" s="6">
        <v>1.1000000000000001</v>
      </c>
      <c r="AX31" s="4">
        <v>146.80000000000001</v>
      </c>
      <c r="BA31" s="3">
        <v>140.6</v>
      </c>
      <c r="BB31" s="5">
        <v>134.69999999999999</v>
      </c>
      <c r="BC31" s="5"/>
      <c r="BD31" s="5"/>
      <c r="BE31" s="29"/>
      <c r="BF31" s="7"/>
      <c r="BH31" s="3"/>
      <c r="BJ31" s="4">
        <v>-16.04</v>
      </c>
      <c r="BM31" s="3">
        <v>-70.7</v>
      </c>
      <c r="BN31" s="5">
        <v>-110.8</v>
      </c>
      <c r="BO31" s="5"/>
      <c r="BP31" s="5"/>
      <c r="BQ31" s="6"/>
      <c r="BR31" s="6"/>
      <c r="BS31" s="6"/>
      <c r="BT31" s="6"/>
      <c r="BV31" s="6">
        <v>92.3</v>
      </c>
      <c r="BW31" s="6"/>
      <c r="BX31" s="6"/>
      <c r="BY31" s="6">
        <v>87.1</v>
      </c>
      <c r="BZ31" s="6">
        <v>83.2</v>
      </c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</row>
    <row r="32" spans="1:112" x14ac:dyDescent="0.25">
      <c r="A32" s="4">
        <v>12</v>
      </c>
      <c r="B32" s="4">
        <v>35.6</v>
      </c>
      <c r="D32" s="4">
        <v>38</v>
      </c>
      <c r="E32" s="3">
        <v>51.9</v>
      </c>
      <c r="F32" s="5">
        <v>41</v>
      </c>
      <c r="G32" s="5"/>
      <c r="H32" s="5">
        <v>39.200000000000003</v>
      </c>
      <c r="I32" s="5">
        <v>41.7</v>
      </c>
      <c r="J32" s="5"/>
      <c r="K32" s="5">
        <v>35.4</v>
      </c>
      <c r="L32" s="5"/>
      <c r="M32" s="5">
        <v>33.700000000000003</v>
      </c>
      <c r="N32" s="4">
        <v>26.7</v>
      </c>
      <c r="P32" s="5">
        <v>27.5</v>
      </c>
      <c r="Q32" s="3">
        <v>26.9</v>
      </c>
      <c r="R32" s="5">
        <v>26.9</v>
      </c>
      <c r="S32" s="5">
        <v>26.7</v>
      </c>
      <c r="T32" s="5">
        <v>26.7</v>
      </c>
      <c r="U32" s="7">
        <v>27.1</v>
      </c>
      <c r="V32" s="7">
        <v>26.8</v>
      </c>
      <c r="W32" s="7">
        <v>27</v>
      </c>
      <c r="X32" s="7">
        <v>26.9</v>
      </c>
      <c r="Y32" s="7">
        <v>26.9</v>
      </c>
      <c r="Z32" s="4">
        <v>6.48</v>
      </c>
      <c r="AC32" s="3">
        <v>7.4</v>
      </c>
      <c r="AD32" s="5">
        <v>7.87</v>
      </c>
      <c r="AE32" s="5"/>
      <c r="AF32" s="5">
        <v>7.81</v>
      </c>
      <c r="AG32" s="6">
        <v>8.06</v>
      </c>
      <c r="AH32" s="6">
        <v>8.01</v>
      </c>
      <c r="AI32" s="15">
        <v>8.02</v>
      </c>
      <c r="AJ32" s="6"/>
      <c r="AK32" s="6">
        <v>7.4</v>
      </c>
      <c r="AL32" s="4">
        <v>0.62</v>
      </c>
      <c r="AN32" s="5">
        <v>2.5000000000000001E-2</v>
      </c>
      <c r="AO32" s="3">
        <v>0.53</v>
      </c>
      <c r="AP32" s="3">
        <v>0.93</v>
      </c>
      <c r="AQ32" s="70">
        <f t="shared" si="1"/>
        <v>0.47499999999999998</v>
      </c>
      <c r="AR32" s="5">
        <v>0.45</v>
      </c>
      <c r="AS32" s="6">
        <v>0.9</v>
      </c>
      <c r="AT32" s="6">
        <v>0.6</v>
      </c>
      <c r="AU32" s="3">
        <v>1.03</v>
      </c>
      <c r="AV32" s="6">
        <f t="shared" si="2"/>
        <v>0.63717000000000001</v>
      </c>
      <c r="AW32" s="6">
        <v>0.7</v>
      </c>
      <c r="AX32" s="4">
        <v>165</v>
      </c>
      <c r="BA32" s="3">
        <v>171.5</v>
      </c>
      <c r="BB32" s="5">
        <v>166.7</v>
      </c>
      <c r="BC32" s="5"/>
      <c r="BD32" s="5">
        <v>0.16900000000000001</v>
      </c>
      <c r="BE32" s="29">
        <v>0.16800000000000001</v>
      </c>
      <c r="BF32" s="7"/>
      <c r="BG32" s="15">
        <v>0.16300000000000001</v>
      </c>
      <c r="BH32" s="3"/>
      <c r="BI32" s="4">
        <v>0.16200000000000001</v>
      </c>
      <c r="BJ32" s="4">
        <v>0.6</v>
      </c>
      <c r="BM32" s="3">
        <v>-50.7</v>
      </c>
      <c r="BN32" s="5">
        <v>-79.2</v>
      </c>
      <c r="BO32" s="5"/>
      <c r="BP32" s="5">
        <v>-69</v>
      </c>
      <c r="BQ32" s="6">
        <v>-165</v>
      </c>
      <c r="BR32" s="6"/>
      <c r="BS32" s="6">
        <v>-103</v>
      </c>
      <c r="BT32" s="6"/>
      <c r="BU32" s="4">
        <v>-268</v>
      </c>
      <c r="BV32" s="6">
        <v>104</v>
      </c>
      <c r="BW32" s="6"/>
      <c r="BX32" s="6"/>
      <c r="BY32" s="6">
        <v>107.9</v>
      </c>
      <c r="BZ32" s="6">
        <v>104</v>
      </c>
      <c r="CA32" s="6"/>
      <c r="CB32" s="6">
        <v>0.11</v>
      </c>
      <c r="CC32" s="6">
        <v>0.109</v>
      </c>
      <c r="CD32" s="6"/>
      <c r="CE32" s="6">
        <v>0.106</v>
      </c>
      <c r="CF32" s="6"/>
      <c r="CG32" s="6">
        <v>0.106</v>
      </c>
      <c r="CH32" s="6"/>
      <c r="CI32" s="6"/>
      <c r="CJ32" s="6"/>
      <c r="CK32" s="6"/>
      <c r="CL32" s="6"/>
      <c r="CM32" s="6"/>
      <c r="CN32" s="6"/>
      <c r="CO32" s="6">
        <v>21.5</v>
      </c>
      <c r="CP32" s="6"/>
      <c r="CQ32" s="6">
        <v>9.18</v>
      </c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</row>
    <row r="33" spans="1:112" x14ac:dyDescent="0.25">
      <c r="A33" s="4" t="s">
        <v>85</v>
      </c>
      <c r="B33" s="3">
        <v>0.71</v>
      </c>
      <c r="C33" s="11"/>
      <c r="H33" s="15">
        <v>1.65</v>
      </c>
      <c r="I33" s="15">
        <v>1.6</v>
      </c>
      <c r="K33" s="15">
        <v>1.52</v>
      </c>
      <c r="M33" s="15">
        <v>1.9</v>
      </c>
      <c r="BE33" s="30"/>
    </row>
    <row r="34" spans="1:112" x14ac:dyDescent="0.25">
      <c r="A34" s="4" t="s">
        <v>18</v>
      </c>
    </row>
    <row r="35" spans="1:112" x14ac:dyDescent="0.25">
      <c r="A35" s="4" t="s">
        <v>1</v>
      </c>
      <c r="B35" s="73" t="s">
        <v>16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 t="s">
        <v>2</v>
      </c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 t="s">
        <v>13</v>
      </c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 t="s">
        <v>14</v>
      </c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 t="s">
        <v>15</v>
      </c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 t="s">
        <v>34</v>
      </c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 t="s">
        <v>31</v>
      </c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 t="s">
        <v>87</v>
      </c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 t="s">
        <v>35</v>
      </c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19"/>
      <c r="DG35" s="19"/>
      <c r="DH35" s="18"/>
    </row>
    <row r="36" spans="1:112" x14ac:dyDescent="0.25">
      <c r="B36" s="4" t="s">
        <v>37</v>
      </c>
      <c r="C36" s="4" t="s">
        <v>38</v>
      </c>
      <c r="D36" s="4" t="s">
        <v>39</v>
      </c>
      <c r="E36" s="4" t="s">
        <v>40</v>
      </c>
      <c r="F36" s="4" t="s">
        <v>41</v>
      </c>
      <c r="G36" s="4" t="s">
        <v>42</v>
      </c>
      <c r="H36" s="4" t="s">
        <v>43</v>
      </c>
      <c r="I36" s="4" t="s">
        <v>44</v>
      </c>
      <c r="J36" s="4" t="s">
        <v>45</v>
      </c>
      <c r="K36" s="3" t="s">
        <v>46</v>
      </c>
      <c r="L36" s="3" t="s">
        <v>47</v>
      </c>
      <c r="M36" s="3" t="s">
        <v>48</v>
      </c>
      <c r="N36" s="11" t="s">
        <v>3</v>
      </c>
      <c r="O36" s="11" t="s">
        <v>4</v>
      </c>
      <c r="P36" s="11" t="s">
        <v>5</v>
      </c>
      <c r="Q36" s="11" t="s">
        <v>6</v>
      </c>
      <c r="R36" s="11" t="s">
        <v>7</v>
      </c>
      <c r="S36" s="11" t="s">
        <v>8</v>
      </c>
      <c r="T36" s="11" t="s">
        <v>9</v>
      </c>
      <c r="U36" s="11" t="s">
        <v>10</v>
      </c>
      <c r="V36" s="11" t="s">
        <v>11</v>
      </c>
      <c r="W36" s="3" t="s">
        <v>28</v>
      </c>
      <c r="X36" s="3" t="s">
        <v>29</v>
      </c>
      <c r="Y36" s="3" t="s">
        <v>30</v>
      </c>
      <c r="Z36" s="4" t="s">
        <v>37</v>
      </c>
      <c r="AA36" s="4" t="s">
        <v>38</v>
      </c>
      <c r="AB36" s="4" t="s">
        <v>39</v>
      </c>
      <c r="AC36" s="4" t="s">
        <v>40</v>
      </c>
      <c r="AD36" s="4" t="s">
        <v>41</v>
      </c>
      <c r="AE36" s="4" t="s">
        <v>42</v>
      </c>
      <c r="AF36" s="4" t="s">
        <v>43</v>
      </c>
      <c r="AG36" s="4" t="s">
        <v>44</v>
      </c>
      <c r="AH36" s="4" t="s">
        <v>45</v>
      </c>
      <c r="AI36" s="3" t="s">
        <v>46</v>
      </c>
      <c r="AJ36" s="3" t="s">
        <v>47</v>
      </c>
      <c r="AK36" s="3" t="s">
        <v>48</v>
      </c>
      <c r="AL36" s="4" t="s">
        <v>37</v>
      </c>
      <c r="AM36" s="4" t="s">
        <v>38</v>
      </c>
      <c r="AN36" s="4" t="s">
        <v>39</v>
      </c>
      <c r="AO36" s="4" t="s">
        <v>40</v>
      </c>
      <c r="AP36" s="4" t="s">
        <v>41</v>
      </c>
      <c r="AQ36" s="4" t="s">
        <v>42</v>
      </c>
      <c r="AR36" s="4" t="s">
        <v>43</v>
      </c>
      <c r="AS36" s="4" t="s">
        <v>44</v>
      </c>
      <c r="AT36" s="4" t="s">
        <v>45</v>
      </c>
      <c r="AU36" s="3" t="s">
        <v>46</v>
      </c>
      <c r="AV36" s="3" t="s">
        <v>47</v>
      </c>
      <c r="AW36" s="3" t="s">
        <v>48</v>
      </c>
      <c r="AX36" s="4" t="s">
        <v>37</v>
      </c>
      <c r="AY36" s="4" t="s">
        <v>38</v>
      </c>
      <c r="AZ36" s="4" t="s">
        <v>39</v>
      </c>
      <c r="BA36" s="4" t="s">
        <v>40</v>
      </c>
      <c r="BB36" s="4" t="s">
        <v>41</v>
      </c>
      <c r="BC36" s="4" t="s">
        <v>42</v>
      </c>
      <c r="BD36" s="4" t="s">
        <v>43</v>
      </c>
      <c r="BE36" s="4" t="s">
        <v>44</v>
      </c>
      <c r="BF36" s="4" t="s">
        <v>45</v>
      </c>
      <c r="BG36" s="3" t="s">
        <v>46</v>
      </c>
      <c r="BH36" s="3" t="s">
        <v>47</v>
      </c>
      <c r="BI36" s="3" t="s">
        <v>48</v>
      </c>
      <c r="BJ36" s="4" t="s">
        <v>37</v>
      </c>
      <c r="BK36" s="4" t="s">
        <v>38</v>
      </c>
      <c r="BL36" s="4" t="s">
        <v>39</v>
      </c>
      <c r="BM36" s="4" t="s">
        <v>40</v>
      </c>
      <c r="BN36" s="4" t="s">
        <v>41</v>
      </c>
      <c r="BO36" s="4" t="s">
        <v>42</v>
      </c>
      <c r="BP36" s="4" t="s">
        <v>43</v>
      </c>
      <c r="BQ36" s="4" t="s">
        <v>44</v>
      </c>
      <c r="BR36" s="4" t="s">
        <v>45</v>
      </c>
      <c r="BS36" s="3" t="s">
        <v>46</v>
      </c>
      <c r="BT36" s="3" t="s">
        <v>47</v>
      </c>
      <c r="BU36" s="3" t="s">
        <v>48</v>
      </c>
      <c r="BV36" s="4" t="s">
        <v>37</v>
      </c>
      <c r="BW36" s="4" t="s">
        <v>38</v>
      </c>
      <c r="BX36" s="4" t="s">
        <v>39</v>
      </c>
      <c r="BY36" s="4" t="s">
        <v>40</v>
      </c>
      <c r="BZ36" s="4" t="s">
        <v>41</v>
      </c>
      <c r="CA36" s="4" t="s">
        <v>42</v>
      </c>
      <c r="CB36" s="4" t="s">
        <v>43</v>
      </c>
      <c r="CC36" s="4" t="s">
        <v>44</v>
      </c>
      <c r="CD36" s="4" t="s">
        <v>45</v>
      </c>
      <c r="CE36" s="3" t="s">
        <v>46</v>
      </c>
      <c r="CF36" s="3" t="s">
        <v>47</v>
      </c>
      <c r="CG36" s="3" t="s">
        <v>48</v>
      </c>
      <c r="CH36" s="4" t="s">
        <v>37</v>
      </c>
      <c r="CI36" s="4" t="s">
        <v>38</v>
      </c>
      <c r="CJ36" s="4" t="s">
        <v>39</v>
      </c>
      <c r="CK36" s="4" t="s">
        <v>40</v>
      </c>
      <c r="CL36" s="4" t="s">
        <v>41</v>
      </c>
      <c r="CM36" s="4" t="s">
        <v>42</v>
      </c>
      <c r="CN36" s="4" t="s">
        <v>43</v>
      </c>
      <c r="CO36" s="4" t="s">
        <v>44</v>
      </c>
      <c r="CP36" s="4" t="s">
        <v>45</v>
      </c>
      <c r="CQ36" s="3" t="s">
        <v>46</v>
      </c>
      <c r="CR36" s="3" t="s">
        <v>47</v>
      </c>
      <c r="CS36" s="3" t="s">
        <v>48</v>
      </c>
      <c r="CT36" s="4" t="s">
        <v>37</v>
      </c>
      <c r="CU36" s="4" t="s">
        <v>38</v>
      </c>
      <c r="CV36" s="4" t="s">
        <v>39</v>
      </c>
      <c r="CW36" s="4" t="s">
        <v>40</v>
      </c>
      <c r="CX36" s="4" t="s">
        <v>41</v>
      </c>
      <c r="CY36" s="4" t="s">
        <v>42</v>
      </c>
      <c r="CZ36" s="4" t="s">
        <v>43</v>
      </c>
      <c r="DA36" s="4" t="s">
        <v>44</v>
      </c>
      <c r="DB36" s="4" t="s">
        <v>45</v>
      </c>
      <c r="DC36" s="3" t="s">
        <v>46</v>
      </c>
      <c r="DD36" s="3" t="s">
        <v>47</v>
      </c>
      <c r="DE36" s="3" t="s">
        <v>48</v>
      </c>
      <c r="DF36" s="3"/>
      <c r="DG36" s="3"/>
      <c r="DH36" s="3"/>
    </row>
    <row r="37" spans="1:112" x14ac:dyDescent="0.25">
      <c r="A37" s="4">
        <v>1</v>
      </c>
      <c r="B37" s="4">
        <v>0</v>
      </c>
      <c r="C37" s="10">
        <v>0</v>
      </c>
      <c r="D37" s="4">
        <v>0</v>
      </c>
      <c r="E37" s="4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4">
        <v>27.9</v>
      </c>
      <c r="O37" s="3"/>
      <c r="P37" s="5">
        <v>27.7</v>
      </c>
      <c r="Q37" s="4">
        <v>28.1</v>
      </c>
      <c r="R37" s="5">
        <v>29.3</v>
      </c>
      <c r="S37" s="21">
        <v>28.4</v>
      </c>
      <c r="T37" s="5">
        <v>28</v>
      </c>
      <c r="U37" s="7">
        <v>28.8</v>
      </c>
      <c r="V37" s="7">
        <v>28.3</v>
      </c>
      <c r="W37" s="7">
        <v>27.9</v>
      </c>
      <c r="X37" s="5">
        <v>28.9</v>
      </c>
      <c r="Y37" s="7">
        <v>28.9</v>
      </c>
      <c r="Z37" s="4">
        <v>6.92</v>
      </c>
      <c r="AA37" s="3"/>
      <c r="AB37" s="5"/>
      <c r="AC37" s="4">
        <v>8.61</v>
      </c>
      <c r="AD37" s="5">
        <v>8.89</v>
      </c>
      <c r="AE37" s="5"/>
      <c r="AF37" s="5">
        <v>8.39</v>
      </c>
      <c r="AG37" s="6">
        <v>8.5500000000000007</v>
      </c>
      <c r="AH37" s="6">
        <v>8.86</v>
      </c>
      <c r="AI37" s="6">
        <v>8.08</v>
      </c>
      <c r="AJ37" s="6"/>
      <c r="AK37" s="6">
        <v>8.6</v>
      </c>
      <c r="AL37" s="4">
        <v>2.3199999999999998</v>
      </c>
      <c r="AM37" s="3"/>
      <c r="AN37" s="5">
        <v>11.057</v>
      </c>
      <c r="AO37" s="4">
        <v>8.0399999999999991</v>
      </c>
      <c r="AP37" s="3">
        <v>4.12</v>
      </c>
      <c r="AQ37" s="70">
        <f>AT53-(AT53*3%)</f>
        <v>5.8588000000000005</v>
      </c>
      <c r="AR37" s="5">
        <v>7.48</v>
      </c>
      <c r="AS37" s="6">
        <v>7.56</v>
      </c>
      <c r="AT37">
        <v>8.2799999999999994</v>
      </c>
      <c r="AU37" s="6">
        <v>6.36</v>
      </c>
      <c r="AV37" s="17">
        <f>AS69-(AS69*3.7%)</f>
        <v>7.8003</v>
      </c>
      <c r="AW37" s="6">
        <v>8.56</v>
      </c>
      <c r="AX37" s="4">
        <v>146.9</v>
      </c>
      <c r="AY37" s="3"/>
      <c r="AZ37" s="5"/>
      <c r="BA37" s="4">
        <v>140.80000000000001</v>
      </c>
      <c r="BB37" s="5">
        <v>144.4</v>
      </c>
      <c r="BC37" s="5"/>
      <c r="BD37" s="5">
        <v>0.13300000000000001</v>
      </c>
      <c r="BE37" s="29">
        <v>0.13500000000000001</v>
      </c>
      <c r="BF37" s="15">
        <v>0.13200000000000001</v>
      </c>
      <c r="BG37" s="15">
        <v>0.13300000000000001</v>
      </c>
      <c r="BI37" s="4">
        <v>0.129</v>
      </c>
      <c r="BJ37" s="4">
        <v>-25.5</v>
      </c>
      <c r="BK37" s="3"/>
      <c r="BL37" s="5"/>
      <c r="BM37" s="4">
        <v>-128.9</v>
      </c>
      <c r="BN37" s="5">
        <v>-144.5</v>
      </c>
      <c r="BO37" s="5"/>
      <c r="BP37" s="5">
        <v>57</v>
      </c>
      <c r="BQ37" s="6">
        <v>-39</v>
      </c>
      <c r="BR37" s="6">
        <v>13</v>
      </c>
      <c r="BS37" s="6">
        <v>-5</v>
      </c>
      <c r="BT37" s="6"/>
      <c r="BU37" s="6">
        <v>1</v>
      </c>
      <c r="BV37" s="24">
        <v>90.35</v>
      </c>
      <c r="BW37" s="6"/>
      <c r="BX37" s="6"/>
      <c r="BY37" s="6">
        <v>86.45</v>
      </c>
      <c r="BZ37" s="6">
        <v>86.45</v>
      </c>
      <c r="CA37" s="6"/>
      <c r="CB37" s="6">
        <v>8.5999999999999993E-2</v>
      </c>
      <c r="CC37" s="29">
        <v>8.7999999999999995E-2</v>
      </c>
      <c r="CD37" s="29">
        <v>8.5999999999999993E-2</v>
      </c>
      <c r="CE37" s="29">
        <v>8.6999999999999994E-2</v>
      </c>
      <c r="CF37" s="6"/>
      <c r="CG37" s="29">
        <v>8.4000000000000005E-2</v>
      </c>
      <c r="CH37" s="6"/>
      <c r="CI37" s="6"/>
      <c r="CJ37" s="6"/>
      <c r="CK37" s="6"/>
      <c r="CL37" s="6"/>
      <c r="CM37" s="6"/>
      <c r="CN37" s="6">
        <v>3.22</v>
      </c>
      <c r="CO37" s="6">
        <v>3.93</v>
      </c>
      <c r="CP37" s="6"/>
      <c r="CQ37" s="6">
        <v>6.13</v>
      </c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</row>
    <row r="38" spans="1:112" x14ac:dyDescent="0.25">
      <c r="A38" s="4">
        <v>2</v>
      </c>
      <c r="B38" s="4">
        <v>1</v>
      </c>
      <c r="C38" s="10"/>
      <c r="D38" s="4">
        <v>1</v>
      </c>
      <c r="E38" s="4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4">
        <v>26.9</v>
      </c>
      <c r="O38" s="3"/>
      <c r="P38" s="5">
        <v>27.7</v>
      </c>
      <c r="Q38" s="4">
        <v>28.2</v>
      </c>
      <c r="R38" s="5">
        <v>29.1</v>
      </c>
      <c r="S38" s="21">
        <v>28.9</v>
      </c>
      <c r="T38" s="5">
        <v>27.7</v>
      </c>
      <c r="U38" s="7">
        <v>28.5</v>
      </c>
      <c r="V38" s="7">
        <v>28.1</v>
      </c>
      <c r="W38" s="7">
        <v>27.7</v>
      </c>
      <c r="X38" s="5">
        <v>28.3</v>
      </c>
      <c r="Y38" s="7">
        <v>28.3</v>
      </c>
      <c r="Z38" s="4">
        <v>6.89</v>
      </c>
      <c r="AA38" s="3"/>
      <c r="AB38" s="5"/>
      <c r="AC38" s="4">
        <v>8.7899999999999991</v>
      </c>
      <c r="AD38" s="5">
        <v>9.11</v>
      </c>
      <c r="AE38" s="5"/>
      <c r="AF38" s="5">
        <v>8.73</v>
      </c>
      <c r="AG38" s="6">
        <v>8.8000000000000007</v>
      </c>
      <c r="AH38" s="6">
        <v>8.9600000000000009</v>
      </c>
      <c r="AI38" s="6">
        <v>8.2100000000000009</v>
      </c>
      <c r="AJ38" s="6"/>
      <c r="AK38" s="6">
        <v>8.7100000000000009</v>
      </c>
      <c r="AL38" s="4">
        <v>1.81</v>
      </c>
      <c r="AM38" s="3"/>
      <c r="AN38" s="5">
        <v>11.311999999999999</v>
      </c>
      <c r="AO38" s="4">
        <v>8.2100000000000009</v>
      </c>
      <c r="AP38" s="3">
        <v>4.05</v>
      </c>
      <c r="AQ38" s="70">
        <f t="shared" ref="AQ38:AQ47" si="3">AT54-(AT54*3%)</f>
        <v>5.7035999999999998</v>
      </c>
      <c r="AR38" s="5">
        <v>7.56</v>
      </c>
      <c r="AS38" s="6">
        <v>8.1300000000000008</v>
      </c>
      <c r="AT38">
        <v>8.1999999999999993</v>
      </c>
      <c r="AU38" s="6">
        <v>6.18</v>
      </c>
      <c r="AV38" s="17">
        <f t="shared" ref="AV38:AV48" si="4">AS70-(AS70*3.7%)</f>
        <v>7.5884400000000003</v>
      </c>
      <c r="AW38" s="6">
        <v>8.73</v>
      </c>
      <c r="AX38" s="4">
        <v>143.9</v>
      </c>
      <c r="AY38" s="3"/>
      <c r="AZ38" s="5"/>
      <c r="BA38" s="4">
        <v>140.80000000000001</v>
      </c>
      <c r="BB38" s="5">
        <v>144.19999999999999</v>
      </c>
      <c r="BC38" s="5"/>
      <c r="BD38" s="5"/>
      <c r="BE38" s="29"/>
      <c r="BF38" s="15"/>
      <c r="BJ38" s="4">
        <v>-23.3</v>
      </c>
      <c r="BK38" s="3"/>
      <c r="BL38" s="5"/>
      <c r="BM38" s="4">
        <v>-137.9</v>
      </c>
      <c r="BN38" s="5">
        <v>-156.4</v>
      </c>
      <c r="BO38" s="5"/>
      <c r="BP38" s="5"/>
      <c r="BQ38" s="6"/>
      <c r="BR38" s="6"/>
      <c r="BS38" s="6"/>
      <c r="BT38" s="6"/>
      <c r="BU38" s="6"/>
      <c r="BV38" s="24">
        <v>90.35</v>
      </c>
      <c r="BW38" s="6"/>
      <c r="BX38" s="6"/>
      <c r="BY38" s="6">
        <v>86.45</v>
      </c>
      <c r="BZ38" s="6">
        <v>87.1</v>
      </c>
      <c r="CA38" s="6"/>
      <c r="CB38" s="6"/>
      <c r="CC38" s="29"/>
      <c r="CD38" s="6"/>
      <c r="CE38" s="6"/>
      <c r="CF38" s="6"/>
      <c r="CG38" s="29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</row>
    <row r="39" spans="1:112" x14ac:dyDescent="0.25">
      <c r="A39" s="4">
        <v>3</v>
      </c>
      <c r="B39" s="4">
        <v>2</v>
      </c>
      <c r="C39" s="10"/>
      <c r="D39" s="4">
        <v>2</v>
      </c>
      <c r="E39" s="4">
        <v>2</v>
      </c>
      <c r="F39" s="5">
        <v>2</v>
      </c>
      <c r="G39" s="5">
        <v>2</v>
      </c>
      <c r="H39" s="5">
        <v>2</v>
      </c>
      <c r="I39" s="5">
        <v>2</v>
      </c>
      <c r="J39" s="5">
        <v>2</v>
      </c>
      <c r="K39" s="5">
        <v>2</v>
      </c>
      <c r="L39" s="5">
        <v>2</v>
      </c>
      <c r="M39" s="5">
        <v>2</v>
      </c>
      <c r="N39" s="4">
        <v>26.8</v>
      </c>
      <c r="O39" s="3"/>
      <c r="P39" s="5">
        <v>27.7</v>
      </c>
      <c r="Q39" s="4">
        <v>28.1</v>
      </c>
      <c r="R39" s="5">
        <v>28.7</v>
      </c>
      <c r="S39" s="21">
        <v>28.9</v>
      </c>
      <c r="T39" s="5">
        <v>27.7</v>
      </c>
      <c r="U39" s="7">
        <v>28.1</v>
      </c>
      <c r="V39" s="7">
        <v>28</v>
      </c>
      <c r="W39" s="7">
        <v>27.6</v>
      </c>
      <c r="X39" s="5">
        <v>27.9</v>
      </c>
      <c r="Y39" s="7">
        <v>28.2</v>
      </c>
      <c r="Z39" s="4">
        <v>6.84</v>
      </c>
      <c r="AA39" s="3"/>
      <c r="AB39" s="5"/>
      <c r="AC39" s="4">
        <v>8.7899999999999991</v>
      </c>
      <c r="AD39" s="5">
        <v>9.11</v>
      </c>
      <c r="AE39" s="5"/>
      <c r="AF39" s="5">
        <v>8.73</v>
      </c>
      <c r="AG39" s="6">
        <v>8.85</v>
      </c>
      <c r="AH39" s="6">
        <v>8.99</v>
      </c>
      <c r="AI39" s="6">
        <v>8.2799999999999994</v>
      </c>
      <c r="AJ39" s="6"/>
      <c r="AK39" s="6">
        <v>8.76</v>
      </c>
      <c r="AL39" s="4">
        <v>0.95</v>
      </c>
      <c r="AM39" s="3"/>
      <c r="AN39" s="5">
        <v>8.8810000000000002</v>
      </c>
      <c r="AO39" s="4">
        <v>7.96</v>
      </c>
      <c r="AP39" s="3">
        <v>3.76</v>
      </c>
      <c r="AQ39" s="70">
        <f t="shared" si="3"/>
        <v>5.2573999999999996</v>
      </c>
      <c r="AR39" s="5">
        <v>6.88</v>
      </c>
      <c r="AS39" s="6">
        <v>7.64</v>
      </c>
      <c r="AT39">
        <v>8.02</v>
      </c>
      <c r="AU39" s="6">
        <v>5.83</v>
      </c>
      <c r="AV39" s="17">
        <f t="shared" si="4"/>
        <v>7.5306600000000001</v>
      </c>
      <c r="AW39" s="6">
        <v>8.4</v>
      </c>
      <c r="AX39" s="4">
        <v>143.80000000000001</v>
      </c>
      <c r="AY39" s="3"/>
      <c r="AZ39" s="5"/>
      <c r="BA39" s="4">
        <v>140.5</v>
      </c>
      <c r="BB39" s="5">
        <v>141.9</v>
      </c>
      <c r="BC39" s="5"/>
      <c r="BD39" s="5"/>
      <c r="BE39" s="29"/>
      <c r="BF39" s="15"/>
      <c r="BJ39" s="4">
        <v>-20.9</v>
      </c>
      <c r="BK39" s="3"/>
      <c r="BL39" s="5"/>
      <c r="BM39" s="4">
        <v>-137.1</v>
      </c>
      <c r="BN39" s="5">
        <v>-155.80000000000001</v>
      </c>
      <c r="BO39" s="5"/>
      <c r="BP39" s="5"/>
      <c r="BQ39" s="6"/>
      <c r="BR39" s="6"/>
      <c r="BS39" s="6"/>
      <c r="BT39" s="6"/>
      <c r="BU39" s="6"/>
      <c r="BV39" s="24">
        <v>90.35</v>
      </c>
      <c r="BW39" s="6"/>
      <c r="BX39" s="6"/>
      <c r="BY39" s="6">
        <v>86.45</v>
      </c>
      <c r="BZ39" s="6">
        <v>86.45</v>
      </c>
      <c r="CA39" s="6"/>
      <c r="CB39" s="6"/>
      <c r="CC39" s="29"/>
      <c r="CD39" s="6"/>
      <c r="CE39" s="6"/>
      <c r="CF39" s="6"/>
      <c r="CG39" s="29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</row>
    <row r="40" spans="1:112" x14ac:dyDescent="0.25">
      <c r="A40" s="4">
        <v>4</v>
      </c>
      <c r="B40" s="4">
        <v>3</v>
      </c>
      <c r="C40" s="10"/>
      <c r="D40" s="4">
        <v>3</v>
      </c>
      <c r="E40" s="4">
        <v>3</v>
      </c>
      <c r="F40" s="5">
        <v>3</v>
      </c>
      <c r="G40" s="5">
        <v>3</v>
      </c>
      <c r="H40" s="5">
        <v>3</v>
      </c>
      <c r="I40" s="5">
        <v>3</v>
      </c>
      <c r="J40" s="5">
        <v>3</v>
      </c>
      <c r="K40" s="5">
        <v>3</v>
      </c>
      <c r="L40" s="5">
        <v>3</v>
      </c>
      <c r="M40" s="5">
        <v>3</v>
      </c>
      <c r="N40" s="4">
        <v>26.7</v>
      </c>
      <c r="O40" s="3"/>
      <c r="P40" s="5">
        <v>27.7</v>
      </c>
      <c r="Q40" s="3">
        <v>28.1</v>
      </c>
      <c r="R40" s="5">
        <v>28.6</v>
      </c>
      <c r="S40" s="21">
        <v>28.4</v>
      </c>
      <c r="T40" s="5">
        <v>27.7</v>
      </c>
      <c r="U40" s="7">
        <v>27.9</v>
      </c>
      <c r="V40" s="7">
        <v>27.9</v>
      </c>
      <c r="W40" s="7">
        <v>27.6</v>
      </c>
      <c r="X40" s="5">
        <v>27.7</v>
      </c>
      <c r="Y40" s="7">
        <v>28.1</v>
      </c>
      <c r="Z40" s="4">
        <v>6.81</v>
      </c>
      <c r="AA40" s="3"/>
      <c r="AB40" s="5"/>
      <c r="AC40" s="3">
        <v>8.68</v>
      </c>
      <c r="AD40" s="5">
        <v>9.08</v>
      </c>
      <c r="AE40" s="5"/>
      <c r="AF40" s="5">
        <v>8.7100000000000009</v>
      </c>
      <c r="AG40" s="6">
        <v>8.8699999999999992</v>
      </c>
      <c r="AH40" s="6">
        <v>8.99</v>
      </c>
      <c r="AI40" s="6">
        <v>8.3000000000000007</v>
      </c>
      <c r="AJ40" s="6"/>
      <c r="AK40" s="6">
        <v>8.7799999999999994</v>
      </c>
      <c r="AL40" s="4">
        <v>0.64</v>
      </c>
      <c r="AM40" s="3"/>
      <c r="AN40" s="5">
        <v>8.375</v>
      </c>
      <c r="AO40" s="3">
        <v>7.41</v>
      </c>
      <c r="AP40" s="3">
        <v>3.58</v>
      </c>
      <c r="AQ40" s="70">
        <f t="shared" si="3"/>
        <v>5.0731000000000002</v>
      </c>
      <c r="AR40" s="5">
        <v>7.05</v>
      </c>
      <c r="AS40" s="6">
        <v>7.39</v>
      </c>
      <c r="AT40">
        <v>7.7</v>
      </c>
      <c r="AU40" s="6">
        <v>5.37</v>
      </c>
      <c r="AV40" s="17">
        <f t="shared" si="4"/>
        <v>7.32843</v>
      </c>
      <c r="AW40" s="6">
        <v>8.3000000000000007</v>
      </c>
      <c r="AX40" s="4">
        <v>144.1</v>
      </c>
      <c r="AY40" s="3"/>
      <c r="AZ40" s="5"/>
      <c r="BA40" s="3">
        <v>140</v>
      </c>
      <c r="BB40" s="5">
        <v>140.6</v>
      </c>
      <c r="BC40" s="5"/>
      <c r="BD40" s="5"/>
      <c r="BE40" s="29"/>
      <c r="BF40" s="15"/>
      <c r="BH40" s="3"/>
      <c r="BJ40" s="4">
        <v>-19.100000000000001</v>
      </c>
      <c r="BK40" s="3"/>
      <c r="BL40" s="5"/>
      <c r="BM40" s="3">
        <v>-129.1</v>
      </c>
      <c r="BN40" s="5">
        <v>-154.4</v>
      </c>
      <c r="BO40" s="5"/>
      <c r="BP40" s="5"/>
      <c r="BQ40" s="6"/>
      <c r="BR40" s="6"/>
      <c r="BS40" s="6"/>
      <c r="BT40" s="6"/>
      <c r="BU40" s="6"/>
      <c r="BV40" s="24">
        <v>90.35</v>
      </c>
      <c r="BW40" s="6"/>
      <c r="BX40" s="6"/>
      <c r="BY40" s="6">
        <v>85.8</v>
      </c>
      <c r="BZ40" s="6">
        <v>85.8</v>
      </c>
      <c r="CA40" s="6"/>
      <c r="CB40" s="6"/>
      <c r="CC40" s="29"/>
      <c r="CD40" s="6"/>
      <c r="CE40" s="6"/>
      <c r="CF40" s="6"/>
      <c r="CG40" s="29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</row>
    <row r="41" spans="1:112" x14ac:dyDescent="0.25">
      <c r="A41" s="4">
        <v>5</v>
      </c>
      <c r="B41" s="4">
        <v>4</v>
      </c>
      <c r="D41" s="4">
        <v>4</v>
      </c>
      <c r="E41" s="4">
        <v>4</v>
      </c>
      <c r="F41" s="5">
        <v>4</v>
      </c>
      <c r="G41" s="5">
        <v>4</v>
      </c>
      <c r="H41" s="5">
        <v>4</v>
      </c>
      <c r="I41" s="5">
        <v>4</v>
      </c>
      <c r="J41" s="5">
        <v>4</v>
      </c>
      <c r="K41" s="5">
        <v>4</v>
      </c>
      <c r="L41" s="5">
        <v>4</v>
      </c>
      <c r="M41" s="5">
        <v>4</v>
      </c>
      <c r="N41" s="4">
        <v>26.7</v>
      </c>
      <c r="O41" s="3"/>
      <c r="P41" s="5">
        <v>27.6</v>
      </c>
      <c r="Q41" s="3">
        <v>28</v>
      </c>
      <c r="R41" s="5">
        <v>28.5</v>
      </c>
      <c r="S41" s="21">
        <v>28.1</v>
      </c>
      <c r="T41" s="5">
        <v>27.6</v>
      </c>
      <c r="U41" s="7">
        <v>27.9</v>
      </c>
      <c r="V41" s="7">
        <v>27.9</v>
      </c>
      <c r="W41" s="7">
        <v>27.6</v>
      </c>
      <c r="X41" s="5">
        <v>27.7</v>
      </c>
      <c r="Y41" s="7">
        <v>28</v>
      </c>
      <c r="Z41" s="4">
        <v>6.79</v>
      </c>
      <c r="AA41" s="3"/>
      <c r="AB41" s="5"/>
      <c r="AC41" s="3">
        <v>8.6300000000000008</v>
      </c>
      <c r="AD41" s="5">
        <v>8.9700000000000006</v>
      </c>
      <c r="AE41" s="5"/>
      <c r="AF41" s="5">
        <v>8.6999999999999993</v>
      </c>
      <c r="AG41" s="6">
        <v>8.83</v>
      </c>
      <c r="AH41" s="6">
        <v>8.9700000000000006</v>
      </c>
      <c r="AI41" s="6">
        <v>8.27</v>
      </c>
      <c r="AJ41" s="6"/>
      <c r="AK41" s="6">
        <v>8.68</v>
      </c>
      <c r="AL41" s="4">
        <v>0.54</v>
      </c>
      <c r="AM41" s="3"/>
      <c r="AN41" s="5">
        <v>7.9420000000000002</v>
      </c>
      <c r="AO41" s="3">
        <v>6.79</v>
      </c>
      <c r="AP41" s="3">
        <v>3.17</v>
      </c>
      <c r="AQ41" s="70">
        <f t="shared" si="3"/>
        <v>5.6842000000000006</v>
      </c>
      <c r="AR41" s="5">
        <v>6.76</v>
      </c>
      <c r="AS41" s="6">
        <v>6.51</v>
      </c>
      <c r="AT41">
        <v>7.31</v>
      </c>
      <c r="AU41" s="6">
        <v>5.15</v>
      </c>
      <c r="AV41" s="17">
        <f t="shared" si="4"/>
        <v>6.22098</v>
      </c>
      <c r="AW41" s="6">
        <v>4.74</v>
      </c>
      <c r="AX41" s="4">
        <v>144.19999999999999</v>
      </c>
      <c r="AY41" s="3"/>
      <c r="AZ41" s="5"/>
      <c r="BA41" s="3">
        <v>139.5</v>
      </c>
      <c r="BB41" s="5">
        <v>139.1</v>
      </c>
      <c r="BC41" s="5"/>
      <c r="BD41" s="5"/>
      <c r="BE41" s="29"/>
      <c r="BF41" s="15"/>
      <c r="BH41" s="3"/>
      <c r="BJ41" s="4">
        <v>-17.8</v>
      </c>
      <c r="BL41" s="5"/>
      <c r="BM41" s="3">
        <v>-128.5</v>
      </c>
      <c r="BN41" s="5">
        <v>-147.19999999999999</v>
      </c>
      <c r="BO41" s="5"/>
      <c r="BP41" s="5"/>
      <c r="BQ41" s="6"/>
      <c r="BR41" s="6"/>
      <c r="BS41" s="6"/>
      <c r="BT41" s="6"/>
      <c r="BU41" s="6"/>
      <c r="BV41" s="24">
        <v>91</v>
      </c>
      <c r="BW41" s="6"/>
      <c r="BX41" s="6"/>
      <c r="BY41" s="6">
        <v>85.8</v>
      </c>
      <c r="BZ41" s="6">
        <v>84.5</v>
      </c>
      <c r="CA41" s="6"/>
      <c r="CB41" s="6"/>
      <c r="CC41" s="29"/>
      <c r="CD41" s="6"/>
      <c r="CE41" s="6"/>
      <c r="CF41" s="6"/>
      <c r="CG41" s="29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</row>
    <row r="42" spans="1:112" x14ac:dyDescent="0.25">
      <c r="A42" s="4">
        <v>6</v>
      </c>
      <c r="B42" s="4">
        <v>5</v>
      </c>
      <c r="D42" s="4">
        <v>5</v>
      </c>
      <c r="E42" s="4">
        <v>5</v>
      </c>
      <c r="F42" s="5">
        <v>5</v>
      </c>
      <c r="G42" s="5">
        <v>5</v>
      </c>
      <c r="H42" s="5">
        <v>5</v>
      </c>
      <c r="I42" s="5">
        <v>5</v>
      </c>
      <c r="J42" s="5">
        <v>5</v>
      </c>
      <c r="K42" s="5">
        <v>5</v>
      </c>
      <c r="L42" s="5">
        <v>5</v>
      </c>
      <c r="M42" s="5">
        <v>5</v>
      </c>
      <c r="N42" s="4">
        <v>26.7</v>
      </c>
      <c r="P42" s="5">
        <v>27.6</v>
      </c>
      <c r="Q42" s="3">
        <v>28</v>
      </c>
      <c r="R42" s="5">
        <v>28.4</v>
      </c>
      <c r="S42" s="21">
        <v>28</v>
      </c>
      <c r="T42" s="5">
        <v>27.6</v>
      </c>
      <c r="U42" s="7">
        <v>27.7</v>
      </c>
      <c r="V42" s="7">
        <v>27.8</v>
      </c>
      <c r="W42" s="7">
        <v>27.6</v>
      </c>
      <c r="X42" s="5">
        <v>27.6</v>
      </c>
      <c r="Y42" s="7">
        <v>27.6</v>
      </c>
      <c r="Z42" s="4">
        <v>6.76</v>
      </c>
      <c r="AB42" s="5"/>
      <c r="AC42" s="3">
        <v>8.5399999999999991</v>
      </c>
      <c r="AD42" s="5">
        <v>8.6300000000000008</v>
      </c>
      <c r="AE42" s="5"/>
      <c r="AF42" s="5">
        <v>8.69</v>
      </c>
      <c r="AG42" s="6">
        <v>8.75</v>
      </c>
      <c r="AH42" s="6">
        <v>8.9</v>
      </c>
      <c r="AI42" s="6">
        <v>8.27</v>
      </c>
      <c r="AJ42" s="6"/>
      <c r="AK42" s="6">
        <v>8.6</v>
      </c>
      <c r="AL42" s="4">
        <v>0.4</v>
      </c>
      <c r="AM42" s="3"/>
      <c r="AN42" s="5">
        <v>7.8559999999999999</v>
      </c>
      <c r="AO42" s="3">
        <v>5.59</v>
      </c>
      <c r="AP42" s="3">
        <v>1.46</v>
      </c>
      <c r="AQ42" s="70">
        <f t="shared" si="3"/>
        <v>5.0052000000000003</v>
      </c>
      <c r="AR42" s="5">
        <v>6.48</v>
      </c>
      <c r="AS42" s="6">
        <v>5.0199999999999996</v>
      </c>
      <c r="AT42">
        <v>6.21</v>
      </c>
      <c r="AU42" s="6">
        <v>5.25</v>
      </c>
      <c r="AV42" s="17">
        <f t="shared" si="4"/>
        <v>5.2965</v>
      </c>
      <c r="AW42" s="6">
        <v>3.28</v>
      </c>
      <c r="AX42" s="4">
        <v>144.69999999999999</v>
      </c>
      <c r="BA42" s="3">
        <v>139.19999999999999</v>
      </c>
      <c r="BB42" s="5">
        <v>137.19999999999999</v>
      </c>
      <c r="BC42" s="5"/>
      <c r="BD42" s="5"/>
      <c r="BE42" s="29"/>
      <c r="BF42" s="15"/>
      <c r="BH42" s="3"/>
      <c r="BJ42" s="4">
        <v>-16.2</v>
      </c>
      <c r="BM42" s="3">
        <v>-121.5</v>
      </c>
      <c r="BN42" s="5">
        <v>-126.2</v>
      </c>
      <c r="BO42" s="5"/>
      <c r="BP42" s="5"/>
      <c r="BQ42" s="6"/>
      <c r="BR42" s="6"/>
      <c r="BS42" s="6"/>
      <c r="BT42" s="6"/>
      <c r="BU42" s="6"/>
      <c r="BV42" s="24">
        <v>91</v>
      </c>
      <c r="BW42" s="6"/>
      <c r="BX42" s="6"/>
      <c r="BY42" s="6">
        <v>85.8</v>
      </c>
      <c r="BZ42" s="6">
        <v>83.85</v>
      </c>
      <c r="CA42" s="6"/>
      <c r="CB42" s="6"/>
      <c r="CC42" s="29"/>
      <c r="CD42" s="6"/>
      <c r="CE42" s="6"/>
      <c r="CF42" s="6"/>
      <c r="CG42" s="29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</row>
    <row r="43" spans="1:112" x14ac:dyDescent="0.25">
      <c r="A43" s="4">
        <v>7</v>
      </c>
      <c r="B43" s="4">
        <v>6</v>
      </c>
      <c r="D43" s="4">
        <v>6</v>
      </c>
      <c r="E43" s="4">
        <v>6</v>
      </c>
      <c r="F43" s="5">
        <v>6</v>
      </c>
      <c r="G43" s="5">
        <v>6</v>
      </c>
      <c r="H43" s="5">
        <v>6</v>
      </c>
      <c r="I43" s="5">
        <v>6</v>
      </c>
      <c r="J43" s="5">
        <v>6</v>
      </c>
      <c r="K43" s="5">
        <v>6</v>
      </c>
      <c r="L43" s="5">
        <v>6</v>
      </c>
      <c r="M43" s="5">
        <v>6</v>
      </c>
      <c r="N43" s="4">
        <v>26.7</v>
      </c>
      <c r="P43" s="5">
        <v>27.6</v>
      </c>
      <c r="Q43" s="3">
        <v>27.9</v>
      </c>
      <c r="R43" s="5">
        <v>28.2</v>
      </c>
      <c r="S43" s="21">
        <v>27.7</v>
      </c>
      <c r="T43" s="5">
        <v>27.6</v>
      </c>
      <c r="U43" s="7">
        <v>27.6</v>
      </c>
      <c r="V43" s="7">
        <v>27.6</v>
      </c>
      <c r="W43" s="7">
        <v>27.6</v>
      </c>
      <c r="X43" s="5">
        <v>27.6</v>
      </c>
      <c r="Y43" s="7">
        <v>27.5</v>
      </c>
      <c r="Z43" s="4">
        <v>6.73</v>
      </c>
      <c r="AC43" s="3">
        <v>8.26</v>
      </c>
      <c r="AD43" s="5">
        <v>8.41</v>
      </c>
      <c r="AE43" s="5"/>
      <c r="AF43" s="5">
        <v>8.66</v>
      </c>
      <c r="AG43" s="6">
        <v>8.64</v>
      </c>
      <c r="AH43" s="6">
        <v>8.77</v>
      </c>
      <c r="AI43" s="6">
        <v>8.26</v>
      </c>
      <c r="AJ43" s="6"/>
      <c r="AK43" s="6">
        <v>8.51</v>
      </c>
      <c r="AL43" s="4">
        <v>0.26</v>
      </c>
      <c r="AN43" s="5">
        <v>7.556</v>
      </c>
      <c r="AO43" s="3">
        <v>4.08</v>
      </c>
      <c r="AP43" s="3">
        <v>1.21</v>
      </c>
      <c r="AQ43" s="70">
        <f t="shared" si="3"/>
        <v>5.1021999999999998</v>
      </c>
      <c r="AR43" s="5">
        <v>6.15</v>
      </c>
      <c r="AS43" s="6">
        <v>3.9</v>
      </c>
      <c r="AT43">
        <v>4.3600000000000003</v>
      </c>
      <c r="AU43" s="6">
        <v>5.12</v>
      </c>
      <c r="AV43" s="17">
        <f t="shared" si="4"/>
        <v>3.7845900000000001</v>
      </c>
      <c r="AW43" s="6">
        <v>2.59</v>
      </c>
      <c r="AX43" s="4">
        <v>145.30000000000001</v>
      </c>
      <c r="BA43" s="3">
        <v>139.6</v>
      </c>
      <c r="BB43" s="5">
        <v>136.80000000000001</v>
      </c>
      <c r="BC43" s="5"/>
      <c r="BD43" s="5"/>
      <c r="BE43" s="29"/>
      <c r="BF43" s="15"/>
      <c r="BH43" s="3"/>
      <c r="BJ43" s="4">
        <v>-14.1</v>
      </c>
      <c r="BM43" s="3">
        <v>-102.7</v>
      </c>
      <c r="BN43" s="5">
        <v>-112.4</v>
      </c>
      <c r="BO43" s="5"/>
      <c r="BP43" s="5"/>
      <c r="BQ43" s="6"/>
      <c r="BR43" s="6"/>
      <c r="BS43" s="6"/>
      <c r="BT43" s="6"/>
      <c r="BU43" s="6"/>
      <c r="BV43" s="24">
        <v>91.65</v>
      </c>
      <c r="BW43" s="6"/>
      <c r="BX43" s="6"/>
      <c r="BY43" s="6">
        <v>86.45</v>
      </c>
      <c r="BZ43" s="6">
        <v>83.85</v>
      </c>
      <c r="CA43" s="6"/>
      <c r="CB43" s="6"/>
      <c r="CC43" s="29"/>
      <c r="CD43" s="6"/>
      <c r="CE43" s="6"/>
      <c r="CF43" s="6"/>
      <c r="CG43" s="29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</row>
    <row r="44" spans="1:112" x14ac:dyDescent="0.25">
      <c r="A44" s="4">
        <v>8</v>
      </c>
      <c r="B44" s="4">
        <v>7</v>
      </c>
      <c r="D44" s="4">
        <v>7</v>
      </c>
      <c r="E44" s="4">
        <v>7</v>
      </c>
      <c r="F44" s="5">
        <v>7</v>
      </c>
      <c r="G44" s="5">
        <v>7</v>
      </c>
      <c r="H44" s="5">
        <v>7</v>
      </c>
      <c r="I44" s="5">
        <v>7</v>
      </c>
      <c r="J44" s="5">
        <v>7</v>
      </c>
      <c r="K44" s="5">
        <v>7</v>
      </c>
      <c r="L44" s="5">
        <v>7</v>
      </c>
      <c r="M44" s="5">
        <v>7</v>
      </c>
      <c r="N44" s="4">
        <v>26.7</v>
      </c>
      <c r="P44" s="5">
        <v>27.6</v>
      </c>
      <c r="Q44" s="3">
        <v>27.7</v>
      </c>
      <c r="R44" s="5">
        <v>28.1</v>
      </c>
      <c r="S44" s="21">
        <v>27.3</v>
      </c>
      <c r="T44" s="5">
        <v>27.6</v>
      </c>
      <c r="U44" s="7">
        <v>27.5</v>
      </c>
      <c r="V44" s="7">
        <v>27.5</v>
      </c>
      <c r="W44" s="7">
        <v>27.6</v>
      </c>
      <c r="X44" s="15">
        <v>27.5</v>
      </c>
      <c r="Y44" s="7">
        <v>27.5</v>
      </c>
      <c r="Z44" s="4">
        <v>6.7</v>
      </c>
      <c r="AC44" s="3">
        <v>7.82</v>
      </c>
      <c r="AD44" s="5">
        <v>8.17</v>
      </c>
      <c r="AE44" s="5"/>
      <c r="AF44" s="5">
        <v>8.65</v>
      </c>
      <c r="AG44" s="6">
        <v>8.52</v>
      </c>
      <c r="AH44" s="6">
        <v>8.65</v>
      </c>
      <c r="AI44" s="6">
        <v>8.26</v>
      </c>
      <c r="AJ44" s="6"/>
      <c r="AK44" s="6">
        <v>8.4700000000000006</v>
      </c>
      <c r="AL44" s="4">
        <v>0.23</v>
      </c>
      <c r="AN44" s="5">
        <v>7.0579999999999998</v>
      </c>
      <c r="AO44" s="3">
        <v>3.13</v>
      </c>
      <c r="AP44" s="3">
        <v>0.52</v>
      </c>
      <c r="AQ44" s="70">
        <f t="shared" si="3"/>
        <v>4.8306000000000004</v>
      </c>
      <c r="AR44" s="5">
        <v>6.09</v>
      </c>
      <c r="AS44" s="6">
        <v>3.7</v>
      </c>
      <c r="AT44">
        <v>3.96</v>
      </c>
      <c r="AU44" s="6">
        <v>5.18</v>
      </c>
      <c r="AV44" s="17">
        <f t="shared" si="4"/>
        <v>1.86822</v>
      </c>
      <c r="AW44" s="6">
        <v>2.2200000000000002</v>
      </c>
      <c r="AX44" s="4">
        <v>145.5</v>
      </c>
      <c r="BA44" s="3">
        <v>139.30000000000001</v>
      </c>
      <c r="BB44" s="5">
        <v>128.9</v>
      </c>
      <c r="BC44" s="5"/>
      <c r="BD44" s="5"/>
      <c r="BE44" s="29"/>
      <c r="BF44" s="15"/>
      <c r="BH44" s="3"/>
      <c r="BJ44" s="4">
        <v>-12.3</v>
      </c>
      <c r="BM44" s="3">
        <v>-77.400000000000006</v>
      </c>
      <c r="BN44" s="5">
        <v>-98.4</v>
      </c>
      <c r="BO44" s="5"/>
      <c r="BP44" s="5"/>
      <c r="BQ44" s="6"/>
      <c r="BR44" s="6"/>
      <c r="BS44" s="6"/>
      <c r="BT44" s="6"/>
      <c r="BU44" s="6"/>
      <c r="BV44" s="24">
        <v>91.65</v>
      </c>
      <c r="BW44" s="6"/>
      <c r="BX44" s="6"/>
      <c r="BY44" s="6">
        <v>86.45</v>
      </c>
      <c r="BZ44" s="6">
        <v>79.3</v>
      </c>
      <c r="CA44" s="6"/>
      <c r="CB44" s="6"/>
      <c r="CC44" s="29"/>
      <c r="CD44" s="6"/>
      <c r="CE44" s="6"/>
      <c r="CF44" s="6"/>
      <c r="CG44" s="29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</row>
    <row r="45" spans="1:112" x14ac:dyDescent="0.25">
      <c r="A45" s="4">
        <v>9</v>
      </c>
      <c r="B45" s="4">
        <v>8</v>
      </c>
      <c r="D45" s="4">
        <v>8</v>
      </c>
      <c r="E45" s="4">
        <v>8</v>
      </c>
      <c r="F45" s="5">
        <v>8</v>
      </c>
      <c r="G45" s="5">
        <v>8</v>
      </c>
      <c r="H45" s="5">
        <v>8</v>
      </c>
      <c r="I45" s="5">
        <v>8</v>
      </c>
      <c r="J45" s="5">
        <v>8</v>
      </c>
      <c r="K45" s="5">
        <v>8</v>
      </c>
      <c r="L45" s="5">
        <v>8</v>
      </c>
      <c r="M45" s="5">
        <v>8</v>
      </c>
      <c r="N45" s="4">
        <v>26.7</v>
      </c>
      <c r="P45" s="5">
        <v>27.6</v>
      </c>
      <c r="Q45" s="3">
        <v>27.7</v>
      </c>
      <c r="R45" s="5">
        <v>27.7</v>
      </c>
      <c r="S45" s="21">
        <v>27.4</v>
      </c>
      <c r="T45" s="5">
        <v>27.6</v>
      </c>
      <c r="U45" s="7">
        <v>27.4</v>
      </c>
      <c r="V45" s="7">
        <v>27.5</v>
      </c>
      <c r="W45" s="7">
        <v>27.6</v>
      </c>
      <c r="X45" s="15">
        <v>27.5</v>
      </c>
      <c r="Y45" s="7">
        <v>27.4</v>
      </c>
      <c r="Z45" s="4">
        <v>6.64</v>
      </c>
      <c r="AC45" s="3">
        <v>7.67</v>
      </c>
      <c r="AD45" s="5">
        <v>7.95</v>
      </c>
      <c r="AE45" s="5"/>
      <c r="AF45" s="5">
        <v>8.61</v>
      </c>
      <c r="AG45" s="6">
        <v>8.41</v>
      </c>
      <c r="AH45" s="6">
        <v>8.56</v>
      </c>
      <c r="AI45" s="6">
        <v>8.25</v>
      </c>
      <c r="AJ45" s="6"/>
      <c r="AK45" s="6">
        <v>8.42</v>
      </c>
      <c r="AL45" s="4">
        <v>0.18</v>
      </c>
      <c r="AN45" s="5">
        <v>5.9909999999999997</v>
      </c>
      <c r="AO45" s="3">
        <v>2.87</v>
      </c>
      <c r="AP45" s="3">
        <v>0.49</v>
      </c>
      <c r="AQ45" s="70">
        <f t="shared" si="3"/>
        <v>4.6754000000000007</v>
      </c>
      <c r="AR45" s="5">
        <v>5.53</v>
      </c>
      <c r="AS45" s="6">
        <v>3.65</v>
      </c>
      <c r="AT45">
        <v>3.65</v>
      </c>
      <c r="AU45" s="6">
        <v>5.1100000000000003</v>
      </c>
      <c r="AV45" s="17">
        <f t="shared" si="4"/>
        <v>1.26153</v>
      </c>
      <c r="AW45" s="6">
        <v>2.1</v>
      </c>
      <c r="AX45" s="4">
        <v>145.9</v>
      </c>
      <c r="BA45" s="3">
        <v>140.4</v>
      </c>
      <c r="BB45" s="5">
        <v>138</v>
      </c>
      <c r="BC45" s="5"/>
      <c r="BD45" s="5"/>
      <c r="BE45" s="29"/>
      <c r="BF45" s="15"/>
      <c r="BH45" s="3"/>
      <c r="BJ45" s="4">
        <v>-8.4</v>
      </c>
      <c r="BM45" s="3">
        <v>-69.099999999999994</v>
      </c>
      <c r="BN45" s="5">
        <v>-86.2</v>
      </c>
      <c r="BO45" s="5"/>
      <c r="BP45" s="5"/>
      <c r="BQ45" s="6"/>
      <c r="BR45" s="6"/>
      <c r="BS45" s="6"/>
      <c r="BT45" s="6"/>
      <c r="BU45" s="6"/>
      <c r="BV45" s="24">
        <v>91.65</v>
      </c>
      <c r="BW45" s="6"/>
      <c r="BX45" s="6"/>
      <c r="BY45" s="6">
        <v>87.1</v>
      </c>
      <c r="BZ45" s="6">
        <v>85.15</v>
      </c>
      <c r="CA45" s="6"/>
      <c r="CB45" s="6"/>
      <c r="CC45" s="29"/>
      <c r="CD45" s="6"/>
      <c r="CE45" s="6"/>
      <c r="CF45" s="6"/>
      <c r="CG45" s="29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</row>
    <row r="46" spans="1:112" x14ac:dyDescent="0.25">
      <c r="A46" s="4">
        <v>10</v>
      </c>
      <c r="B46" s="4">
        <v>9</v>
      </c>
      <c r="D46" s="4">
        <v>9</v>
      </c>
      <c r="E46" s="4">
        <v>9</v>
      </c>
      <c r="F46" s="5">
        <v>9</v>
      </c>
      <c r="G46" s="5">
        <v>9</v>
      </c>
      <c r="H46" s="5">
        <v>9</v>
      </c>
      <c r="I46" s="5">
        <v>9</v>
      </c>
      <c r="J46" s="5">
        <v>9</v>
      </c>
      <c r="K46" s="5">
        <v>9</v>
      </c>
      <c r="L46" s="5">
        <v>9</v>
      </c>
      <c r="M46" s="5">
        <v>9</v>
      </c>
      <c r="N46" s="4">
        <v>26.7</v>
      </c>
      <c r="P46" s="5">
        <v>27.5</v>
      </c>
      <c r="Q46" s="3">
        <v>27.6</v>
      </c>
      <c r="R46" s="5">
        <v>27.6</v>
      </c>
      <c r="S46" s="21">
        <v>27.3</v>
      </c>
      <c r="T46" s="5">
        <v>27.5</v>
      </c>
      <c r="U46" s="7">
        <v>27.4</v>
      </c>
      <c r="V46" s="7">
        <v>27.5</v>
      </c>
      <c r="W46" s="7">
        <v>27.5</v>
      </c>
      <c r="X46" s="15">
        <v>27.5</v>
      </c>
      <c r="Y46" s="7">
        <v>27.4</v>
      </c>
      <c r="Z46" s="4">
        <v>6.55</v>
      </c>
      <c r="AC46" s="3">
        <v>7.58</v>
      </c>
      <c r="AD46" s="5">
        <v>7.8</v>
      </c>
      <c r="AE46" s="5"/>
      <c r="AF46" s="5">
        <v>8.5299999999999994</v>
      </c>
      <c r="AG46" s="6">
        <v>8.31</v>
      </c>
      <c r="AH46" s="6">
        <v>8.4700000000000006</v>
      </c>
      <c r="AI46" s="6">
        <v>8.26</v>
      </c>
      <c r="AJ46" s="6"/>
      <c r="AK46" s="6">
        <v>8.3800000000000008</v>
      </c>
      <c r="AL46" s="4">
        <v>0.16</v>
      </c>
      <c r="AN46" s="5">
        <v>4.9269999999999996</v>
      </c>
      <c r="AO46" s="3">
        <v>2.98</v>
      </c>
      <c r="AP46" s="3">
        <v>0.47</v>
      </c>
      <c r="AQ46" s="70">
        <f t="shared" si="3"/>
        <v>4.5881000000000007</v>
      </c>
      <c r="AR46" s="5">
        <v>2.93</v>
      </c>
      <c r="AS46" s="6">
        <v>3.38</v>
      </c>
      <c r="AT46">
        <v>3.91</v>
      </c>
      <c r="AU46" s="6">
        <v>5.15</v>
      </c>
      <c r="AV46" s="17">
        <f t="shared" si="4"/>
        <v>1.2230099999999999</v>
      </c>
      <c r="AW46" s="6">
        <v>1.34</v>
      </c>
      <c r="AX46" s="4">
        <v>146</v>
      </c>
      <c r="BA46" s="3">
        <v>140.19999999999999</v>
      </c>
      <c r="BB46" s="5">
        <v>137.80000000000001</v>
      </c>
      <c r="BC46" s="5"/>
      <c r="BD46" s="5"/>
      <c r="BE46" s="31"/>
      <c r="BF46" s="15"/>
      <c r="BH46" s="3"/>
      <c r="BJ46" s="4">
        <v>-3.2</v>
      </c>
      <c r="BM46" s="3">
        <v>-64.599999999999994</v>
      </c>
      <c r="BN46" s="5">
        <v>-77.599999999999994</v>
      </c>
      <c r="BO46" s="5"/>
      <c r="BP46" s="5"/>
      <c r="BQ46" s="6"/>
      <c r="BR46" s="6"/>
      <c r="BS46" s="6"/>
      <c r="BT46" s="6"/>
      <c r="BU46" s="6"/>
      <c r="BV46" s="24">
        <v>91.65</v>
      </c>
      <c r="BW46" s="6"/>
      <c r="BX46" s="6"/>
      <c r="BY46" s="6">
        <v>86.45</v>
      </c>
      <c r="BZ46" s="6">
        <v>85.15</v>
      </c>
      <c r="CA46" s="6"/>
      <c r="CB46" s="6"/>
      <c r="CC46" s="29"/>
      <c r="CD46" s="6"/>
      <c r="CE46" s="6"/>
      <c r="CF46" s="6"/>
      <c r="CG46" s="29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</row>
    <row r="47" spans="1:112" x14ac:dyDescent="0.25">
      <c r="A47" s="4">
        <v>11</v>
      </c>
      <c r="B47" s="4">
        <v>10</v>
      </c>
      <c r="D47" s="4">
        <v>10</v>
      </c>
      <c r="E47" s="4">
        <v>10</v>
      </c>
      <c r="F47" s="5">
        <v>10</v>
      </c>
      <c r="G47" s="5">
        <v>10</v>
      </c>
      <c r="H47" s="5">
        <v>10</v>
      </c>
      <c r="I47" s="5">
        <v>10</v>
      </c>
      <c r="J47" s="5">
        <v>10</v>
      </c>
      <c r="K47" s="5">
        <v>10</v>
      </c>
      <c r="L47" s="5">
        <v>10</v>
      </c>
      <c r="M47" s="5">
        <v>10</v>
      </c>
      <c r="N47" s="4">
        <v>26.7</v>
      </c>
      <c r="P47" s="5">
        <v>27.5</v>
      </c>
      <c r="Q47" s="3">
        <v>27.6</v>
      </c>
      <c r="R47" s="5">
        <v>27.5</v>
      </c>
      <c r="S47" s="21">
        <v>27.3</v>
      </c>
      <c r="T47" s="5">
        <v>27.4</v>
      </c>
      <c r="U47" s="7">
        <v>27.4</v>
      </c>
      <c r="V47" s="7">
        <v>27.5</v>
      </c>
      <c r="W47" s="7">
        <v>27.5</v>
      </c>
      <c r="X47" s="15">
        <v>27.5</v>
      </c>
      <c r="Y47" s="7">
        <v>27.3</v>
      </c>
      <c r="Z47" s="4">
        <v>6.46</v>
      </c>
      <c r="AC47" s="3">
        <v>7.51</v>
      </c>
      <c r="AD47" s="5">
        <v>7.61</v>
      </c>
      <c r="AE47" s="5"/>
      <c r="AF47" s="5">
        <v>8.3699999999999992</v>
      </c>
      <c r="AG47" s="6">
        <v>8.3000000000000007</v>
      </c>
      <c r="AH47" s="6">
        <v>8.32</v>
      </c>
      <c r="AI47" s="6">
        <v>8.27</v>
      </c>
      <c r="AJ47" s="6"/>
      <c r="AK47" s="6">
        <v>8.34</v>
      </c>
      <c r="AL47" s="4">
        <v>0.11</v>
      </c>
      <c r="AN47" s="5">
        <v>3.8730000000000002</v>
      </c>
      <c r="AO47" s="3">
        <v>2.14</v>
      </c>
      <c r="AP47" s="3">
        <v>0.4</v>
      </c>
      <c r="AQ47" s="70">
        <f t="shared" si="3"/>
        <v>3.9284999999999997</v>
      </c>
      <c r="AR47" s="5">
        <v>2.64</v>
      </c>
      <c r="AS47" s="6">
        <v>3.16</v>
      </c>
      <c r="AT47">
        <v>3.47</v>
      </c>
      <c r="AU47" s="6">
        <v>5.5</v>
      </c>
      <c r="AV47" s="17">
        <f t="shared" si="4"/>
        <v>1.17486</v>
      </c>
      <c r="AW47" s="6">
        <v>0.73</v>
      </c>
      <c r="AX47" s="4">
        <v>146.19999999999999</v>
      </c>
      <c r="BA47" s="3">
        <v>140.69999999999999</v>
      </c>
      <c r="BB47" s="5">
        <v>140.30000000000001</v>
      </c>
      <c r="BC47" s="5"/>
      <c r="BD47" s="5"/>
      <c r="BE47" s="29"/>
      <c r="BF47" s="15"/>
      <c r="BH47" s="3"/>
      <c r="BJ47" s="4">
        <v>-2</v>
      </c>
      <c r="BM47" s="3">
        <v>-60.5</v>
      </c>
      <c r="BN47" s="5">
        <v>-65.599999999999994</v>
      </c>
      <c r="BO47" s="5"/>
      <c r="BP47" s="5"/>
      <c r="BQ47" s="6"/>
      <c r="BR47" s="6"/>
      <c r="BS47" s="6"/>
      <c r="BT47" s="6"/>
      <c r="BU47" s="6"/>
      <c r="BV47" s="24">
        <v>92.3</v>
      </c>
      <c r="BW47" s="6"/>
      <c r="BX47" s="6"/>
      <c r="BY47" s="6">
        <v>87.1</v>
      </c>
      <c r="BZ47" s="6">
        <v>87.1</v>
      </c>
      <c r="CA47" s="6"/>
      <c r="CB47" s="6"/>
      <c r="CC47" s="29"/>
      <c r="CD47" s="6"/>
      <c r="CE47" s="6"/>
      <c r="CF47" s="6"/>
      <c r="CG47" s="29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</row>
    <row r="48" spans="1:112" x14ac:dyDescent="0.25">
      <c r="A48" s="4">
        <v>12</v>
      </c>
      <c r="B48" s="4">
        <v>130</v>
      </c>
      <c r="D48" s="4">
        <v>128</v>
      </c>
      <c r="E48" s="3">
        <v>132</v>
      </c>
      <c r="F48" s="5">
        <v>144</v>
      </c>
      <c r="G48" s="5"/>
      <c r="H48" s="5">
        <v>129.19999999999999</v>
      </c>
      <c r="I48" s="5">
        <v>136</v>
      </c>
      <c r="J48" s="5">
        <v>123.1</v>
      </c>
      <c r="K48" s="5">
        <v>129.9</v>
      </c>
      <c r="L48" s="5"/>
      <c r="M48" s="5">
        <v>130.6</v>
      </c>
      <c r="N48" s="4">
        <v>27.2</v>
      </c>
      <c r="P48" s="7">
        <v>26.8</v>
      </c>
      <c r="Q48" s="3">
        <v>26.9</v>
      </c>
      <c r="R48" s="5">
        <v>27</v>
      </c>
      <c r="S48" s="21">
        <v>27</v>
      </c>
      <c r="T48" s="5">
        <v>26.7</v>
      </c>
      <c r="U48" s="7">
        <v>27</v>
      </c>
      <c r="V48" s="7">
        <v>27</v>
      </c>
      <c r="W48" s="7">
        <v>27.1</v>
      </c>
      <c r="X48" s="5">
        <v>27.2</v>
      </c>
      <c r="Y48" s="7">
        <v>27</v>
      </c>
      <c r="Z48" s="4">
        <v>6.59</v>
      </c>
      <c r="AC48" s="3">
        <v>7.32</v>
      </c>
      <c r="AD48" s="5">
        <v>7.52</v>
      </c>
      <c r="AE48" s="5"/>
      <c r="AF48" s="5">
        <v>7.78</v>
      </c>
      <c r="AG48" s="6">
        <v>7.9</v>
      </c>
      <c r="AH48" s="6">
        <v>8.0299999999999994</v>
      </c>
      <c r="AI48" s="17">
        <v>8.06</v>
      </c>
      <c r="AJ48" s="6"/>
      <c r="AK48" s="6">
        <v>8.17</v>
      </c>
      <c r="AL48" s="4">
        <v>0.24</v>
      </c>
      <c r="AN48" s="5">
        <v>1.9E-2</v>
      </c>
      <c r="AO48" s="3">
        <v>0.69</v>
      </c>
      <c r="AP48" s="3">
        <v>0.46</v>
      </c>
      <c r="AQ48" s="70">
        <v>0.86</v>
      </c>
      <c r="AR48" s="5">
        <v>0.67</v>
      </c>
      <c r="AS48" s="6">
        <v>0.55000000000000004</v>
      </c>
      <c r="AT48">
        <v>0.6</v>
      </c>
      <c r="AU48" s="6">
        <v>0.5</v>
      </c>
      <c r="AV48" s="17">
        <f t="shared" si="4"/>
        <v>0.62595000000000001</v>
      </c>
      <c r="AW48" s="6">
        <v>0.72</v>
      </c>
      <c r="AX48" s="4">
        <v>155.19999999999999</v>
      </c>
      <c r="BA48" s="3">
        <v>166</v>
      </c>
      <c r="BB48" s="5">
        <v>170.3</v>
      </c>
      <c r="BC48" s="5"/>
      <c r="BD48" s="5">
        <v>0.191</v>
      </c>
      <c r="BE48" s="29">
        <v>0.152</v>
      </c>
      <c r="BF48" s="15">
        <v>0.17399999999999999</v>
      </c>
      <c r="BG48" s="15">
        <v>0.16900000000000001</v>
      </c>
      <c r="BH48" s="3"/>
      <c r="BI48" s="4">
        <v>0.13800000000000001</v>
      </c>
      <c r="BJ48" s="4">
        <v>-6.3</v>
      </c>
      <c r="BM48" s="3">
        <v>-47.2</v>
      </c>
      <c r="BN48" s="5">
        <v>-59.1</v>
      </c>
      <c r="BO48" s="5"/>
      <c r="BP48" s="5">
        <v>-62</v>
      </c>
      <c r="BQ48" s="6">
        <v>-42</v>
      </c>
      <c r="BR48" s="6">
        <v>-142</v>
      </c>
      <c r="BS48" s="6">
        <v>-107</v>
      </c>
      <c r="BT48" s="6"/>
      <c r="BU48" s="6">
        <v>-8</v>
      </c>
      <c r="BV48" s="24">
        <v>96.85</v>
      </c>
      <c r="BW48" s="6"/>
      <c r="BX48" s="6"/>
      <c r="BY48" s="6">
        <v>104.65</v>
      </c>
      <c r="BZ48" s="6">
        <v>105.95</v>
      </c>
      <c r="CA48" s="6"/>
      <c r="CB48" s="6">
        <v>0.111</v>
      </c>
      <c r="CC48" s="29">
        <v>9.8000000000000004E-2</v>
      </c>
      <c r="CD48" s="29">
        <v>0.113</v>
      </c>
      <c r="CE48" s="29">
        <v>0.11</v>
      </c>
      <c r="CF48" s="6"/>
      <c r="CG48" s="29">
        <v>8.8999999999999996E-2</v>
      </c>
      <c r="CH48" s="6"/>
      <c r="CI48" s="6"/>
      <c r="CJ48" s="6"/>
      <c r="CK48" s="6"/>
      <c r="CL48" s="6"/>
      <c r="CM48" s="6"/>
      <c r="CN48" s="6">
        <v>15.3</v>
      </c>
      <c r="CO48" s="6"/>
      <c r="CP48" s="6"/>
      <c r="CQ48" s="6">
        <v>4.5599999999999996</v>
      </c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</row>
    <row r="49" spans="1:112" x14ac:dyDescent="0.25">
      <c r="A49" s="4" t="s">
        <v>85</v>
      </c>
      <c r="B49" s="3">
        <v>0.72</v>
      </c>
      <c r="C49" s="11"/>
      <c r="H49" s="15">
        <v>1.45</v>
      </c>
      <c r="I49" s="15">
        <v>1.4</v>
      </c>
      <c r="J49" s="15">
        <v>1.7</v>
      </c>
      <c r="K49" s="15">
        <v>1.72</v>
      </c>
      <c r="M49" s="15">
        <v>1.2</v>
      </c>
      <c r="CC49" s="30"/>
    </row>
    <row r="50" spans="1:112" x14ac:dyDescent="0.25">
      <c r="A50" s="4" t="s">
        <v>19</v>
      </c>
    </row>
    <row r="51" spans="1:112" x14ac:dyDescent="0.25">
      <c r="A51" s="4" t="s">
        <v>1</v>
      </c>
      <c r="B51" s="73" t="s">
        <v>16</v>
      </c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 t="s">
        <v>2</v>
      </c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 t="s">
        <v>13</v>
      </c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 t="s">
        <v>14</v>
      </c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 t="s">
        <v>15</v>
      </c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 t="s">
        <v>34</v>
      </c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 t="s">
        <v>31</v>
      </c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 t="s">
        <v>87</v>
      </c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 t="s">
        <v>35</v>
      </c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19"/>
      <c r="DG51" s="19"/>
      <c r="DH51" s="18"/>
    </row>
    <row r="52" spans="1:112" x14ac:dyDescent="0.25">
      <c r="B52" s="4" t="s">
        <v>37</v>
      </c>
      <c r="C52" s="4" t="s">
        <v>38</v>
      </c>
      <c r="D52" s="4" t="s">
        <v>39</v>
      </c>
      <c r="E52" s="4" t="s">
        <v>40</v>
      </c>
      <c r="F52" s="4" t="s">
        <v>41</v>
      </c>
      <c r="G52" s="4" t="s">
        <v>42</v>
      </c>
      <c r="H52" s="4" t="s">
        <v>43</v>
      </c>
      <c r="I52" s="4" t="s">
        <v>44</v>
      </c>
      <c r="J52" s="4" t="s">
        <v>45</v>
      </c>
      <c r="K52" s="3" t="s">
        <v>46</v>
      </c>
      <c r="L52" s="3" t="s">
        <v>47</v>
      </c>
      <c r="M52" s="3" t="s">
        <v>48</v>
      </c>
      <c r="N52" s="4" t="s">
        <v>37</v>
      </c>
      <c r="O52" s="4" t="s">
        <v>38</v>
      </c>
      <c r="P52" s="4" t="s">
        <v>39</v>
      </c>
      <c r="Q52" s="4" t="s">
        <v>40</v>
      </c>
      <c r="R52" s="4" t="s">
        <v>41</v>
      </c>
      <c r="S52" s="4" t="s">
        <v>42</v>
      </c>
      <c r="T52" s="4" t="s">
        <v>43</v>
      </c>
      <c r="U52" s="4" t="s">
        <v>44</v>
      </c>
      <c r="V52" s="4" t="s">
        <v>45</v>
      </c>
      <c r="W52" s="3" t="s">
        <v>46</v>
      </c>
      <c r="X52" s="3" t="s">
        <v>47</v>
      </c>
      <c r="Y52" s="3" t="s">
        <v>48</v>
      </c>
      <c r="Z52" s="4" t="s">
        <v>37</v>
      </c>
      <c r="AA52" s="4" t="s">
        <v>38</v>
      </c>
      <c r="AB52" s="4" t="s">
        <v>39</v>
      </c>
      <c r="AC52" s="4" t="s">
        <v>40</v>
      </c>
      <c r="AD52" s="4" t="s">
        <v>41</v>
      </c>
      <c r="AE52" s="4" t="s">
        <v>42</v>
      </c>
      <c r="AF52" s="4" t="s">
        <v>43</v>
      </c>
      <c r="AG52" s="4" t="s">
        <v>44</v>
      </c>
      <c r="AH52" s="4" t="s">
        <v>45</v>
      </c>
      <c r="AI52" s="3" t="s">
        <v>46</v>
      </c>
      <c r="AJ52" s="3" t="s">
        <v>47</v>
      </c>
      <c r="AK52" s="3" t="s">
        <v>48</v>
      </c>
      <c r="AL52" s="4" t="s">
        <v>37</v>
      </c>
      <c r="AM52" s="4" t="s">
        <v>38</v>
      </c>
      <c r="AN52" s="4" t="s">
        <v>39</v>
      </c>
      <c r="AO52" s="4" t="s">
        <v>40</v>
      </c>
      <c r="AP52" s="4" t="s">
        <v>41</v>
      </c>
      <c r="AQ52" s="4" t="s">
        <v>42</v>
      </c>
      <c r="AR52" s="4" t="s">
        <v>43</v>
      </c>
      <c r="AS52" s="4" t="s">
        <v>44</v>
      </c>
      <c r="AT52" s="4" t="s">
        <v>45</v>
      </c>
      <c r="AU52" s="3" t="s">
        <v>46</v>
      </c>
      <c r="AV52" s="3" t="s">
        <v>47</v>
      </c>
      <c r="AW52" s="3" t="s">
        <v>48</v>
      </c>
      <c r="AX52" s="4" t="s">
        <v>37</v>
      </c>
      <c r="AY52" s="4" t="s">
        <v>38</v>
      </c>
      <c r="AZ52" s="4" t="s">
        <v>39</v>
      </c>
      <c r="BA52" s="4" t="s">
        <v>40</v>
      </c>
      <c r="BB52" s="4" t="s">
        <v>41</v>
      </c>
      <c r="BC52" s="4" t="s">
        <v>42</v>
      </c>
      <c r="BD52" s="4" t="s">
        <v>43</v>
      </c>
      <c r="BE52" s="4" t="s">
        <v>44</v>
      </c>
      <c r="BF52" s="4" t="s">
        <v>45</v>
      </c>
      <c r="BG52" s="3" t="s">
        <v>46</v>
      </c>
      <c r="BH52" s="3" t="s">
        <v>47</v>
      </c>
      <c r="BI52" s="3" t="s">
        <v>48</v>
      </c>
      <c r="BJ52" s="4" t="s">
        <v>37</v>
      </c>
      <c r="BK52" s="4" t="s">
        <v>38</v>
      </c>
      <c r="BL52" s="4" t="s">
        <v>39</v>
      </c>
      <c r="BM52" s="4" t="s">
        <v>40</v>
      </c>
      <c r="BN52" s="4" t="s">
        <v>41</v>
      </c>
      <c r="BO52" s="4" t="s">
        <v>42</v>
      </c>
      <c r="BP52" s="4" t="s">
        <v>43</v>
      </c>
      <c r="BQ52" s="4" t="s">
        <v>44</v>
      </c>
      <c r="BR52" s="4" t="s">
        <v>45</v>
      </c>
      <c r="BS52" s="3" t="s">
        <v>46</v>
      </c>
      <c r="BT52" s="3" t="s">
        <v>47</v>
      </c>
      <c r="BU52" s="3" t="s">
        <v>48</v>
      </c>
      <c r="BV52" s="4" t="s">
        <v>37</v>
      </c>
      <c r="BW52" s="4" t="s">
        <v>38</v>
      </c>
      <c r="BX52" s="4" t="s">
        <v>39</v>
      </c>
      <c r="BY52" s="4" t="s">
        <v>40</v>
      </c>
      <c r="BZ52" s="4" t="s">
        <v>41</v>
      </c>
      <c r="CA52" s="4" t="s">
        <v>42</v>
      </c>
      <c r="CB52" s="4" t="s">
        <v>43</v>
      </c>
      <c r="CC52" s="4" t="s">
        <v>44</v>
      </c>
      <c r="CD52" s="4" t="s">
        <v>45</v>
      </c>
      <c r="CE52" s="3" t="s">
        <v>46</v>
      </c>
      <c r="CF52" s="3" t="s">
        <v>47</v>
      </c>
      <c r="CG52" s="3" t="s">
        <v>48</v>
      </c>
      <c r="CH52" s="4" t="s">
        <v>37</v>
      </c>
      <c r="CI52" s="4" t="s">
        <v>38</v>
      </c>
      <c r="CJ52" s="4" t="s">
        <v>39</v>
      </c>
      <c r="CK52" s="4" t="s">
        <v>40</v>
      </c>
      <c r="CL52" s="4" t="s">
        <v>41</v>
      </c>
      <c r="CM52" s="4" t="s">
        <v>42</v>
      </c>
      <c r="CN52" s="4" t="s">
        <v>43</v>
      </c>
      <c r="CO52" s="4" t="s">
        <v>44</v>
      </c>
      <c r="CP52" s="4" t="s">
        <v>45</v>
      </c>
      <c r="CQ52" s="3" t="s">
        <v>46</v>
      </c>
      <c r="CR52" s="3" t="s">
        <v>47</v>
      </c>
      <c r="CS52" s="3" t="s">
        <v>48</v>
      </c>
      <c r="CT52" s="4" t="s">
        <v>37</v>
      </c>
      <c r="CU52" s="4" t="s">
        <v>38</v>
      </c>
      <c r="CV52" s="4" t="s">
        <v>39</v>
      </c>
      <c r="CW52" s="4" t="s">
        <v>40</v>
      </c>
      <c r="CX52" s="4" t="s">
        <v>41</v>
      </c>
      <c r="CY52" s="4" t="s">
        <v>42</v>
      </c>
      <c r="CZ52" s="4" t="s">
        <v>43</v>
      </c>
      <c r="DA52" s="4" t="s">
        <v>44</v>
      </c>
      <c r="DB52" s="4" t="s">
        <v>45</v>
      </c>
      <c r="DC52" s="3" t="s">
        <v>46</v>
      </c>
      <c r="DD52" s="3" t="s">
        <v>47</v>
      </c>
      <c r="DE52" s="3" t="s">
        <v>48</v>
      </c>
      <c r="DF52" s="3"/>
      <c r="DG52" s="3"/>
      <c r="DH52" s="3"/>
    </row>
    <row r="53" spans="1:112" x14ac:dyDescent="0.25">
      <c r="A53" s="4">
        <v>1</v>
      </c>
      <c r="B53" s="4">
        <v>0</v>
      </c>
      <c r="C53" s="4">
        <v>0</v>
      </c>
      <c r="D53" s="4">
        <v>0</v>
      </c>
      <c r="E53" s="4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4">
        <v>27.1</v>
      </c>
      <c r="O53" s="20">
        <v>28.8</v>
      </c>
      <c r="P53" s="10">
        <v>28.5</v>
      </c>
      <c r="Q53" s="4">
        <v>28.5</v>
      </c>
      <c r="R53" s="5">
        <v>29</v>
      </c>
      <c r="S53" s="5">
        <v>27.7</v>
      </c>
      <c r="T53" s="5">
        <v>27.4</v>
      </c>
      <c r="U53" s="5">
        <v>27.8</v>
      </c>
      <c r="V53">
        <v>27.6</v>
      </c>
      <c r="W53" s="5">
        <v>27.6</v>
      </c>
      <c r="X53" s="3">
        <v>27.8</v>
      </c>
      <c r="Y53" s="5">
        <v>27.9</v>
      </c>
      <c r="Z53" s="4">
        <v>6.93</v>
      </c>
      <c r="AA53" s="3">
        <v>7.26</v>
      </c>
      <c r="AB53" s="5"/>
      <c r="AC53" s="4">
        <v>8.42</v>
      </c>
      <c r="AD53" s="5">
        <v>9.06</v>
      </c>
      <c r="AE53" s="5"/>
      <c r="AF53" s="5">
        <v>7.85</v>
      </c>
      <c r="AG53" s="5">
        <v>8.09</v>
      </c>
      <c r="AH53">
        <v>8.25</v>
      </c>
      <c r="AI53" s="5">
        <v>7.97</v>
      </c>
      <c r="AJ53" s="5"/>
      <c r="AK53" s="5">
        <v>6.5</v>
      </c>
      <c r="AL53" s="4">
        <v>1.3</v>
      </c>
      <c r="AM53" s="3">
        <v>2.23</v>
      </c>
      <c r="AN53" s="5">
        <v>5.4420000000000002</v>
      </c>
      <c r="AO53" s="15">
        <v>8.7200000000000006</v>
      </c>
      <c r="AP53" s="5">
        <v>4.2300000000000004</v>
      </c>
      <c r="AQ53" s="6">
        <f t="shared" ref="AQ53:AQ64" si="5">AR53-(AS53*7.5%)</f>
        <v>3.9085000000000005</v>
      </c>
      <c r="AR53" s="5">
        <v>4.3600000000000003</v>
      </c>
      <c r="AS53" s="6">
        <v>6.02</v>
      </c>
      <c r="AT53">
        <v>6.04</v>
      </c>
      <c r="AU53" s="6">
        <v>2.44</v>
      </c>
      <c r="AV53" s="6">
        <f>AS21-(AS21*7.2%)</f>
        <v>6.4032</v>
      </c>
      <c r="AW53" s="6">
        <v>7.3</v>
      </c>
      <c r="AX53" s="4">
        <v>148</v>
      </c>
      <c r="AY53" s="3">
        <v>152.4</v>
      </c>
      <c r="AZ53" s="5"/>
      <c r="BA53" s="4">
        <v>141.9</v>
      </c>
      <c r="BB53" s="5">
        <v>144.80000000000001</v>
      </c>
      <c r="BC53" s="5"/>
      <c r="BD53" s="5">
        <v>0.13300000000000001</v>
      </c>
      <c r="BE53" s="29">
        <v>0.13300000000000001</v>
      </c>
      <c r="BF53" s="15">
        <v>0.13200000000000001</v>
      </c>
      <c r="BG53" s="15">
        <v>0.157</v>
      </c>
      <c r="BI53" s="4">
        <v>0.127</v>
      </c>
      <c r="BJ53" s="4">
        <v>-26</v>
      </c>
      <c r="BK53" s="3">
        <v>-45.3</v>
      </c>
      <c r="BL53" s="5"/>
      <c r="BM53" s="4">
        <v>-116.7</v>
      </c>
      <c r="BN53" s="5">
        <v>-153.80000000000001</v>
      </c>
      <c r="BO53" s="5"/>
      <c r="BP53" s="5">
        <v>-6</v>
      </c>
      <c r="BQ53" s="6">
        <v>-6.4</v>
      </c>
      <c r="BR53" s="6">
        <v>-117</v>
      </c>
      <c r="BS53" s="6">
        <v>-107</v>
      </c>
      <c r="BT53" s="6"/>
      <c r="BU53" s="6">
        <v>-50</v>
      </c>
      <c r="BV53" s="6">
        <v>92.3</v>
      </c>
      <c r="BW53" s="6">
        <v>92.3</v>
      </c>
      <c r="BX53" s="6"/>
      <c r="BY53" s="6">
        <v>86.45</v>
      </c>
      <c r="BZ53" s="6">
        <v>87.75</v>
      </c>
      <c r="CA53" s="6"/>
      <c r="CB53" s="6">
        <v>8.5999999999999993E-2</v>
      </c>
      <c r="CC53" s="29">
        <v>8.6999999999999994E-2</v>
      </c>
      <c r="CD53" s="29">
        <v>8.5999999999999993E-2</v>
      </c>
      <c r="CE53" s="29">
        <v>8.8999999999999996E-2</v>
      </c>
      <c r="CF53" s="6"/>
      <c r="CG53" s="6">
        <v>8.3000000000000004E-2</v>
      </c>
      <c r="CH53" s="6"/>
      <c r="CI53" s="6"/>
      <c r="CJ53" s="6"/>
      <c r="CK53" s="6"/>
      <c r="CL53" s="6"/>
      <c r="CM53" s="6"/>
      <c r="CN53" s="6"/>
      <c r="CO53" s="6">
        <v>3.64</v>
      </c>
      <c r="CP53" s="6"/>
      <c r="CQ53" s="6">
        <v>4.49</v>
      </c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</row>
    <row r="54" spans="1:112" x14ac:dyDescent="0.25">
      <c r="A54" s="4">
        <v>2</v>
      </c>
      <c r="B54" s="4">
        <v>1</v>
      </c>
      <c r="C54" s="4">
        <v>1</v>
      </c>
      <c r="D54" s="4">
        <v>1</v>
      </c>
      <c r="E54" s="4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4">
        <v>26.9</v>
      </c>
      <c r="O54" s="20">
        <v>28.7</v>
      </c>
      <c r="P54" s="10">
        <v>28.4</v>
      </c>
      <c r="Q54" s="4">
        <v>28.5</v>
      </c>
      <c r="R54" s="3">
        <v>28.6</v>
      </c>
      <c r="S54" s="5">
        <v>27.6</v>
      </c>
      <c r="T54" s="5">
        <v>27.4</v>
      </c>
      <c r="U54" s="5">
        <v>27.8</v>
      </c>
      <c r="V54">
        <v>27.5</v>
      </c>
      <c r="W54" s="5">
        <v>27.4</v>
      </c>
      <c r="X54" s="3">
        <v>27.8</v>
      </c>
      <c r="Y54" s="5">
        <v>27.9</v>
      </c>
      <c r="Z54" s="4">
        <v>6.88</v>
      </c>
      <c r="AA54" s="3">
        <v>7.15</v>
      </c>
      <c r="AB54" s="5"/>
      <c r="AC54" s="4">
        <v>8.68</v>
      </c>
      <c r="AD54" s="5">
        <v>9.14</v>
      </c>
      <c r="AE54" s="5"/>
      <c r="AF54" s="5">
        <v>7.86</v>
      </c>
      <c r="AG54" s="5">
        <v>8.3000000000000007</v>
      </c>
      <c r="AH54">
        <v>8.42</v>
      </c>
      <c r="AI54" s="5">
        <v>7.77</v>
      </c>
      <c r="AJ54" s="5"/>
      <c r="AK54" s="5">
        <v>7.05</v>
      </c>
      <c r="AL54" s="4">
        <v>1.0900000000000001</v>
      </c>
      <c r="AM54" s="3">
        <v>2.2200000000000002</v>
      </c>
      <c r="AN54" s="5">
        <v>5.0369999999999999</v>
      </c>
      <c r="AO54" s="15">
        <v>8.67</v>
      </c>
      <c r="AP54" s="5">
        <v>3.79</v>
      </c>
      <c r="AQ54" s="6">
        <f t="shared" si="5"/>
        <v>3.9792500000000004</v>
      </c>
      <c r="AR54" s="5">
        <v>4.4000000000000004</v>
      </c>
      <c r="AS54" s="6">
        <v>5.61</v>
      </c>
      <c r="AT54">
        <v>5.88</v>
      </c>
      <c r="AU54" s="6">
        <v>1.53</v>
      </c>
      <c r="AV54" s="6">
        <f t="shared" ref="AV54:AV64" si="6">AS22-(AS22*7.2%)</f>
        <v>6.1897599999999997</v>
      </c>
      <c r="AW54" s="6">
        <v>7.14</v>
      </c>
      <c r="AX54" s="4">
        <v>147.30000000000001</v>
      </c>
      <c r="AY54" s="3">
        <v>152.19999999999999</v>
      </c>
      <c r="AZ54" s="5"/>
      <c r="BA54" s="4">
        <v>141.80000000000001</v>
      </c>
      <c r="BB54" s="5">
        <v>142.9</v>
      </c>
      <c r="BC54" s="5"/>
      <c r="BD54" s="5"/>
      <c r="BE54" s="29"/>
      <c r="BF54" s="15"/>
      <c r="BJ54" s="4">
        <v>-22.7</v>
      </c>
      <c r="BK54" s="3">
        <v>-39.1</v>
      </c>
      <c r="BL54" s="5"/>
      <c r="BM54" s="4">
        <v>-130.80000000000001</v>
      </c>
      <c r="BN54" s="5">
        <v>-158.19999999999999</v>
      </c>
      <c r="BO54" s="5"/>
      <c r="BP54" s="5"/>
      <c r="BQ54" s="6"/>
      <c r="BR54" s="6"/>
      <c r="BS54" s="6"/>
      <c r="BT54" s="6"/>
      <c r="BU54" s="6"/>
      <c r="BV54" s="6">
        <v>92.3</v>
      </c>
      <c r="BW54" s="6">
        <v>92.3</v>
      </c>
      <c r="BX54" s="6"/>
      <c r="BY54" s="6">
        <v>86.45</v>
      </c>
      <c r="BZ54" s="6">
        <v>87.1</v>
      </c>
      <c r="CA54" s="6"/>
      <c r="CB54" s="6"/>
      <c r="CC54" s="29"/>
      <c r="CD54" s="29"/>
      <c r="CE54" s="29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</row>
    <row r="55" spans="1:112" x14ac:dyDescent="0.25">
      <c r="A55" s="4">
        <v>3</v>
      </c>
      <c r="B55" s="4">
        <v>2</v>
      </c>
      <c r="C55" s="4">
        <v>2</v>
      </c>
      <c r="D55" s="4">
        <v>2</v>
      </c>
      <c r="E55" s="4">
        <v>2</v>
      </c>
      <c r="F55" s="5">
        <v>2</v>
      </c>
      <c r="G55" s="5">
        <v>2</v>
      </c>
      <c r="H55" s="5">
        <v>2</v>
      </c>
      <c r="I55" s="5">
        <v>2</v>
      </c>
      <c r="J55" s="5">
        <v>2</v>
      </c>
      <c r="K55" s="5">
        <v>2</v>
      </c>
      <c r="L55" s="5">
        <v>2</v>
      </c>
      <c r="M55" s="5">
        <v>2</v>
      </c>
      <c r="N55" s="4">
        <v>26.7</v>
      </c>
      <c r="O55" s="20">
        <v>28.3</v>
      </c>
      <c r="P55" s="10">
        <v>28.3</v>
      </c>
      <c r="Q55" s="4">
        <v>28.4</v>
      </c>
      <c r="R55" s="3">
        <v>28.5</v>
      </c>
      <c r="S55" s="5">
        <v>27.6</v>
      </c>
      <c r="T55" s="5">
        <v>27.4</v>
      </c>
      <c r="U55" s="5">
        <v>27.7</v>
      </c>
      <c r="V55">
        <v>27.4</v>
      </c>
      <c r="W55" s="5">
        <v>27.3</v>
      </c>
      <c r="X55" s="3">
        <v>27.7</v>
      </c>
      <c r="Y55" s="5">
        <v>27.9</v>
      </c>
      <c r="Z55" s="4">
        <v>6.82</v>
      </c>
      <c r="AA55" s="3">
        <v>7.1</v>
      </c>
      <c r="AB55" s="5"/>
      <c r="AC55" s="4">
        <v>8.7200000000000006</v>
      </c>
      <c r="AD55" s="5">
        <v>9.0299999999999994</v>
      </c>
      <c r="AE55" s="5"/>
      <c r="AF55" s="5">
        <v>7.85</v>
      </c>
      <c r="AG55" s="5">
        <v>8.3000000000000007</v>
      </c>
      <c r="AH55">
        <v>8.43</v>
      </c>
      <c r="AI55" s="5">
        <v>7.74</v>
      </c>
      <c r="AJ55" s="5"/>
      <c r="AK55" s="5">
        <v>7.44</v>
      </c>
      <c r="AL55" s="4">
        <v>0.89</v>
      </c>
      <c r="AM55" s="3">
        <v>1.82</v>
      </c>
      <c r="AN55" s="5">
        <v>5.0220000000000002</v>
      </c>
      <c r="AO55" s="15">
        <v>8.43</v>
      </c>
      <c r="AP55" s="5">
        <v>3.35</v>
      </c>
      <c r="AQ55" s="6">
        <f t="shared" si="5"/>
        <v>3.9289999999999998</v>
      </c>
      <c r="AR55" s="5">
        <v>4.34</v>
      </c>
      <c r="AS55" s="6">
        <v>5.48</v>
      </c>
      <c r="AT55">
        <v>5.42</v>
      </c>
      <c r="AU55" s="6" t="s">
        <v>90</v>
      </c>
      <c r="AV55" s="6">
        <f t="shared" si="6"/>
        <v>6.0134400000000001</v>
      </c>
      <c r="AW55" s="6">
        <v>7.25</v>
      </c>
      <c r="AX55" s="4">
        <v>146.9</v>
      </c>
      <c r="AY55" s="3">
        <v>151</v>
      </c>
      <c r="AZ55" s="5"/>
      <c r="BA55" s="4">
        <v>141.5</v>
      </c>
      <c r="BB55" s="5">
        <v>140.19999999999999</v>
      </c>
      <c r="BC55" s="5"/>
      <c r="BD55" s="5"/>
      <c r="BE55" s="29"/>
      <c r="BF55" s="15"/>
      <c r="BJ55" s="4">
        <v>-19.7</v>
      </c>
      <c r="BK55" s="3">
        <v>-36.4</v>
      </c>
      <c r="BL55" s="5"/>
      <c r="BM55" s="4">
        <v>-132.30000000000001</v>
      </c>
      <c r="BN55" s="5">
        <v>-151.1</v>
      </c>
      <c r="BO55" s="5"/>
      <c r="BP55" s="5"/>
      <c r="BQ55" s="6"/>
      <c r="BR55" s="6"/>
      <c r="BS55" s="6"/>
      <c r="BT55" s="6"/>
      <c r="BU55" s="6"/>
      <c r="BV55" s="6">
        <v>92.3</v>
      </c>
      <c r="BW55" s="6">
        <v>92.3</v>
      </c>
      <c r="BX55" s="6"/>
      <c r="BY55" s="6">
        <v>86.45</v>
      </c>
      <c r="BZ55" s="6">
        <v>85.15</v>
      </c>
      <c r="CA55" s="6"/>
      <c r="CB55" s="6"/>
      <c r="CC55" s="29"/>
      <c r="CD55" s="29"/>
      <c r="CE55" s="29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21">
        <v>27.5</v>
      </c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</row>
    <row r="56" spans="1:112" x14ac:dyDescent="0.25">
      <c r="A56" s="4">
        <v>4</v>
      </c>
      <c r="B56" s="4">
        <v>3</v>
      </c>
      <c r="C56" s="3"/>
      <c r="D56" s="4">
        <v>3</v>
      </c>
      <c r="E56" s="4">
        <v>3</v>
      </c>
      <c r="F56" s="5">
        <v>3</v>
      </c>
      <c r="G56" s="5">
        <v>3</v>
      </c>
      <c r="H56" s="5">
        <v>3</v>
      </c>
      <c r="I56" s="5">
        <v>3</v>
      </c>
      <c r="J56" s="5">
        <v>3</v>
      </c>
      <c r="K56" s="5">
        <v>3</v>
      </c>
      <c r="L56" s="5">
        <v>3</v>
      </c>
      <c r="M56" s="5">
        <v>3</v>
      </c>
      <c r="N56" s="4">
        <v>26.7</v>
      </c>
      <c r="O56" s="20"/>
      <c r="P56" s="10">
        <v>28</v>
      </c>
      <c r="Q56" s="3">
        <v>28.4</v>
      </c>
      <c r="R56" s="3">
        <v>28.4</v>
      </c>
      <c r="S56" s="5">
        <v>27.5</v>
      </c>
      <c r="T56" s="5">
        <v>27.4</v>
      </c>
      <c r="U56" s="5">
        <v>27.6</v>
      </c>
      <c r="V56">
        <v>27.4</v>
      </c>
      <c r="W56" s="5">
        <v>27.2</v>
      </c>
      <c r="X56" s="3">
        <v>27.7</v>
      </c>
      <c r="Y56" s="5">
        <v>27.7</v>
      </c>
      <c r="Z56" s="4">
        <v>6.77</v>
      </c>
      <c r="AA56" s="3"/>
      <c r="AB56" s="5"/>
      <c r="AC56" s="3">
        <v>8.7100000000000009</v>
      </c>
      <c r="AD56" s="5">
        <v>9</v>
      </c>
      <c r="AE56" s="5"/>
      <c r="AF56" s="5">
        <v>7.83</v>
      </c>
      <c r="AG56" s="5">
        <v>8.3000000000000007</v>
      </c>
      <c r="AH56">
        <v>8.43</v>
      </c>
      <c r="AI56" s="5">
        <v>7.72</v>
      </c>
      <c r="AJ56" s="5"/>
      <c r="AK56" s="5">
        <v>7.67</v>
      </c>
      <c r="AL56" s="4">
        <v>0.59</v>
      </c>
      <c r="AM56" s="3"/>
      <c r="AN56" s="5">
        <v>4.9029999999999996</v>
      </c>
      <c r="AO56" s="15">
        <v>8.2899999999999991</v>
      </c>
      <c r="AP56" s="5">
        <v>3.35</v>
      </c>
      <c r="AQ56" s="6">
        <f t="shared" si="5"/>
        <v>3.5954999999999999</v>
      </c>
      <c r="AR56" s="5">
        <v>3.96</v>
      </c>
      <c r="AS56" s="6">
        <v>4.8600000000000003</v>
      </c>
      <c r="AT56">
        <v>5.23</v>
      </c>
      <c r="AU56" s="6">
        <v>1.28</v>
      </c>
      <c r="AV56" s="6">
        <f t="shared" si="6"/>
        <v>6.31968</v>
      </c>
      <c r="AW56" s="6">
        <v>6.91</v>
      </c>
      <c r="AX56" s="4">
        <v>146.80000000000001</v>
      </c>
      <c r="AY56" s="3"/>
      <c r="AZ56" s="5"/>
      <c r="BA56" s="3">
        <v>141.19999999999999</v>
      </c>
      <c r="BB56" s="5">
        <v>139.6</v>
      </c>
      <c r="BC56" s="5"/>
      <c r="BD56" s="5"/>
      <c r="BE56" s="29"/>
      <c r="BF56" s="15"/>
      <c r="BH56" s="3"/>
      <c r="BJ56" s="4">
        <v>-16.5</v>
      </c>
      <c r="BK56" s="3"/>
      <c r="BL56" s="5"/>
      <c r="BM56" s="3">
        <v>-132.19999999999999</v>
      </c>
      <c r="BN56" s="5">
        <v>-150.80000000000001</v>
      </c>
      <c r="BO56" s="5"/>
      <c r="BP56" s="5"/>
      <c r="BQ56" s="6"/>
      <c r="BR56" s="6"/>
      <c r="BS56" s="6"/>
      <c r="BT56" s="6"/>
      <c r="BU56" s="6"/>
      <c r="BV56" s="6">
        <v>92.3</v>
      </c>
      <c r="BW56" s="6"/>
      <c r="BX56" s="6"/>
      <c r="BY56" s="6">
        <v>86.45</v>
      </c>
      <c r="BZ56" s="6">
        <v>85.15</v>
      </c>
      <c r="CA56" s="6"/>
      <c r="CB56" s="6"/>
      <c r="CC56" s="29"/>
      <c r="CD56" s="29"/>
      <c r="CE56" s="29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</row>
    <row r="57" spans="1:112" x14ac:dyDescent="0.25">
      <c r="A57" s="4">
        <v>5</v>
      </c>
      <c r="B57" s="4">
        <v>4</v>
      </c>
      <c r="C57" s="3"/>
      <c r="D57" s="4">
        <v>4</v>
      </c>
      <c r="E57" s="4">
        <v>4</v>
      </c>
      <c r="F57" s="5">
        <v>4</v>
      </c>
      <c r="G57" s="5">
        <v>4</v>
      </c>
      <c r="H57" s="5">
        <v>4</v>
      </c>
      <c r="I57" s="5">
        <v>4</v>
      </c>
      <c r="J57" s="5">
        <v>4</v>
      </c>
      <c r="K57" s="5">
        <v>4</v>
      </c>
      <c r="L57" s="5">
        <v>4</v>
      </c>
      <c r="M57" s="5">
        <v>4</v>
      </c>
      <c r="N57" s="4">
        <v>26.6</v>
      </c>
      <c r="O57" s="10"/>
      <c r="P57" s="10">
        <v>27.9</v>
      </c>
      <c r="Q57" s="3">
        <v>28.4</v>
      </c>
      <c r="R57" s="3">
        <v>28.4</v>
      </c>
      <c r="S57" s="5">
        <v>27.5</v>
      </c>
      <c r="T57" s="5">
        <v>27.3</v>
      </c>
      <c r="U57" s="5">
        <v>27.6</v>
      </c>
      <c r="V57">
        <v>27.4</v>
      </c>
      <c r="W57" s="5">
        <v>27.2</v>
      </c>
      <c r="X57" s="3">
        <v>27.6</v>
      </c>
      <c r="Y57" s="5">
        <v>27.6</v>
      </c>
      <c r="Z57" s="4">
        <v>6.7</v>
      </c>
      <c r="AB57" s="5"/>
      <c r="AC57" s="3">
        <v>8.6999999999999993</v>
      </c>
      <c r="AD57" s="5">
        <v>8.94</v>
      </c>
      <c r="AE57" s="5"/>
      <c r="AF57" s="5">
        <v>7.82</v>
      </c>
      <c r="AG57" s="5">
        <v>8.27</v>
      </c>
      <c r="AH57">
        <v>8.43</v>
      </c>
      <c r="AI57" s="5">
        <v>7.66</v>
      </c>
      <c r="AJ57" s="5"/>
      <c r="AK57" s="5">
        <v>7.8</v>
      </c>
      <c r="AL57" s="4">
        <v>0.34</v>
      </c>
      <c r="AM57" s="3"/>
      <c r="AN57" s="5">
        <v>4.8230000000000004</v>
      </c>
      <c r="AO57" s="15">
        <v>8.0299999999999994</v>
      </c>
      <c r="AP57" s="5">
        <v>3.07</v>
      </c>
      <c r="AQ57" s="6">
        <f t="shared" si="5"/>
        <v>3.5659999999999998</v>
      </c>
      <c r="AR57" s="5">
        <v>3.92</v>
      </c>
      <c r="AS57" s="6">
        <v>4.72</v>
      </c>
      <c r="AT57">
        <v>5.86</v>
      </c>
      <c r="AU57" s="6">
        <v>1.44</v>
      </c>
      <c r="AV57" s="6">
        <f t="shared" si="6"/>
        <v>5.8927999999999994</v>
      </c>
      <c r="AW57" s="6">
        <v>6.7</v>
      </c>
      <c r="AX57" s="4">
        <v>146.80000000000001</v>
      </c>
      <c r="AZ57" s="5"/>
      <c r="BA57" s="3">
        <v>140.9</v>
      </c>
      <c r="BB57" s="5">
        <v>138.4</v>
      </c>
      <c r="BC57" s="5"/>
      <c r="BD57" s="5"/>
      <c r="BE57" s="29"/>
      <c r="BF57" s="15"/>
      <c r="BH57" s="3"/>
      <c r="BJ57" s="4">
        <v>-12</v>
      </c>
      <c r="BL57" s="5"/>
      <c r="BM57" s="3">
        <v>-131</v>
      </c>
      <c r="BN57" s="5">
        <v>-145.80000000000001</v>
      </c>
      <c r="BO57" s="5"/>
      <c r="BP57" s="5"/>
      <c r="BQ57" s="6"/>
      <c r="BR57" s="6"/>
      <c r="BS57" s="6"/>
      <c r="BT57" s="6"/>
      <c r="BU57" s="6"/>
      <c r="BV57" s="6">
        <v>92.3</v>
      </c>
      <c r="BW57" s="6"/>
      <c r="BX57" s="6"/>
      <c r="BY57" s="6">
        <v>85.8</v>
      </c>
      <c r="BZ57" s="6">
        <v>84.5</v>
      </c>
      <c r="CA57" s="6"/>
      <c r="CB57" s="6"/>
      <c r="CC57" s="29"/>
      <c r="CD57" s="29"/>
      <c r="CE57" s="29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</row>
    <row r="58" spans="1:112" x14ac:dyDescent="0.25">
      <c r="A58" s="4">
        <v>6</v>
      </c>
      <c r="B58" s="4">
        <v>5</v>
      </c>
      <c r="D58" s="4">
        <v>5</v>
      </c>
      <c r="E58" s="4">
        <v>5</v>
      </c>
      <c r="F58" s="5">
        <v>5</v>
      </c>
      <c r="G58" s="5">
        <v>5</v>
      </c>
      <c r="H58" s="5">
        <v>5</v>
      </c>
      <c r="I58" s="5">
        <v>5</v>
      </c>
      <c r="J58" s="5">
        <v>5</v>
      </c>
      <c r="K58" s="5">
        <v>5</v>
      </c>
      <c r="L58" s="5">
        <v>5</v>
      </c>
      <c r="M58" s="5">
        <v>5</v>
      </c>
      <c r="N58" s="4">
        <v>26.6</v>
      </c>
      <c r="O58" s="10"/>
      <c r="P58" s="10">
        <v>27.9</v>
      </c>
      <c r="Q58" s="3">
        <v>28.3</v>
      </c>
      <c r="R58" s="3">
        <v>28.3</v>
      </c>
      <c r="S58" s="5">
        <v>27.5</v>
      </c>
      <c r="T58" s="5">
        <v>27.3</v>
      </c>
      <c r="U58" s="5">
        <v>27.5</v>
      </c>
      <c r="V58">
        <v>27.4</v>
      </c>
      <c r="W58" s="5">
        <v>27.2</v>
      </c>
      <c r="X58" s="3">
        <v>26.9</v>
      </c>
      <c r="Y58" s="5">
        <v>27.6</v>
      </c>
      <c r="Z58" s="4">
        <v>6.55</v>
      </c>
      <c r="AB58" s="5"/>
      <c r="AC58" s="3">
        <v>8.4600000000000009</v>
      </c>
      <c r="AD58" s="5">
        <v>8.83</v>
      </c>
      <c r="AE58" s="5"/>
      <c r="AF58" s="5">
        <v>7.8</v>
      </c>
      <c r="AG58" s="5">
        <v>8.2100000000000009</v>
      </c>
      <c r="AH58">
        <v>8.41</v>
      </c>
      <c r="AI58" s="5">
        <v>7.64</v>
      </c>
      <c r="AJ58" s="5"/>
      <c r="AK58" s="5">
        <v>7.9</v>
      </c>
      <c r="AL58" s="4">
        <v>0.21</v>
      </c>
      <c r="AM58" s="3"/>
      <c r="AN58" s="5">
        <v>3.968</v>
      </c>
      <c r="AO58" s="15">
        <v>6.77</v>
      </c>
      <c r="AP58" s="5">
        <v>2.8</v>
      </c>
      <c r="AQ58" s="6">
        <f t="shared" si="5"/>
        <v>2.8655000000000004</v>
      </c>
      <c r="AR58" s="5">
        <v>3.2</v>
      </c>
      <c r="AS58" s="6">
        <v>4.46</v>
      </c>
      <c r="AT58">
        <v>5.16</v>
      </c>
      <c r="AU58" s="6">
        <v>1.46</v>
      </c>
      <c r="AV58" s="6">
        <f t="shared" si="6"/>
        <v>5.9206399999999997</v>
      </c>
      <c r="AW58" s="6">
        <v>6.4</v>
      </c>
      <c r="AX58" s="4">
        <v>146.69999999999999</v>
      </c>
      <c r="AZ58" s="5"/>
      <c r="BA58" s="3">
        <v>141</v>
      </c>
      <c r="BB58" s="5">
        <v>137.80000000000001</v>
      </c>
      <c r="BC58" s="5"/>
      <c r="BD58" s="5"/>
      <c r="BE58" s="29"/>
      <c r="BF58" s="15"/>
      <c r="BH58" s="3"/>
      <c r="BJ58" s="4">
        <v>-2.8</v>
      </c>
      <c r="BL58" s="5"/>
      <c r="BM58" s="3">
        <v>-114.3</v>
      </c>
      <c r="BN58" s="5">
        <v>-138.80000000000001</v>
      </c>
      <c r="BO58" s="5"/>
      <c r="BP58" s="5"/>
      <c r="BQ58" s="6"/>
      <c r="BR58" s="6"/>
      <c r="BS58" s="6"/>
      <c r="BT58" s="6"/>
      <c r="BU58" s="6"/>
      <c r="BV58" s="6">
        <v>92.3</v>
      </c>
      <c r="BW58" s="6"/>
      <c r="BX58" s="6"/>
      <c r="BY58" s="6">
        <v>86.45</v>
      </c>
      <c r="BZ58" s="6">
        <v>84.5</v>
      </c>
      <c r="CA58" s="6"/>
      <c r="CB58" s="6"/>
      <c r="CC58" s="29"/>
      <c r="CD58" s="29"/>
      <c r="CE58" s="29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</row>
    <row r="59" spans="1:112" x14ac:dyDescent="0.25">
      <c r="A59" s="4">
        <v>7</v>
      </c>
      <c r="B59" s="4">
        <v>6</v>
      </c>
      <c r="D59" s="4">
        <v>6</v>
      </c>
      <c r="E59" s="4">
        <v>6</v>
      </c>
      <c r="F59" s="5">
        <v>6</v>
      </c>
      <c r="G59" s="5">
        <v>6</v>
      </c>
      <c r="H59" s="5">
        <v>6</v>
      </c>
      <c r="I59" s="5">
        <v>6</v>
      </c>
      <c r="J59" s="5">
        <v>6</v>
      </c>
      <c r="K59" s="5">
        <v>6</v>
      </c>
      <c r="L59" s="5">
        <v>6</v>
      </c>
      <c r="M59" s="5">
        <v>6</v>
      </c>
      <c r="N59" s="4">
        <v>26.6</v>
      </c>
      <c r="O59" s="10"/>
      <c r="P59" s="10">
        <v>27.9</v>
      </c>
      <c r="Q59" s="3">
        <v>27.9</v>
      </c>
      <c r="R59" s="3">
        <v>28.3</v>
      </c>
      <c r="S59" s="5">
        <v>27.5</v>
      </c>
      <c r="T59" s="5">
        <v>27.3</v>
      </c>
      <c r="U59" s="5">
        <v>27.5</v>
      </c>
      <c r="V59">
        <v>27.4</v>
      </c>
      <c r="W59" s="5">
        <v>27.2</v>
      </c>
      <c r="X59" s="3">
        <v>26.9</v>
      </c>
      <c r="Y59" s="5">
        <v>27.6</v>
      </c>
      <c r="Z59" s="4">
        <v>6.39</v>
      </c>
      <c r="AC59" s="3">
        <v>8.19</v>
      </c>
      <c r="AD59" s="5">
        <v>8.7799999999999994</v>
      </c>
      <c r="AE59" s="5"/>
      <c r="AF59" s="5">
        <v>7.7</v>
      </c>
      <c r="AG59" s="5">
        <v>8.17</v>
      </c>
      <c r="AH59">
        <v>8.39</v>
      </c>
      <c r="AI59" s="5">
        <v>7.61</v>
      </c>
      <c r="AJ59" s="5"/>
      <c r="AK59" s="5">
        <v>7.98</v>
      </c>
      <c r="AL59" s="4">
        <v>0.12</v>
      </c>
      <c r="AN59" s="5">
        <v>3.399</v>
      </c>
      <c r="AO59" s="15">
        <v>4.05</v>
      </c>
      <c r="AP59" s="5">
        <v>2.72</v>
      </c>
      <c r="AQ59" s="6">
        <f t="shared" si="5"/>
        <v>2.2975000000000003</v>
      </c>
      <c r="AR59" s="5">
        <v>2.62</v>
      </c>
      <c r="AS59" s="6">
        <v>4.3</v>
      </c>
      <c r="AT59">
        <v>5.26</v>
      </c>
      <c r="AU59" s="6">
        <v>1.6</v>
      </c>
      <c r="AV59" s="6">
        <v>5.04</v>
      </c>
      <c r="AW59" s="6">
        <v>5.9</v>
      </c>
      <c r="AX59" s="4">
        <v>146.69999999999999</v>
      </c>
      <c r="BA59" s="3">
        <v>140.9</v>
      </c>
      <c r="BB59" s="5">
        <v>137.6</v>
      </c>
      <c r="BC59" s="5"/>
      <c r="BD59" s="5"/>
      <c r="BE59" s="29"/>
      <c r="BF59" s="15"/>
      <c r="BH59" s="3"/>
      <c r="BJ59" s="4">
        <v>6.2</v>
      </c>
      <c r="BM59" s="3">
        <v>-99.4</v>
      </c>
      <c r="BN59" s="5">
        <v>-135.69999999999999</v>
      </c>
      <c r="BO59" s="5"/>
      <c r="BP59" s="5"/>
      <c r="BQ59" s="6"/>
      <c r="BR59" s="6"/>
      <c r="BS59" s="6"/>
      <c r="BT59" s="6"/>
      <c r="BU59" s="6"/>
      <c r="BV59" s="6">
        <v>92.3</v>
      </c>
      <c r="BW59" s="6"/>
      <c r="BX59" s="6"/>
      <c r="BY59" s="6">
        <v>87.7</v>
      </c>
      <c r="BZ59" s="6">
        <v>83.85</v>
      </c>
      <c r="CA59" s="6"/>
      <c r="CB59" s="6"/>
      <c r="CC59" s="29"/>
      <c r="CD59" s="29"/>
      <c r="CE59" s="29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</row>
    <row r="60" spans="1:112" x14ac:dyDescent="0.25">
      <c r="A60" s="4">
        <v>8</v>
      </c>
      <c r="B60" s="4">
        <v>7</v>
      </c>
      <c r="D60" s="4">
        <v>7</v>
      </c>
      <c r="E60" s="4">
        <v>7</v>
      </c>
      <c r="F60" s="5">
        <v>7</v>
      </c>
      <c r="G60" s="5">
        <v>7</v>
      </c>
      <c r="H60" s="5">
        <v>7</v>
      </c>
      <c r="I60" s="5">
        <v>7</v>
      </c>
      <c r="J60" s="5">
        <v>7</v>
      </c>
      <c r="K60" s="5">
        <v>7</v>
      </c>
      <c r="L60" s="5">
        <v>7</v>
      </c>
      <c r="M60" s="5">
        <v>7</v>
      </c>
      <c r="N60" s="4">
        <v>26.6</v>
      </c>
      <c r="O60" s="10"/>
      <c r="P60" s="10">
        <v>27.9</v>
      </c>
      <c r="Q60" s="3">
        <v>27.8</v>
      </c>
      <c r="R60" s="3">
        <v>28.3</v>
      </c>
      <c r="S60" s="5">
        <v>27.5</v>
      </c>
      <c r="T60" s="5">
        <v>27.3</v>
      </c>
      <c r="U60" s="5">
        <v>27.5</v>
      </c>
      <c r="V60">
        <v>27.4</v>
      </c>
      <c r="W60" s="5">
        <v>27.2</v>
      </c>
      <c r="X60" s="3">
        <v>26.3</v>
      </c>
      <c r="Y60" s="5">
        <v>27.6</v>
      </c>
      <c r="Z60" s="4">
        <v>6.34</v>
      </c>
      <c r="AC60" s="3">
        <v>7.87</v>
      </c>
      <c r="AD60" s="5">
        <v>8.7200000000000006</v>
      </c>
      <c r="AE60" s="5"/>
      <c r="AF60" s="5">
        <v>7.65</v>
      </c>
      <c r="AG60" s="5">
        <v>8.1300000000000008</v>
      </c>
      <c r="AH60">
        <v>8.39</v>
      </c>
      <c r="AI60" s="5">
        <v>7.58</v>
      </c>
      <c r="AJ60" s="5"/>
      <c r="AK60" s="5">
        <v>8.02</v>
      </c>
      <c r="AL60" s="4">
        <v>0.08</v>
      </c>
      <c r="AN60" s="5">
        <v>3.0819999999999999</v>
      </c>
      <c r="AO60" s="15">
        <v>3.66</v>
      </c>
      <c r="AP60" s="5">
        <v>2.93</v>
      </c>
      <c r="AQ60" s="6">
        <f t="shared" si="5"/>
        <v>1.7907499999999998</v>
      </c>
      <c r="AR60" s="5">
        <v>2.09</v>
      </c>
      <c r="AS60" s="6">
        <v>3.99</v>
      </c>
      <c r="AT60">
        <v>4.9800000000000004</v>
      </c>
      <c r="AU60" s="6">
        <v>1.65</v>
      </c>
      <c r="AV60" s="6">
        <f t="shared" si="6"/>
        <v>5.9948800000000002</v>
      </c>
      <c r="AW60" s="6">
        <v>5.9</v>
      </c>
      <c r="AX60" s="4">
        <v>146.69999999999999</v>
      </c>
      <c r="BA60" s="3">
        <v>140.69999999999999</v>
      </c>
      <c r="BB60" s="5">
        <v>137.5</v>
      </c>
      <c r="BC60" s="5"/>
      <c r="BD60" s="5"/>
      <c r="BE60" s="29"/>
      <c r="BF60" s="15"/>
      <c r="BH60" s="3"/>
      <c r="BJ60" s="4">
        <v>9.3000000000000007</v>
      </c>
      <c r="BM60" s="3">
        <v>-81.2</v>
      </c>
      <c r="BN60" s="5">
        <v>-132.9</v>
      </c>
      <c r="BO60" s="5"/>
      <c r="BP60" s="5"/>
      <c r="BQ60" s="6"/>
      <c r="BR60" s="6"/>
      <c r="BS60" s="6"/>
      <c r="BT60" s="6"/>
      <c r="BU60" s="6"/>
      <c r="BV60" s="6">
        <v>92.3</v>
      </c>
      <c r="BW60" s="6"/>
      <c r="BX60" s="6"/>
      <c r="BY60" s="6">
        <v>86.45</v>
      </c>
      <c r="BZ60" s="6">
        <v>83.85</v>
      </c>
      <c r="CA60" s="6"/>
      <c r="CB60" s="6"/>
      <c r="CC60" s="29"/>
      <c r="CD60" s="29"/>
      <c r="CE60" s="29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</row>
    <row r="61" spans="1:112" x14ac:dyDescent="0.25">
      <c r="A61" s="4">
        <v>9</v>
      </c>
      <c r="B61" s="4">
        <v>8</v>
      </c>
      <c r="D61" s="4">
        <v>8</v>
      </c>
      <c r="E61" s="4">
        <v>8</v>
      </c>
      <c r="F61" s="5">
        <v>8</v>
      </c>
      <c r="G61" s="5">
        <v>8</v>
      </c>
      <c r="H61" s="5">
        <v>8</v>
      </c>
      <c r="I61" s="5">
        <v>8</v>
      </c>
      <c r="J61" s="5">
        <v>8</v>
      </c>
      <c r="K61" s="5">
        <v>8</v>
      </c>
      <c r="L61" s="5">
        <v>8</v>
      </c>
      <c r="M61" s="5">
        <v>8</v>
      </c>
      <c r="N61" s="4">
        <v>26.6</v>
      </c>
      <c r="O61" s="10"/>
      <c r="P61" s="10">
        <v>27.9</v>
      </c>
      <c r="Q61" s="3">
        <v>27.8</v>
      </c>
      <c r="R61" s="3">
        <v>28.2</v>
      </c>
      <c r="S61" s="5">
        <v>27.5</v>
      </c>
      <c r="T61" s="5">
        <v>27.2</v>
      </c>
      <c r="U61" s="5">
        <v>27.5</v>
      </c>
      <c r="V61">
        <v>27.4</v>
      </c>
      <c r="W61" s="5">
        <v>27.2</v>
      </c>
      <c r="X61" s="3">
        <v>26.3</v>
      </c>
      <c r="Y61" s="5">
        <v>27.5</v>
      </c>
      <c r="Z61" s="4">
        <v>6.3</v>
      </c>
      <c r="AC61" s="3">
        <v>7.77</v>
      </c>
      <c r="AD61" s="5">
        <v>8.68</v>
      </c>
      <c r="AE61" s="5"/>
      <c r="AF61" s="5">
        <v>7.6</v>
      </c>
      <c r="AG61" s="5">
        <v>8.08</v>
      </c>
      <c r="AH61">
        <v>8.39</v>
      </c>
      <c r="AI61" s="5">
        <v>7.55</v>
      </c>
      <c r="AJ61" s="5"/>
      <c r="AK61" s="5">
        <v>8.06</v>
      </c>
      <c r="AL61" s="4">
        <v>0.05</v>
      </c>
      <c r="AN61" s="5">
        <v>2.99</v>
      </c>
      <c r="AO61" s="15">
        <v>3.46</v>
      </c>
      <c r="AP61" s="5">
        <v>2.97</v>
      </c>
      <c r="AQ61" s="6">
        <f t="shared" si="5"/>
        <v>1.72075</v>
      </c>
      <c r="AR61" s="5">
        <v>1.99</v>
      </c>
      <c r="AS61" s="6">
        <v>3.59</v>
      </c>
      <c r="AT61">
        <v>4.82</v>
      </c>
      <c r="AU61" s="6">
        <v>1.6</v>
      </c>
      <c r="AV61" s="6">
        <f t="shared" si="6"/>
        <v>5.8835199999999999</v>
      </c>
      <c r="AW61" s="6">
        <v>5.8</v>
      </c>
      <c r="AX61" s="4">
        <v>146.6</v>
      </c>
      <c r="BA61" s="3">
        <v>140.69999999999999</v>
      </c>
      <c r="BB61" s="5">
        <v>137.30000000000001</v>
      </c>
      <c r="BC61" s="5"/>
      <c r="BD61" s="5"/>
      <c r="BE61" s="29"/>
      <c r="BF61" s="15"/>
      <c r="BH61" s="3"/>
      <c r="BJ61" s="4">
        <v>11.3</v>
      </c>
      <c r="BM61" s="3">
        <v>-74.5</v>
      </c>
      <c r="BN61" s="5">
        <v>-129.9</v>
      </c>
      <c r="BO61" s="5"/>
      <c r="BP61" s="5"/>
      <c r="BQ61" s="6"/>
      <c r="BR61" s="6"/>
      <c r="BS61" s="6"/>
      <c r="BT61" s="6"/>
      <c r="BU61" s="6"/>
      <c r="BV61" s="6">
        <v>92.3</v>
      </c>
      <c r="BW61" s="6"/>
      <c r="BX61" s="6"/>
      <c r="BY61" s="6">
        <v>87.45</v>
      </c>
      <c r="BZ61" s="6">
        <v>83.85</v>
      </c>
      <c r="CA61" s="6"/>
      <c r="CB61" s="6"/>
      <c r="CC61" s="29"/>
      <c r="CD61" s="29"/>
      <c r="CE61" s="29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</row>
    <row r="62" spans="1:112" x14ac:dyDescent="0.25">
      <c r="A62" s="4">
        <v>10</v>
      </c>
      <c r="B62" s="4">
        <v>9</v>
      </c>
      <c r="D62" s="4">
        <v>9</v>
      </c>
      <c r="E62" s="4">
        <v>9</v>
      </c>
      <c r="F62" s="5">
        <v>9</v>
      </c>
      <c r="G62" s="5">
        <v>9</v>
      </c>
      <c r="H62" s="5">
        <v>9</v>
      </c>
      <c r="I62" s="5">
        <v>9</v>
      </c>
      <c r="J62" s="5">
        <v>9</v>
      </c>
      <c r="K62" s="5">
        <v>9</v>
      </c>
      <c r="L62" s="5">
        <v>9</v>
      </c>
      <c r="M62" s="5">
        <v>9</v>
      </c>
      <c r="N62" s="4">
        <v>26.6</v>
      </c>
      <c r="O62" s="10"/>
      <c r="P62" s="10">
        <v>27.7</v>
      </c>
      <c r="Q62" s="3">
        <v>27.8</v>
      </c>
      <c r="R62" s="3">
        <v>28.2</v>
      </c>
      <c r="S62" s="5">
        <v>27.5</v>
      </c>
      <c r="T62" s="5">
        <v>27.2</v>
      </c>
      <c r="U62" s="5">
        <v>27.4</v>
      </c>
      <c r="V62">
        <v>27.4</v>
      </c>
      <c r="W62" s="5">
        <v>27.2</v>
      </c>
      <c r="X62" s="3">
        <v>26.3</v>
      </c>
      <c r="Y62" s="5">
        <v>27.5</v>
      </c>
      <c r="Z62" s="4">
        <v>6.26</v>
      </c>
      <c r="AC62" s="3">
        <v>7.68</v>
      </c>
      <c r="AD62" s="5">
        <v>8.66</v>
      </c>
      <c r="AE62" s="5"/>
      <c r="AF62" s="5">
        <v>7.57</v>
      </c>
      <c r="AG62" s="5">
        <v>8</v>
      </c>
      <c r="AH62">
        <v>8.3699999999999992</v>
      </c>
      <c r="AI62" s="5">
        <v>7.53</v>
      </c>
      <c r="AJ62" s="5"/>
      <c r="AK62" s="5">
        <v>8.1</v>
      </c>
      <c r="AL62" s="4">
        <v>0.04</v>
      </c>
      <c r="AN62" s="5">
        <v>2.8410000000000002</v>
      </c>
      <c r="AO62" s="15">
        <v>3.44</v>
      </c>
      <c r="AP62" s="5">
        <v>3.02</v>
      </c>
      <c r="AQ62" s="6">
        <f t="shared" si="5"/>
        <v>2.0182500000000001</v>
      </c>
      <c r="AR62" s="5">
        <v>2.19</v>
      </c>
      <c r="AS62" s="6">
        <v>2.29</v>
      </c>
      <c r="AT62">
        <v>4.7300000000000004</v>
      </c>
      <c r="AU62" s="6">
        <v>1.63</v>
      </c>
      <c r="AV62" s="6">
        <v>4.07</v>
      </c>
      <c r="AW62" s="6">
        <v>5.7</v>
      </c>
      <c r="AX62" s="4">
        <v>146.5</v>
      </c>
      <c r="BA62" s="3">
        <v>140.5</v>
      </c>
      <c r="BB62" s="5">
        <v>137.1</v>
      </c>
      <c r="BC62" s="5"/>
      <c r="BD62" s="5"/>
      <c r="BE62" s="29"/>
      <c r="BF62" s="15"/>
      <c r="BH62" s="3"/>
      <c r="BJ62" s="4">
        <v>14.1</v>
      </c>
      <c r="BM62" s="3">
        <v>-69.7</v>
      </c>
      <c r="BN62" s="5">
        <v>-128.9</v>
      </c>
      <c r="BO62" s="5"/>
      <c r="BP62" s="5"/>
      <c r="BQ62" s="6"/>
      <c r="BR62" s="6"/>
      <c r="BS62" s="6"/>
      <c r="BT62" s="6"/>
      <c r="BU62" s="6"/>
      <c r="BV62" s="6">
        <v>92.3</v>
      </c>
      <c r="BW62" s="6"/>
      <c r="BX62" s="6"/>
      <c r="BY62" s="6">
        <v>86.45</v>
      </c>
      <c r="BZ62" s="6">
        <v>83.85</v>
      </c>
      <c r="CA62" s="6"/>
      <c r="CB62" s="6"/>
      <c r="CC62" s="29"/>
      <c r="CD62" s="29"/>
      <c r="CE62" s="29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</row>
    <row r="63" spans="1:112" x14ac:dyDescent="0.25">
      <c r="A63" s="4">
        <v>11</v>
      </c>
      <c r="B63" s="4">
        <v>10</v>
      </c>
      <c r="D63" s="4">
        <v>10</v>
      </c>
      <c r="E63" s="4">
        <v>10</v>
      </c>
      <c r="F63" s="5">
        <v>10</v>
      </c>
      <c r="G63" s="5">
        <v>10</v>
      </c>
      <c r="H63" s="5">
        <v>10</v>
      </c>
      <c r="I63" s="5">
        <v>10</v>
      </c>
      <c r="J63" s="5">
        <v>10</v>
      </c>
      <c r="K63" s="5">
        <v>10</v>
      </c>
      <c r="L63" s="5">
        <v>10</v>
      </c>
      <c r="M63" s="5">
        <v>10</v>
      </c>
      <c r="N63" s="4">
        <v>26.6</v>
      </c>
      <c r="O63" s="10"/>
      <c r="P63" s="10">
        <v>27.7</v>
      </c>
      <c r="Q63" s="3">
        <v>27.8</v>
      </c>
      <c r="R63" s="3">
        <v>28.1</v>
      </c>
      <c r="S63" s="5">
        <v>27.5</v>
      </c>
      <c r="T63" s="5">
        <v>27.2</v>
      </c>
      <c r="U63" s="5">
        <v>27.3</v>
      </c>
      <c r="V63">
        <v>27.4</v>
      </c>
      <c r="W63" s="5">
        <v>27.2</v>
      </c>
      <c r="X63" s="3">
        <v>26.1</v>
      </c>
      <c r="Y63" s="5">
        <v>27.5</v>
      </c>
      <c r="Z63" s="4">
        <v>6.24</v>
      </c>
      <c r="AC63" s="3">
        <v>7.63</v>
      </c>
      <c r="AD63" s="5">
        <v>8.41</v>
      </c>
      <c r="AE63" s="5"/>
      <c r="AF63" s="5">
        <v>7.55</v>
      </c>
      <c r="AG63" s="5">
        <v>7.91</v>
      </c>
      <c r="AH63">
        <v>8.3699999999999992</v>
      </c>
      <c r="AI63" s="5">
        <v>7.51</v>
      </c>
      <c r="AJ63" s="5"/>
      <c r="AK63" s="5">
        <v>8.09</v>
      </c>
      <c r="AL63" s="4">
        <v>0.03</v>
      </c>
      <c r="AN63" s="5">
        <v>2.2229999999999999</v>
      </c>
      <c r="AO63" s="15">
        <v>3.29</v>
      </c>
      <c r="AP63" s="5">
        <v>1.85</v>
      </c>
      <c r="AQ63" s="6">
        <f t="shared" si="5"/>
        <v>2.17</v>
      </c>
      <c r="AR63" s="5">
        <v>2.35</v>
      </c>
      <c r="AS63" s="6">
        <v>2.4</v>
      </c>
      <c r="AT63">
        <v>4.05</v>
      </c>
      <c r="AU63" s="6">
        <v>1.66</v>
      </c>
      <c r="AV63" s="6">
        <v>3.95</v>
      </c>
      <c r="AW63" s="6">
        <v>5</v>
      </c>
      <c r="AX63" s="4">
        <v>146.4</v>
      </c>
      <c r="BA63" s="3">
        <v>140.5</v>
      </c>
      <c r="BB63" s="5">
        <v>138.5</v>
      </c>
      <c r="BC63" s="5"/>
      <c r="BD63" s="5"/>
      <c r="BE63" s="29"/>
      <c r="BF63" s="15"/>
      <c r="BH63" s="3"/>
      <c r="BJ63" s="4">
        <v>14.9</v>
      </c>
      <c r="BM63" s="3">
        <v>-67.5</v>
      </c>
      <c r="BN63" s="5">
        <v>-112.3</v>
      </c>
      <c r="BO63" s="5"/>
      <c r="BP63" s="5"/>
      <c r="BQ63" s="6"/>
      <c r="BR63" s="6"/>
      <c r="BS63" s="6"/>
      <c r="BT63" s="6"/>
      <c r="BU63" s="6"/>
      <c r="BV63" s="6">
        <v>92.3</v>
      </c>
      <c r="BW63" s="6"/>
      <c r="BX63" s="6"/>
      <c r="BY63" s="6">
        <v>86.45</v>
      </c>
      <c r="BZ63" s="6">
        <v>85.15</v>
      </c>
      <c r="CA63" s="6"/>
      <c r="CB63" s="6"/>
      <c r="CC63" s="29"/>
      <c r="CD63" s="29"/>
      <c r="CE63" s="29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</row>
    <row r="64" spans="1:112" x14ac:dyDescent="0.25">
      <c r="A64" s="4">
        <v>12</v>
      </c>
      <c r="B64" s="4">
        <v>14.7</v>
      </c>
      <c r="D64" s="4">
        <v>18</v>
      </c>
      <c r="E64" s="3">
        <v>23.9</v>
      </c>
      <c r="F64" s="5">
        <v>13.5</v>
      </c>
      <c r="G64" s="5"/>
      <c r="H64" s="5">
        <v>17.100000000000001</v>
      </c>
      <c r="I64" s="5">
        <v>20.100000000000001</v>
      </c>
      <c r="J64" s="5">
        <v>17.7</v>
      </c>
      <c r="K64" s="5">
        <v>17.399999999999999</v>
      </c>
      <c r="L64" s="5"/>
      <c r="M64" s="5">
        <v>15.2</v>
      </c>
      <c r="N64" s="4">
        <v>26.9</v>
      </c>
      <c r="O64" s="10"/>
      <c r="P64" s="10">
        <v>27.7</v>
      </c>
      <c r="Q64" s="3">
        <v>27.3</v>
      </c>
      <c r="R64" s="3">
        <v>27.6</v>
      </c>
      <c r="S64" s="5">
        <v>26.7</v>
      </c>
      <c r="T64" s="5">
        <v>27.1</v>
      </c>
      <c r="U64" s="5">
        <v>27.1</v>
      </c>
      <c r="V64">
        <v>27.4</v>
      </c>
      <c r="W64" s="5">
        <v>27.5</v>
      </c>
      <c r="X64" s="3">
        <v>26</v>
      </c>
      <c r="Y64" s="5">
        <v>27.5</v>
      </c>
      <c r="Z64" s="4">
        <v>6.6</v>
      </c>
      <c r="AC64" s="3">
        <v>7.53</v>
      </c>
      <c r="AD64" s="5">
        <v>8.27</v>
      </c>
      <c r="AE64" s="5"/>
      <c r="AF64" s="5">
        <v>7.61</v>
      </c>
      <c r="AG64" s="5">
        <v>7.76</v>
      </c>
      <c r="AH64">
        <v>8.36</v>
      </c>
      <c r="AI64" s="5">
        <v>7.43</v>
      </c>
      <c r="AJ64" s="15"/>
      <c r="AK64" s="5">
        <v>7.83</v>
      </c>
      <c r="AL64" s="4">
        <v>4.7E-2</v>
      </c>
      <c r="AN64" s="4">
        <v>0.68100000000000005</v>
      </c>
      <c r="AO64" s="15">
        <v>0.48</v>
      </c>
      <c r="AP64" s="5">
        <v>1.1599999999999999</v>
      </c>
      <c r="AQ64" s="6">
        <f t="shared" si="5"/>
        <v>2.7709999999999999</v>
      </c>
      <c r="AR64" s="5">
        <v>2.81</v>
      </c>
      <c r="AS64" s="6">
        <v>0.52</v>
      </c>
      <c r="AT64">
        <v>3.98</v>
      </c>
      <c r="AU64" s="6">
        <v>2.19</v>
      </c>
      <c r="AV64" s="6">
        <f t="shared" si="6"/>
        <v>0.83520000000000005</v>
      </c>
      <c r="AW64" s="6">
        <v>3.73</v>
      </c>
      <c r="AX64" s="4">
        <v>147.9</v>
      </c>
      <c r="BA64" s="3">
        <v>161.19999999999999</v>
      </c>
      <c r="BB64" s="5">
        <v>146.9</v>
      </c>
      <c r="BC64" s="5"/>
      <c r="BD64" s="5">
        <v>9.5000000000000001E-2</v>
      </c>
      <c r="BE64" s="29">
        <v>0.14599999999999999</v>
      </c>
      <c r="BF64" s="15">
        <v>0.13300000000000001</v>
      </c>
      <c r="BG64" s="15">
        <v>0.13400000000000001</v>
      </c>
      <c r="BH64" s="3"/>
      <c r="BI64" s="4">
        <v>0.127</v>
      </c>
      <c r="BJ64" s="4">
        <v>-6.7</v>
      </c>
      <c r="BM64" s="3">
        <v>-59.2</v>
      </c>
      <c r="BN64" s="5">
        <v>-102.1</v>
      </c>
      <c r="BO64" s="5"/>
      <c r="BP64" s="5">
        <v>73</v>
      </c>
      <c r="BQ64" s="6">
        <v>-57</v>
      </c>
      <c r="BR64" s="6">
        <v>-7</v>
      </c>
      <c r="BS64" s="6">
        <v>-22</v>
      </c>
      <c r="BT64" s="6"/>
      <c r="BU64" s="6">
        <v>-47</v>
      </c>
      <c r="BV64" s="6">
        <v>92.95</v>
      </c>
      <c r="BW64" s="6"/>
      <c r="BX64" s="6"/>
      <c r="BY64" s="6">
        <v>170.75</v>
      </c>
      <c r="BZ64" s="6">
        <v>91</v>
      </c>
      <c r="CA64" s="6"/>
      <c r="CB64" s="6">
        <v>5.8000000000000003E-2</v>
      </c>
      <c r="CC64" s="29">
        <v>9.5000000000000001E-2</v>
      </c>
      <c r="CD64" s="29">
        <v>8.5999999999999993E-2</v>
      </c>
      <c r="CE64" s="29">
        <v>8.6999999999999994E-2</v>
      </c>
      <c r="CF64" s="6"/>
      <c r="CG64" s="6">
        <v>8.3000000000000004E-2</v>
      </c>
      <c r="CH64" s="6"/>
      <c r="CI64" s="6"/>
      <c r="CJ64" s="6"/>
      <c r="CK64" s="6"/>
      <c r="CL64" s="6"/>
      <c r="CM64" s="6"/>
      <c r="CN64" s="6">
        <v>5.95</v>
      </c>
      <c r="CO64" s="6">
        <v>2.21</v>
      </c>
      <c r="CP64" s="6"/>
      <c r="CQ64" s="6">
        <v>7.19</v>
      </c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</row>
    <row r="65" spans="1:112" x14ac:dyDescent="0.25">
      <c r="A65" s="4" t="s">
        <v>85</v>
      </c>
      <c r="B65" s="3">
        <v>1.37</v>
      </c>
      <c r="C65" s="11"/>
      <c r="H65" s="15">
        <v>1.8</v>
      </c>
      <c r="I65" s="15">
        <v>1.7</v>
      </c>
      <c r="J65" s="15">
        <v>2.25</v>
      </c>
      <c r="K65" s="15">
        <v>2.56</v>
      </c>
      <c r="M65" s="15">
        <v>1.3</v>
      </c>
      <c r="BE65" s="30"/>
      <c r="CC65" s="30"/>
    </row>
    <row r="66" spans="1:112" x14ac:dyDescent="0.25">
      <c r="A66" s="4" t="s">
        <v>20</v>
      </c>
    </row>
    <row r="67" spans="1:112" x14ac:dyDescent="0.25">
      <c r="A67" s="4" t="s">
        <v>1</v>
      </c>
      <c r="B67" s="73" t="s">
        <v>16</v>
      </c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 t="s">
        <v>2</v>
      </c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 t="s">
        <v>13</v>
      </c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 t="s">
        <v>14</v>
      </c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 t="s">
        <v>15</v>
      </c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 t="s">
        <v>34</v>
      </c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 t="s">
        <v>31</v>
      </c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 t="s">
        <v>87</v>
      </c>
      <c r="CI67" s="73"/>
      <c r="CJ67" s="73"/>
      <c r="CK67" s="73"/>
      <c r="CL67" s="73"/>
      <c r="CM67" s="73"/>
      <c r="CN67" s="73"/>
      <c r="CO67" s="73"/>
      <c r="CP67" s="73"/>
      <c r="CQ67" s="73"/>
      <c r="CR67" s="73"/>
      <c r="CS67" s="73"/>
      <c r="CT67" s="73" t="s">
        <v>35</v>
      </c>
      <c r="CU67" s="73"/>
      <c r="CV67" s="73"/>
      <c r="CW67" s="73"/>
      <c r="CX67" s="73"/>
      <c r="CY67" s="73"/>
      <c r="CZ67" s="73"/>
      <c r="DA67" s="73"/>
      <c r="DB67" s="73"/>
      <c r="DC67" s="73"/>
      <c r="DD67" s="73"/>
      <c r="DE67" s="73"/>
      <c r="DF67" s="19"/>
      <c r="DG67" s="19"/>
      <c r="DH67" s="18"/>
    </row>
    <row r="68" spans="1:112" x14ac:dyDescent="0.25">
      <c r="B68" s="4" t="s">
        <v>37</v>
      </c>
      <c r="C68" s="4" t="s">
        <v>38</v>
      </c>
      <c r="D68" s="4" t="s">
        <v>39</v>
      </c>
      <c r="E68" s="4" t="s">
        <v>40</v>
      </c>
      <c r="F68" s="4" t="s">
        <v>41</v>
      </c>
      <c r="G68" s="4" t="s">
        <v>42</v>
      </c>
      <c r="H68" s="4" t="s">
        <v>43</v>
      </c>
      <c r="I68" s="4" t="s">
        <v>44</v>
      </c>
      <c r="J68" s="4" t="s">
        <v>45</v>
      </c>
      <c r="K68" s="3" t="s">
        <v>46</v>
      </c>
      <c r="L68" s="3" t="s">
        <v>47</v>
      </c>
      <c r="M68" s="3" t="s">
        <v>48</v>
      </c>
      <c r="N68" s="4" t="s">
        <v>37</v>
      </c>
      <c r="O68" s="4" t="s">
        <v>38</v>
      </c>
      <c r="P68" s="4" t="s">
        <v>39</v>
      </c>
      <c r="Q68" s="4" t="s">
        <v>40</v>
      </c>
      <c r="R68" s="4" t="s">
        <v>41</v>
      </c>
      <c r="S68" s="4" t="s">
        <v>42</v>
      </c>
      <c r="T68" s="4" t="s">
        <v>43</v>
      </c>
      <c r="U68" s="4" t="s">
        <v>44</v>
      </c>
      <c r="V68" s="4" t="s">
        <v>45</v>
      </c>
      <c r="W68" s="3" t="s">
        <v>46</v>
      </c>
      <c r="X68" s="3" t="s">
        <v>47</v>
      </c>
      <c r="Y68" s="3" t="s">
        <v>48</v>
      </c>
      <c r="Z68" s="4" t="s">
        <v>37</v>
      </c>
      <c r="AA68" s="4" t="s">
        <v>38</v>
      </c>
      <c r="AB68" s="4" t="s">
        <v>39</v>
      </c>
      <c r="AC68" s="4" t="s">
        <v>40</v>
      </c>
      <c r="AD68" s="4" t="s">
        <v>41</v>
      </c>
      <c r="AE68" s="4" t="s">
        <v>42</v>
      </c>
      <c r="AF68" s="4" t="s">
        <v>43</v>
      </c>
      <c r="AG68" s="4" t="s">
        <v>44</v>
      </c>
      <c r="AH68" s="4" t="s">
        <v>45</v>
      </c>
      <c r="AI68" s="3" t="s">
        <v>46</v>
      </c>
      <c r="AJ68" s="3" t="s">
        <v>47</v>
      </c>
      <c r="AK68" s="3" t="s">
        <v>48</v>
      </c>
      <c r="AL68" s="4" t="s">
        <v>37</v>
      </c>
      <c r="AM68" s="4" t="s">
        <v>38</v>
      </c>
      <c r="AN68" s="4" t="s">
        <v>39</v>
      </c>
      <c r="AO68" s="4" t="s">
        <v>40</v>
      </c>
      <c r="AP68" s="4" t="s">
        <v>41</v>
      </c>
      <c r="AQ68" s="4" t="s">
        <v>42</v>
      </c>
      <c r="AR68" s="4" t="s">
        <v>43</v>
      </c>
      <c r="AS68" s="4" t="s">
        <v>44</v>
      </c>
      <c r="AT68" s="4" t="s">
        <v>45</v>
      </c>
      <c r="AU68" s="3" t="s">
        <v>46</v>
      </c>
      <c r="AV68" s="3" t="s">
        <v>47</v>
      </c>
      <c r="AW68" s="3" t="s">
        <v>48</v>
      </c>
      <c r="AX68" s="4" t="s">
        <v>37</v>
      </c>
      <c r="AY68" s="4" t="s">
        <v>38</v>
      </c>
      <c r="AZ68" s="4" t="s">
        <v>39</v>
      </c>
      <c r="BA68" s="4" t="s">
        <v>40</v>
      </c>
      <c r="BB68" s="4" t="s">
        <v>41</v>
      </c>
      <c r="BC68" s="4" t="s">
        <v>42</v>
      </c>
      <c r="BD68" s="4" t="s">
        <v>43</v>
      </c>
      <c r="BE68" s="4" t="s">
        <v>44</v>
      </c>
      <c r="BF68" s="4" t="s">
        <v>45</v>
      </c>
      <c r="BG68" s="3" t="s">
        <v>46</v>
      </c>
      <c r="BH68" s="3" t="s">
        <v>47</v>
      </c>
      <c r="BI68" s="3" t="s">
        <v>48</v>
      </c>
      <c r="BJ68" s="4" t="s">
        <v>37</v>
      </c>
      <c r="BK68" s="4" t="s">
        <v>38</v>
      </c>
      <c r="BL68" s="4" t="s">
        <v>39</v>
      </c>
      <c r="BM68" s="4" t="s">
        <v>40</v>
      </c>
      <c r="BN68" s="4" t="s">
        <v>41</v>
      </c>
      <c r="BO68" s="4" t="s">
        <v>42</v>
      </c>
      <c r="BP68" s="4" t="s">
        <v>43</v>
      </c>
      <c r="BQ68" s="4" t="s">
        <v>44</v>
      </c>
      <c r="BR68" s="4" t="s">
        <v>45</v>
      </c>
      <c r="BS68" s="3" t="s">
        <v>46</v>
      </c>
      <c r="BT68" s="3" t="s">
        <v>47</v>
      </c>
      <c r="BU68" s="3" t="s">
        <v>48</v>
      </c>
      <c r="BV68" s="4" t="s">
        <v>37</v>
      </c>
      <c r="BW68" s="4" t="s">
        <v>38</v>
      </c>
      <c r="BX68" s="4" t="s">
        <v>39</v>
      </c>
      <c r="BY68" s="4" t="s">
        <v>40</v>
      </c>
      <c r="BZ68" s="4" t="s">
        <v>41</v>
      </c>
      <c r="CA68" s="4" t="s">
        <v>42</v>
      </c>
      <c r="CB68" s="4" t="s">
        <v>43</v>
      </c>
      <c r="CC68" s="4" t="s">
        <v>44</v>
      </c>
      <c r="CD68" s="4" t="s">
        <v>45</v>
      </c>
      <c r="CE68" s="3" t="s">
        <v>46</v>
      </c>
      <c r="CF68" s="3" t="s">
        <v>47</v>
      </c>
      <c r="CG68" s="3" t="s">
        <v>48</v>
      </c>
      <c r="CH68" s="4" t="s">
        <v>37</v>
      </c>
      <c r="CI68" s="4" t="s">
        <v>38</v>
      </c>
      <c r="CJ68" s="4" t="s">
        <v>39</v>
      </c>
      <c r="CK68" s="4" t="s">
        <v>40</v>
      </c>
      <c r="CL68" s="4" t="s">
        <v>41</v>
      </c>
      <c r="CM68" s="4" t="s">
        <v>42</v>
      </c>
      <c r="CN68" s="4" t="s">
        <v>43</v>
      </c>
      <c r="CO68" s="4" t="s">
        <v>44</v>
      </c>
      <c r="CP68" s="4" t="s">
        <v>45</v>
      </c>
      <c r="CQ68" s="3" t="s">
        <v>46</v>
      </c>
      <c r="CR68" s="3" t="s">
        <v>47</v>
      </c>
      <c r="CS68" s="3" t="s">
        <v>48</v>
      </c>
      <c r="CT68" s="4" t="s">
        <v>37</v>
      </c>
      <c r="CU68" s="4" t="s">
        <v>38</v>
      </c>
      <c r="CV68" s="4" t="s">
        <v>39</v>
      </c>
      <c r="CW68" s="4" t="s">
        <v>40</v>
      </c>
      <c r="CX68" s="4" t="s">
        <v>41</v>
      </c>
      <c r="CY68" s="4" t="s">
        <v>42</v>
      </c>
      <c r="CZ68" s="4" t="s">
        <v>43</v>
      </c>
      <c r="DA68" s="4" t="s">
        <v>44</v>
      </c>
      <c r="DB68" s="4" t="s">
        <v>45</v>
      </c>
      <c r="DC68" s="3" t="s">
        <v>46</v>
      </c>
      <c r="DD68" s="3" t="s">
        <v>47</v>
      </c>
      <c r="DE68" s="3" t="s">
        <v>48</v>
      </c>
      <c r="DF68" s="3"/>
      <c r="DG68" s="3"/>
      <c r="DH68" s="3"/>
    </row>
    <row r="69" spans="1:112" x14ac:dyDescent="0.25">
      <c r="A69" s="4">
        <v>1</v>
      </c>
      <c r="B69" s="4">
        <v>0</v>
      </c>
      <c r="C69" s="4">
        <v>0</v>
      </c>
      <c r="D69" s="5">
        <v>0</v>
      </c>
      <c r="E69" s="4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4">
        <v>28.4</v>
      </c>
      <c r="O69" s="20">
        <v>30.4</v>
      </c>
      <c r="P69" s="7">
        <v>28.7</v>
      </c>
      <c r="Q69" s="4">
        <v>28.9</v>
      </c>
      <c r="R69" s="10">
        <v>30.2</v>
      </c>
      <c r="S69" s="5">
        <v>29.3</v>
      </c>
      <c r="T69" s="10">
        <v>27.8</v>
      </c>
      <c r="U69" s="21">
        <v>28.4</v>
      </c>
      <c r="V69" s="10">
        <v>29.1</v>
      </c>
      <c r="W69" s="10">
        <v>28.8</v>
      </c>
      <c r="X69" s="5">
        <v>28.3</v>
      </c>
      <c r="Y69" s="10">
        <v>28.5</v>
      </c>
      <c r="Z69" s="4">
        <v>6.65</v>
      </c>
      <c r="AA69" s="3">
        <v>8.19</v>
      </c>
      <c r="AB69" s="5"/>
      <c r="AC69" s="4">
        <v>8.64</v>
      </c>
      <c r="AD69" s="5">
        <v>9.15</v>
      </c>
      <c r="AE69" s="5"/>
      <c r="AF69" s="5">
        <v>7.94</v>
      </c>
      <c r="AG69" s="5">
        <v>8.4</v>
      </c>
      <c r="AH69">
        <v>8.85</v>
      </c>
      <c r="AI69" s="5">
        <v>8.02</v>
      </c>
      <c r="AJ69" s="6"/>
      <c r="AK69" s="5">
        <v>8.49</v>
      </c>
      <c r="AL69" s="4">
        <v>0.61</v>
      </c>
      <c r="AM69" s="3">
        <v>2.0699999999999998</v>
      </c>
      <c r="AN69" s="5">
        <v>7.625</v>
      </c>
      <c r="AO69" s="4">
        <v>8.41</v>
      </c>
      <c r="AP69" s="13">
        <f>AR53-(AR53*4.8%)</f>
        <v>4.1507200000000006</v>
      </c>
      <c r="AQ69" s="71">
        <f>AQ37-(AQ37*7.2%)</f>
        <v>5.4369664000000002</v>
      </c>
      <c r="AR69" s="5">
        <v>4.95</v>
      </c>
      <c r="AS69" s="6">
        <v>8.1</v>
      </c>
      <c r="AT69" s="6">
        <v>8.36</v>
      </c>
      <c r="AU69" s="6">
        <v>4.5199999999999996</v>
      </c>
      <c r="AV69" s="6">
        <f>AR53-(AR53*3.1%)</f>
        <v>4.2248400000000004</v>
      </c>
      <c r="AW69" s="6">
        <v>4.95</v>
      </c>
      <c r="AX69" s="4">
        <v>161.1</v>
      </c>
      <c r="AY69" s="4">
        <v>147.4</v>
      </c>
      <c r="AZ69" s="5"/>
      <c r="BA69" s="4">
        <v>143.30000000000001</v>
      </c>
      <c r="BB69" s="5">
        <v>151.5</v>
      </c>
      <c r="BC69" s="5"/>
      <c r="BD69" s="5">
        <v>0.13300000000000001</v>
      </c>
      <c r="BE69" s="29">
        <v>0.13500000000000001</v>
      </c>
      <c r="BF69" s="29">
        <v>0.13200000000000001</v>
      </c>
      <c r="BG69" s="15">
        <v>0.154</v>
      </c>
      <c r="BI69" s="4">
        <v>0.126</v>
      </c>
      <c r="BJ69" s="4">
        <v>-9.4</v>
      </c>
      <c r="BK69" s="3">
        <v>-109</v>
      </c>
      <c r="BL69" s="5"/>
      <c r="BM69" s="4">
        <v>-130.4</v>
      </c>
      <c r="BN69" s="5">
        <v>-159.1</v>
      </c>
      <c r="BO69" s="5"/>
      <c r="BP69" s="5">
        <v>-201</v>
      </c>
      <c r="BQ69" s="6">
        <v>-12</v>
      </c>
      <c r="BR69" s="32">
        <v>-77</v>
      </c>
      <c r="BS69" s="32">
        <v>-118</v>
      </c>
      <c r="BT69" s="6"/>
      <c r="BU69" s="6">
        <v>-70</v>
      </c>
      <c r="BV69" s="6">
        <v>98.8</v>
      </c>
      <c r="BW69" s="6">
        <v>88.4</v>
      </c>
      <c r="BX69" s="6"/>
      <c r="BY69" s="6">
        <v>87.1</v>
      </c>
      <c r="BZ69" s="6">
        <v>91</v>
      </c>
      <c r="CA69" s="6"/>
      <c r="CB69" s="6">
        <v>8.6999999999999994E-2</v>
      </c>
      <c r="CC69" s="29">
        <v>8.7999999999999995E-2</v>
      </c>
      <c r="CD69" s="31">
        <v>8.5999999999999993E-2</v>
      </c>
      <c r="CE69" s="29">
        <v>0.10100000000000001</v>
      </c>
      <c r="CF69" s="29"/>
      <c r="CG69" s="29">
        <v>8.2000000000000003E-2</v>
      </c>
      <c r="CH69" s="6"/>
      <c r="CI69" s="6"/>
      <c r="CJ69" s="6"/>
      <c r="CK69" s="6"/>
      <c r="CL69" s="6"/>
      <c r="CM69" s="6"/>
      <c r="CN69" s="6">
        <v>4.01</v>
      </c>
      <c r="CO69" s="6">
        <v>3.3</v>
      </c>
      <c r="CP69" s="6"/>
      <c r="CQ69" s="6">
        <v>5.54</v>
      </c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</row>
    <row r="70" spans="1:112" x14ac:dyDescent="0.25">
      <c r="A70" s="4">
        <v>2</v>
      </c>
      <c r="B70" s="4">
        <v>1</v>
      </c>
      <c r="C70" s="4">
        <v>1</v>
      </c>
      <c r="D70" s="5">
        <v>1</v>
      </c>
      <c r="E70" s="4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4">
        <v>27.4</v>
      </c>
      <c r="O70" s="20">
        <v>29.5</v>
      </c>
      <c r="P70" s="7">
        <v>28.2</v>
      </c>
      <c r="Q70" s="4">
        <v>28.6</v>
      </c>
      <c r="R70" s="10">
        <v>29.3</v>
      </c>
      <c r="S70" s="5">
        <v>29.1</v>
      </c>
      <c r="T70" s="10">
        <v>27.6</v>
      </c>
      <c r="U70" s="21">
        <v>28.9</v>
      </c>
      <c r="V70" s="10">
        <v>28.7</v>
      </c>
      <c r="W70" s="10">
        <v>28.1</v>
      </c>
      <c r="X70" s="5">
        <v>28.1</v>
      </c>
      <c r="Y70" s="10">
        <v>28.4</v>
      </c>
      <c r="Z70" s="4">
        <v>6.61</v>
      </c>
      <c r="AA70" s="3">
        <v>8.2799999999999994</v>
      </c>
      <c r="AB70" s="5"/>
      <c r="AC70" s="4">
        <v>8.91</v>
      </c>
      <c r="AD70" s="5">
        <v>9.31</v>
      </c>
      <c r="AE70" s="5"/>
      <c r="AF70" s="5">
        <v>8.07</v>
      </c>
      <c r="AG70" s="5">
        <v>8.8000000000000007</v>
      </c>
      <c r="AH70">
        <v>9</v>
      </c>
      <c r="AI70" s="5">
        <v>7.93</v>
      </c>
      <c r="AJ70" s="6"/>
      <c r="AK70" s="5">
        <v>8.64</v>
      </c>
      <c r="AL70" s="4">
        <v>0.36</v>
      </c>
      <c r="AM70" s="3">
        <v>5.4</v>
      </c>
      <c r="AN70" s="5">
        <v>7.4320000000000004</v>
      </c>
      <c r="AO70" s="4">
        <v>8.83</v>
      </c>
      <c r="AP70" s="13">
        <f t="shared" ref="AP70:AP80" si="7">AR54-(AR54*4.8%)</f>
        <v>4.1888000000000005</v>
      </c>
      <c r="AQ70" s="71">
        <f t="shared" ref="AQ70:AQ80" si="8">AQ38-(AQ38*7.2%)</f>
        <v>5.2929407999999993</v>
      </c>
      <c r="AR70" s="5">
        <v>5.16</v>
      </c>
      <c r="AS70" s="6">
        <v>7.88</v>
      </c>
      <c r="AT70" s="6">
        <v>8.1300000000000008</v>
      </c>
      <c r="AU70" s="6">
        <v>4.03</v>
      </c>
      <c r="AV70" s="6">
        <f t="shared" ref="AV70:AV79" si="9">AR54-(AR54*3.1%)</f>
        <v>4.2636000000000003</v>
      </c>
      <c r="AW70" s="6">
        <v>5.16</v>
      </c>
      <c r="AX70" s="4">
        <v>157.5</v>
      </c>
      <c r="AY70" s="3">
        <v>147.9</v>
      </c>
      <c r="AZ70" s="5"/>
      <c r="BA70" s="4">
        <v>142.9</v>
      </c>
      <c r="BB70" s="5">
        <v>149.9</v>
      </c>
      <c r="BC70" s="5"/>
      <c r="BD70" s="5"/>
      <c r="BE70" s="29"/>
      <c r="BF70" s="7"/>
      <c r="BJ70" s="4">
        <v>-7.1</v>
      </c>
      <c r="BK70" s="3">
        <v>-106.9</v>
      </c>
      <c r="BL70" s="5"/>
      <c r="BM70" s="4">
        <v>-144.4</v>
      </c>
      <c r="BN70" s="5">
        <v>-169.1</v>
      </c>
      <c r="BO70" s="5"/>
      <c r="BP70" s="5"/>
      <c r="BQ70" s="6"/>
      <c r="BR70" s="6"/>
      <c r="BS70" s="6"/>
      <c r="BT70" s="6"/>
      <c r="BU70" s="6"/>
      <c r="BV70" s="6">
        <v>97.5</v>
      </c>
      <c r="BW70" s="6">
        <v>88.4</v>
      </c>
      <c r="BX70" s="6"/>
      <c r="BY70" s="6">
        <v>87.1</v>
      </c>
      <c r="BZ70" s="6">
        <v>90.35</v>
      </c>
      <c r="CA70" s="6"/>
      <c r="CB70" s="6"/>
      <c r="CC70" s="29"/>
      <c r="CD70" s="30"/>
      <c r="CE70" s="29"/>
      <c r="CF70" s="29"/>
      <c r="CG70" s="29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</row>
    <row r="71" spans="1:112" x14ac:dyDescent="0.25">
      <c r="A71" s="4">
        <v>3</v>
      </c>
      <c r="B71" s="4">
        <v>2</v>
      </c>
      <c r="C71" s="4">
        <v>2</v>
      </c>
      <c r="D71" s="5">
        <v>2</v>
      </c>
      <c r="E71" s="4">
        <v>2</v>
      </c>
      <c r="F71" s="5">
        <v>2</v>
      </c>
      <c r="G71" s="5">
        <v>2</v>
      </c>
      <c r="H71" s="5">
        <v>2</v>
      </c>
      <c r="I71" s="5">
        <v>2</v>
      </c>
      <c r="J71" s="5">
        <v>2</v>
      </c>
      <c r="K71" s="5">
        <v>2</v>
      </c>
      <c r="L71" s="5">
        <v>2</v>
      </c>
      <c r="M71" s="5">
        <v>2</v>
      </c>
      <c r="N71" s="4">
        <v>27.1</v>
      </c>
      <c r="O71" s="20">
        <v>28.9</v>
      </c>
      <c r="P71" s="7">
        <v>28.1</v>
      </c>
      <c r="Q71" s="4">
        <v>28.4</v>
      </c>
      <c r="R71" s="10">
        <v>28.9</v>
      </c>
      <c r="S71" s="5">
        <v>28.7</v>
      </c>
      <c r="T71" s="10">
        <v>27.4</v>
      </c>
      <c r="U71" s="21">
        <v>28.9</v>
      </c>
      <c r="V71" s="10">
        <v>28.3</v>
      </c>
      <c r="W71" s="10">
        <v>27.7</v>
      </c>
      <c r="X71" s="5">
        <v>28.1</v>
      </c>
      <c r="Y71" s="10">
        <v>28.3</v>
      </c>
      <c r="Z71" s="4">
        <v>6.6</v>
      </c>
      <c r="AA71" s="3">
        <v>8.2899999999999991</v>
      </c>
      <c r="AB71" s="5"/>
      <c r="AC71" s="4">
        <v>8.7100000000000009</v>
      </c>
      <c r="AD71" s="5">
        <v>9.2100000000000009</v>
      </c>
      <c r="AE71" s="5"/>
      <c r="AF71" s="5">
        <v>8.08</v>
      </c>
      <c r="AG71" s="5">
        <v>8.8800000000000008</v>
      </c>
      <c r="AH71">
        <v>9.0299999999999994</v>
      </c>
      <c r="AI71" s="5">
        <v>7.92</v>
      </c>
      <c r="AJ71" s="6"/>
      <c r="AK71" s="5">
        <v>8.65</v>
      </c>
      <c r="AL71" s="4">
        <v>0.32</v>
      </c>
      <c r="AM71" s="3">
        <v>5.01</v>
      </c>
      <c r="AN71" s="5">
        <v>6.6539999999999999</v>
      </c>
      <c r="AO71" s="4">
        <v>8.4600000000000009</v>
      </c>
      <c r="AP71" s="13">
        <f t="shared" si="7"/>
        <v>4.1316800000000002</v>
      </c>
      <c r="AQ71" s="71">
        <f t="shared" si="8"/>
        <v>4.8788671999999993</v>
      </c>
      <c r="AR71" s="5">
        <v>4.3099999999999996</v>
      </c>
      <c r="AS71" s="6">
        <v>7.82</v>
      </c>
      <c r="AT71" s="6">
        <v>8.8000000000000007</v>
      </c>
      <c r="AU71" s="6">
        <v>3.64</v>
      </c>
      <c r="AV71" s="6">
        <f t="shared" si="9"/>
        <v>4.2054599999999995</v>
      </c>
      <c r="AW71" s="6">
        <v>4.3099999999999996</v>
      </c>
      <c r="AX71" s="4">
        <v>155.4</v>
      </c>
      <c r="AY71" s="3">
        <v>145.30000000000001</v>
      </c>
      <c r="AZ71" s="5"/>
      <c r="BA71" s="4">
        <v>141.9</v>
      </c>
      <c r="BB71" s="5">
        <v>144.5</v>
      </c>
      <c r="BC71" s="5"/>
      <c r="BD71" s="5"/>
      <c r="BE71" s="29"/>
      <c r="BF71" s="7"/>
      <c r="BJ71" s="4">
        <v>-6.8</v>
      </c>
      <c r="BK71" s="3">
        <v>-107</v>
      </c>
      <c r="BL71" s="5"/>
      <c r="BM71" s="4">
        <v>-144.30000000000001</v>
      </c>
      <c r="BN71" s="5">
        <v>-162.19999999999999</v>
      </c>
      <c r="BO71" s="5"/>
      <c r="BP71" s="5"/>
      <c r="BQ71" s="6"/>
      <c r="BR71" s="6"/>
      <c r="BS71" s="6"/>
      <c r="BT71" s="6"/>
      <c r="BU71" s="6"/>
      <c r="BV71" s="6">
        <v>97.5</v>
      </c>
      <c r="BW71" s="6">
        <v>88.4</v>
      </c>
      <c r="BX71" s="6"/>
      <c r="BY71" s="6">
        <v>86.45</v>
      </c>
      <c r="BZ71" s="6">
        <v>87.75</v>
      </c>
      <c r="CA71" s="6"/>
      <c r="CB71" s="6"/>
      <c r="CC71" s="29"/>
      <c r="CD71" s="30"/>
      <c r="CE71" s="29"/>
      <c r="CF71" s="29"/>
      <c r="CG71" s="29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</row>
    <row r="72" spans="1:112" x14ac:dyDescent="0.25">
      <c r="A72" s="4">
        <v>4</v>
      </c>
      <c r="B72" s="4">
        <v>3</v>
      </c>
      <c r="C72" s="3">
        <v>3</v>
      </c>
      <c r="D72" s="5">
        <v>3</v>
      </c>
      <c r="E72" s="4">
        <v>3</v>
      </c>
      <c r="F72" s="5">
        <v>3</v>
      </c>
      <c r="G72" s="5">
        <v>3</v>
      </c>
      <c r="H72" s="5">
        <v>3</v>
      </c>
      <c r="I72" s="5">
        <v>3</v>
      </c>
      <c r="J72" s="5">
        <v>3</v>
      </c>
      <c r="K72" s="5">
        <v>3</v>
      </c>
      <c r="L72" s="5">
        <v>3</v>
      </c>
      <c r="M72" s="5">
        <v>3</v>
      </c>
      <c r="N72" s="4">
        <v>26.8</v>
      </c>
      <c r="O72" s="20">
        <v>27.7</v>
      </c>
      <c r="P72" s="7">
        <v>28.1</v>
      </c>
      <c r="Q72" s="3">
        <v>28.3</v>
      </c>
      <c r="R72" s="10">
        <v>28.7</v>
      </c>
      <c r="S72" s="5">
        <v>28.6</v>
      </c>
      <c r="T72" s="10">
        <v>27.4</v>
      </c>
      <c r="U72" s="21">
        <v>28.4</v>
      </c>
      <c r="V72" s="10">
        <v>28.2</v>
      </c>
      <c r="W72" s="10">
        <v>27.5</v>
      </c>
      <c r="X72" s="5">
        <v>28</v>
      </c>
      <c r="Y72" s="10">
        <v>28</v>
      </c>
      <c r="Z72" s="4">
        <v>6.59</v>
      </c>
      <c r="AA72" s="3">
        <v>8.06</v>
      </c>
      <c r="AB72" s="5"/>
      <c r="AC72" s="3">
        <v>8.9</v>
      </c>
      <c r="AD72" s="5">
        <v>9.0500000000000007</v>
      </c>
      <c r="AE72" s="5"/>
      <c r="AF72" s="5">
        <v>8.0299999999999994</v>
      </c>
      <c r="AG72" s="5">
        <v>8.8699999999999992</v>
      </c>
      <c r="AH72">
        <v>9.07</v>
      </c>
      <c r="AI72" s="5">
        <v>7.91</v>
      </c>
      <c r="AJ72" s="6"/>
      <c r="AK72" s="5">
        <v>8.64</v>
      </c>
      <c r="AL72" s="4">
        <v>0.12</v>
      </c>
      <c r="AM72" s="3">
        <v>3.55</v>
      </c>
      <c r="AN72" s="5">
        <v>5.3810000000000002</v>
      </c>
      <c r="AO72" s="3">
        <v>8.1999999999999993</v>
      </c>
      <c r="AP72" s="13">
        <f t="shared" si="7"/>
        <v>3.7699199999999999</v>
      </c>
      <c r="AQ72" s="71">
        <f t="shared" si="8"/>
        <v>4.7078367999999999</v>
      </c>
      <c r="AR72" s="5">
        <v>4.18</v>
      </c>
      <c r="AS72" s="6">
        <v>7.61</v>
      </c>
      <c r="AT72" s="6">
        <v>8.69</v>
      </c>
      <c r="AU72" s="6">
        <v>3.24</v>
      </c>
      <c r="AV72" s="6">
        <f t="shared" si="9"/>
        <v>3.83724</v>
      </c>
      <c r="AW72" s="6">
        <v>4.18</v>
      </c>
      <c r="AX72" s="4">
        <v>155.30000000000001</v>
      </c>
      <c r="AY72" s="3">
        <v>145.1</v>
      </c>
      <c r="AZ72" s="5"/>
      <c r="BA72" s="3">
        <v>141.6</v>
      </c>
      <c r="BB72" s="5">
        <v>140.5</v>
      </c>
      <c r="BC72" s="5"/>
      <c r="BD72" s="5"/>
      <c r="BE72" s="29"/>
      <c r="BF72" s="7"/>
      <c r="BH72" s="3"/>
      <c r="BJ72" s="4">
        <v>-5.9</v>
      </c>
      <c r="BK72" s="3">
        <v>-107</v>
      </c>
      <c r="BL72" s="5"/>
      <c r="BM72" s="3">
        <v>-143.9</v>
      </c>
      <c r="BN72" s="5">
        <v>-152.4</v>
      </c>
      <c r="BO72" s="5"/>
      <c r="BP72" s="5"/>
      <c r="BQ72" s="6"/>
      <c r="BR72" s="6"/>
      <c r="BS72" s="6"/>
      <c r="BT72" s="6"/>
      <c r="BU72" s="6"/>
      <c r="BV72" s="6">
        <v>97.5</v>
      </c>
      <c r="BW72" s="6">
        <v>89.7</v>
      </c>
      <c r="BX72" s="6"/>
      <c r="BY72" s="6">
        <v>86.45</v>
      </c>
      <c r="BZ72" s="6">
        <v>85.15</v>
      </c>
      <c r="CA72" s="6"/>
      <c r="CB72" s="6"/>
      <c r="CC72" s="29"/>
      <c r="CD72" s="30"/>
      <c r="CE72" s="29"/>
      <c r="CF72" s="29"/>
      <c r="CG72" s="29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</row>
    <row r="73" spans="1:112" x14ac:dyDescent="0.25">
      <c r="A73" s="4">
        <v>5</v>
      </c>
      <c r="B73" s="4">
        <v>4</v>
      </c>
      <c r="C73" s="3">
        <v>4</v>
      </c>
      <c r="D73" s="5">
        <v>4</v>
      </c>
      <c r="E73" s="4">
        <v>4</v>
      </c>
      <c r="F73" s="5">
        <v>4</v>
      </c>
      <c r="G73" s="5">
        <v>4</v>
      </c>
      <c r="H73" s="5">
        <v>4</v>
      </c>
      <c r="I73" s="5">
        <v>4</v>
      </c>
      <c r="J73" s="5">
        <v>4</v>
      </c>
      <c r="K73" s="5">
        <v>4</v>
      </c>
      <c r="L73" s="5">
        <v>4</v>
      </c>
      <c r="M73" s="5">
        <v>4</v>
      </c>
      <c r="N73" s="4">
        <v>26.7</v>
      </c>
      <c r="O73" s="20">
        <v>27.6</v>
      </c>
      <c r="P73" s="7">
        <v>28.2</v>
      </c>
      <c r="Q73" s="3">
        <v>28.3</v>
      </c>
      <c r="R73" s="10">
        <v>28.5</v>
      </c>
      <c r="S73" s="5">
        <v>28.5</v>
      </c>
      <c r="T73" s="10">
        <v>27.4</v>
      </c>
      <c r="U73" s="21">
        <v>28.1</v>
      </c>
      <c r="V73" s="10">
        <v>28.1</v>
      </c>
      <c r="W73" s="10">
        <v>27.5</v>
      </c>
      <c r="X73" s="5">
        <v>28</v>
      </c>
      <c r="Y73" s="10">
        <v>27.9</v>
      </c>
      <c r="Z73" s="4">
        <v>6.58</v>
      </c>
      <c r="AA73" s="3">
        <v>7.69</v>
      </c>
      <c r="AB73" s="5"/>
      <c r="AC73" s="3">
        <v>8.9</v>
      </c>
      <c r="AD73" s="5">
        <v>8.93</v>
      </c>
      <c r="AE73" s="5"/>
      <c r="AF73" s="5">
        <v>8.01</v>
      </c>
      <c r="AG73" s="5">
        <v>8.7899999999999991</v>
      </c>
      <c r="AH73">
        <v>9.07</v>
      </c>
      <c r="AI73" s="5">
        <v>7.89</v>
      </c>
      <c r="AJ73" s="6"/>
      <c r="AK73" s="5">
        <v>8.6300000000000008</v>
      </c>
      <c r="AL73" s="4">
        <v>0.05</v>
      </c>
      <c r="AM73" s="3">
        <v>3.45</v>
      </c>
      <c r="AN73" s="5">
        <v>4.4850000000000003</v>
      </c>
      <c r="AO73" s="3">
        <v>8.09</v>
      </c>
      <c r="AP73" s="13">
        <f t="shared" si="7"/>
        <v>3.73184</v>
      </c>
      <c r="AQ73" s="71">
        <f t="shared" si="8"/>
        <v>5.2749376000000003</v>
      </c>
      <c r="AR73" s="5">
        <v>4.0199999999999996</v>
      </c>
      <c r="AS73" s="6">
        <v>6.46</v>
      </c>
      <c r="AT73" s="6">
        <v>8.36</v>
      </c>
      <c r="AU73" s="6">
        <v>3.47</v>
      </c>
      <c r="AV73" s="6">
        <f t="shared" si="9"/>
        <v>3.7984800000000001</v>
      </c>
      <c r="AW73" s="6">
        <v>4.0199999999999996</v>
      </c>
      <c r="AX73" s="4">
        <v>155.80000000000001</v>
      </c>
      <c r="AY73" s="3">
        <v>144.5</v>
      </c>
      <c r="AZ73" s="5"/>
      <c r="BA73" s="3">
        <v>141.4</v>
      </c>
      <c r="BB73" s="5">
        <v>138.5</v>
      </c>
      <c r="BC73" s="5"/>
      <c r="BD73" s="5"/>
      <c r="BE73" s="29"/>
      <c r="BF73" s="7"/>
      <c r="BH73" s="3"/>
      <c r="BJ73" s="4">
        <v>-5.3</v>
      </c>
      <c r="BK73" s="3">
        <v>-70.400000000000006</v>
      </c>
      <c r="BL73" s="5"/>
      <c r="BM73" s="3">
        <v>-143.30000000000001</v>
      </c>
      <c r="BN73" s="5">
        <v>-144</v>
      </c>
      <c r="BO73" s="5"/>
      <c r="BP73" s="5"/>
      <c r="BQ73" s="6"/>
      <c r="BR73" s="6"/>
      <c r="BS73" s="6"/>
      <c r="BT73" s="6"/>
      <c r="BU73" s="6"/>
      <c r="BV73" s="6">
        <v>98.15</v>
      </c>
      <c r="BW73" s="6">
        <v>89.7</v>
      </c>
      <c r="BX73" s="6"/>
      <c r="BY73" s="6">
        <v>86.45</v>
      </c>
      <c r="BZ73" s="6">
        <v>84.5</v>
      </c>
      <c r="CA73" s="6"/>
      <c r="CB73" s="6"/>
      <c r="CC73" s="29"/>
      <c r="CD73" s="30"/>
      <c r="CE73" s="29"/>
      <c r="CF73" s="29"/>
      <c r="CG73" s="29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</row>
    <row r="74" spans="1:112" x14ac:dyDescent="0.25">
      <c r="A74" s="4">
        <v>6</v>
      </c>
      <c r="B74" s="4">
        <v>5</v>
      </c>
      <c r="C74" s="3">
        <v>4.5</v>
      </c>
      <c r="D74" s="5">
        <v>5</v>
      </c>
      <c r="E74" s="4">
        <v>5</v>
      </c>
      <c r="F74" s="5">
        <v>5</v>
      </c>
      <c r="G74" s="5">
        <v>5</v>
      </c>
      <c r="H74" s="5">
        <v>5</v>
      </c>
      <c r="I74" s="5">
        <v>5</v>
      </c>
      <c r="J74" s="5">
        <v>5</v>
      </c>
      <c r="K74" s="5">
        <v>5</v>
      </c>
      <c r="L74" s="5">
        <v>5</v>
      </c>
      <c r="M74" s="5">
        <v>5</v>
      </c>
      <c r="N74" s="4">
        <v>26.7</v>
      </c>
      <c r="O74" s="20">
        <v>27.5</v>
      </c>
      <c r="P74" s="7">
        <v>28.1</v>
      </c>
      <c r="Q74" s="3">
        <v>28.3</v>
      </c>
      <c r="R74" s="10">
        <v>28.5</v>
      </c>
      <c r="S74" s="5">
        <v>28.4</v>
      </c>
      <c r="T74" s="10">
        <v>27.4</v>
      </c>
      <c r="U74" s="21">
        <v>28</v>
      </c>
      <c r="V74" s="10">
        <v>28.1</v>
      </c>
      <c r="W74" s="10">
        <v>27.4</v>
      </c>
      <c r="X74" s="5">
        <v>28</v>
      </c>
      <c r="Y74" s="10">
        <v>27.9</v>
      </c>
      <c r="Z74" s="4">
        <v>6.58</v>
      </c>
      <c r="AA74" s="3">
        <v>7.53</v>
      </c>
      <c r="AB74" s="5"/>
      <c r="AC74" s="3">
        <v>8.8800000000000008</v>
      </c>
      <c r="AD74" s="5">
        <v>8.8699999999999992</v>
      </c>
      <c r="AE74" s="5"/>
      <c r="AF74" s="5">
        <v>7.99</v>
      </c>
      <c r="AG74" s="5">
        <v>8.6999999999999993</v>
      </c>
      <c r="AH74">
        <v>9.06</v>
      </c>
      <c r="AI74" s="5">
        <v>7.84</v>
      </c>
      <c r="AJ74" s="6"/>
      <c r="AK74" s="5">
        <v>8.64</v>
      </c>
      <c r="AL74" s="4">
        <v>0.04</v>
      </c>
      <c r="AM74" s="3">
        <v>3.3</v>
      </c>
      <c r="AN74" s="5">
        <v>3.8</v>
      </c>
      <c r="AO74" s="3">
        <v>7.92</v>
      </c>
      <c r="AP74" s="13">
        <f t="shared" si="7"/>
        <v>3.0464000000000002</v>
      </c>
      <c r="AQ74" s="71">
        <f t="shared" si="8"/>
        <v>4.6448255999999999</v>
      </c>
      <c r="AR74" s="5">
        <v>3.8</v>
      </c>
      <c r="AS74" s="6">
        <v>5.5</v>
      </c>
      <c r="AT74" s="6">
        <v>7.73</v>
      </c>
      <c r="AU74" s="6">
        <v>3.22</v>
      </c>
      <c r="AV74" s="6">
        <f t="shared" si="9"/>
        <v>3.1008</v>
      </c>
      <c r="AW74" s="6">
        <v>3.8</v>
      </c>
      <c r="AX74" s="4">
        <v>155.9</v>
      </c>
      <c r="AY74" s="3">
        <v>145.1</v>
      </c>
      <c r="AZ74" s="5"/>
      <c r="BA74" s="3">
        <v>141.1</v>
      </c>
      <c r="BB74" s="5">
        <v>138.30000000000001</v>
      </c>
      <c r="BC74" s="5"/>
      <c r="BD74" s="5"/>
      <c r="BE74" s="29"/>
      <c r="BF74" s="7"/>
      <c r="BJ74" s="4">
        <v>-5.2</v>
      </c>
      <c r="BK74" s="3">
        <v>-61.2</v>
      </c>
      <c r="BL74" s="5"/>
      <c r="BM74" s="3">
        <v>-142.1</v>
      </c>
      <c r="BN74" s="5">
        <v>-141.4</v>
      </c>
      <c r="BO74" s="5"/>
      <c r="BP74" s="5"/>
      <c r="BQ74" s="6"/>
      <c r="BR74" s="6"/>
      <c r="BS74" s="6"/>
      <c r="BT74" s="6"/>
      <c r="BU74" s="6"/>
      <c r="BV74" s="6">
        <v>98.15</v>
      </c>
      <c r="BW74" s="6">
        <v>89.7</v>
      </c>
      <c r="BX74" s="6"/>
      <c r="BY74" s="6">
        <v>86.45</v>
      </c>
      <c r="BZ74" s="6">
        <v>84.5</v>
      </c>
      <c r="CA74" s="6"/>
      <c r="CB74" s="6"/>
      <c r="CC74" s="29"/>
      <c r="CD74" s="30"/>
      <c r="CE74" s="29"/>
      <c r="CF74" s="29"/>
      <c r="CG74" s="29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22">
        <v>30</v>
      </c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</row>
    <row r="75" spans="1:112" x14ac:dyDescent="0.25">
      <c r="A75" s="4">
        <v>7</v>
      </c>
      <c r="B75" s="4">
        <v>6</v>
      </c>
      <c r="D75" s="5">
        <v>6</v>
      </c>
      <c r="E75" s="4">
        <v>6</v>
      </c>
      <c r="F75" s="5">
        <v>6</v>
      </c>
      <c r="G75" s="5">
        <v>6</v>
      </c>
      <c r="H75" s="5">
        <v>6</v>
      </c>
      <c r="I75" s="5">
        <v>6</v>
      </c>
      <c r="J75" s="5">
        <v>6</v>
      </c>
      <c r="K75" s="5">
        <v>6</v>
      </c>
      <c r="L75" s="5">
        <v>6</v>
      </c>
      <c r="M75" s="5">
        <v>6</v>
      </c>
      <c r="N75" s="4">
        <v>26.7</v>
      </c>
      <c r="O75" s="10"/>
      <c r="P75" s="7">
        <v>28.1</v>
      </c>
      <c r="Q75" s="3">
        <v>28.2</v>
      </c>
      <c r="R75" s="10">
        <v>28.5</v>
      </c>
      <c r="S75" s="5">
        <v>27.6</v>
      </c>
      <c r="T75" s="10">
        <v>27.4</v>
      </c>
      <c r="U75" s="21">
        <v>27.7</v>
      </c>
      <c r="V75" s="10">
        <v>28</v>
      </c>
      <c r="W75" s="10">
        <v>27.4</v>
      </c>
      <c r="X75" s="5">
        <v>27.3</v>
      </c>
      <c r="Y75" s="10">
        <v>27.9</v>
      </c>
      <c r="Z75" s="4">
        <v>6.57</v>
      </c>
      <c r="AC75" s="3">
        <v>8.82</v>
      </c>
      <c r="AD75" s="5">
        <v>8.7799999999999994</v>
      </c>
      <c r="AE75" s="5"/>
      <c r="AF75" s="5">
        <v>7.94</v>
      </c>
      <c r="AG75" s="5">
        <v>8.61</v>
      </c>
      <c r="AH75">
        <v>9.0299999999999994</v>
      </c>
      <c r="AI75" s="5">
        <v>7.85</v>
      </c>
      <c r="AJ75" s="6"/>
      <c r="AK75" s="5">
        <v>8.6300000000000008</v>
      </c>
      <c r="AL75" s="4">
        <v>0.04</v>
      </c>
      <c r="AN75" s="5">
        <v>3.3479999999999999</v>
      </c>
      <c r="AO75" s="3">
        <v>7.4</v>
      </c>
      <c r="AP75" s="13">
        <f t="shared" si="7"/>
        <v>2.49424</v>
      </c>
      <c r="AQ75" s="71">
        <f t="shared" si="8"/>
        <v>4.7348416000000002</v>
      </c>
      <c r="AR75" s="5">
        <v>4.0999999999999996</v>
      </c>
      <c r="AS75" s="6">
        <v>3.93</v>
      </c>
      <c r="AT75" s="6">
        <v>7.21</v>
      </c>
      <c r="AU75" s="6">
        <v>3.24</v>
      </c>
      <c r="AV75" s="6">
        <f t="shared" si="9"/>
        <v>2.53878</v>
      </c>
      <c r="AW75" s="6">
        <v>4.0999999999999996</v>
      </c>
      <c r="AX75" s="4">
        <v>156</v>
      </c>
      <c r="BA75" s="3">
        <v>140.4</v>
      </c>
      <c r="BB75" s="5">
        <v>137.5</v>
      </c>
      <c r="BC75" s="5"/>
      <c r="BD75" s="5"/>
      <c r="BE75" s="29"/>
      <c r="BF75" s="7"/>
      <c r="BH75" s="3"/>
      <c r="BJ75" s="4">
        <v>-4.9000000000000004</v>
      </c>
      <c r="BM75" s="3">
        <v>-138.69999999999999</v>
      </c>
      <c r="BN75" s="5">
        <v>-136.4</v>
      </c>
      <c r="BO75" s="5"/>
      <c r="BP75" s="5"/>
      <c r="BQ75" s="6"/>
      <c r="BR75" s="6"/>
      <c r="BS75" s="6"/>
      <c r="BT75" s="6"/>
      <c r="BU75" s="6"/>
      <c r="BV75" s="6">
        <v>98.15</v>
      </c>
      <c r="BW75" s="6"/>
      <c r="BX75" s="6"/>
      <c r="BY75" s="6">
        <v>85.8</v>
      </c>
      <c r="BZ75" s="6">
        <v>83.85</v>
      </c>
      <c r="CA75" s="6"/>
      <c r="CB75" s="6"/>
      <c r="CC75" s="29"/>
      <c r="CD75" s="30"/>
      <c r="CE75" s="29"/>
      <c r="CF75" s="29"/>
      <c r="CG75" s="29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</row>
    <row r="76" spans="1:112" x14ac:dyDescent="0.25">
      <c r="A76" s="4">
        <v>8</v>
      </c>
      <c r="B76" s="4">
        <v>7</v>
      </c>
      <c r="D76" s="5">
        <v>7</v>
      </c>
      <c r="E76" s="4">
        <v>7</v>
      </c>
      <c r="F76" s="5">
        <v>7</v>
      </c>
      <c r="G76" s="5">
        <v>7</v>
      </c>
      <c r="H76" s="5">
        <v>7</v>
      </c>
      <c r="I76" s="5">
        <v>7</v>
      </c>
      <c r="J76" s="5">
        <v>7</v>
      </c>
      <c r="K76" s="5">
        <v>7</v>
      </c>
      <c r="L76" s="5">
        <v>7</v>
      </c>
      <c r="M76" s="5">
        <v>7</v>
      </c>
      <c r="N76" s="4">
        <v>26.7</v>
      </c>
      <c r="O76" s="10"/>
      <c r="P76" s="7">
        <v>28</v>
      </c>
      <c r="Q76" s="3">
        <v>28.2</v>
      </c>
      <c r="R76" s="10">
        <v>28.3</v>
      </c>
      <c r="S76" s="5">
        <v>27.6</v>
      </c>
      <c r="T76" s="10">
        <v>27.4</v>
      </c>
      <c r="U76" s="21">
        <v>27.3</v>
      </c>
      <c r="V76" s="10">
        <v>27.7</v>
      </c>
      <c r="W76" s="10">
        <v>27.4</v>
      </c>
      <c r="X76" s="5">
        <v>26.4</v>
      </c>
      <c r="Y76" s="10">
        <v>27.9</v>
      </c>
      <c r="Z76" s="4">
        <v>6.56</v>
      </c>
      <c r="AC76" s="3">
        <v>8.7799999999999994</v>
      </c>
      <c r="AD76" s="5">
        <v>8.32</v>
      </c>
      <c r="AE76" s="5"/>
      <c r="AF76" s="5">
        <v>7.91</v>
      </c>
      <c r="AG76" s="5">
        <v>8.43</v>
      </c>
      <c r="AH76">
        <v>8.8699999999999992</v>
      </c>
      <c r="AI76" s="5">
        <v>7.84</v>
      </c>
      <c r="AJ76" s="6"/>
      <c r="AK76" s="5">
        <v>8.6199999999999992</v>
      </c>
      <c r="AL76" s="4">
        <v>0.04</v>
      </c>
      <c r="AN76" s="5">
        <v>3.1389999999999998</v>
      </c>
      <c r="AO76" s="3">
        <v>7.29</v>
      </c>
      <c r="AP76" s="13">
        <f t="shared" si="7"/>
        <v>1.9896799999999999</v>
      </c>
      <c r="AQ76" s="71">
        <f t="shared" si="8"/>
        <v>4.4827968</v>
      </c>
      <c r="AR76" s="5">
        <v>3.76</v>
      </c>
      <c r="AS76" s="6">
        <v>1.94</v>
      </c>
      <c r="AT76" s="6">
        <v>5.22</v>
      </c>
      <c r="AU76" s="6">
        <v>3.04</v>
      </c>
      <c r="AV76" s="6">
        <f t="shared" si="9"/>
        <v>2.02521</v>
      </c>
      <c r="AW76" s="6">
        <v>3.76</v>
      </c>
      <c r="AX76" s="4">
        <v>157.1</v>
      </c>
      <c r="BA76" s="3">
        <v>140.30000000000001</v>
      </c>
      <c r="BB76" s="5">
        <v>133.6</v>
      </c>
      <c r="BC76" s="5"/>
      <c r="BD76" s="5"/>
      <c r="BE76" s="29"/>
      <c r="BF76" s="7"/>
      <c r="BH76" s="3"/>
      <c r="BJ76" s="4">
        <v>-4.0999999999999996</v>
      </c>
      <c r="BM76" s="3">
        <v>-136.5</v>
      </c>
      <c r="BN76" s="5">
        <v>-107.2</v>
      </c>
      <c r="BO76" s="5"/>
      <c r="BP76" s="5"/>
      <c r="BQ76" s="6"/>
      <c r="BR76" s="6"/>
      <c r="BS76" s="6"/>
      <c r="BT76" s="6"/>
      <c r="BU76" s="6"/>
      <c r="BV76" s="6">
        <v>98.8</v>
      </c>
      <c r="BW76" s="6"/>
      <c r="BX76" s="6"/>
      <c r="BY76" s="6">
        <v>85.8</v>
      </c>
      <c r="BZ76" s="6">
        <v>79.3</v>
      </c>
      <c r="CA76" s="6"/>
      <c r="CB76" s="6"/>
      <c r="CC76" s="29"/>
      <c r="CD76" s="30"/>
      <c r="CE76" s="29"/>
      <c r="CF76" s="29"/>
      <c r="CG76" s="29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</row>
    <row r="77" spans="1:112" x14ac:dyDescent="0.25">
      <c r="A77" s="4">
        <v>9</v>
      </c>
      <c r="B77" s="4">
        <v>8</v>
      </c>
      <c r="D77" s="5">
        <v>8</v>
      </c>
      <c r="E77" s="4">
        <v>8</v>
      </c>
      <c r="F77" s="5">
        <v>8</v>
      </c>
      <c r="G77" s="5">
        <v>8</v>
      </c>
      <c r="H77" s="5">
        <v>8</v>
      </c>
      <c r="I77" s="5">
        <v>8</v>
      </c>
      <c r="J77" s="5">
        <v>8</v>
      </c>
      <c r="K77" s="5">
        <v>8</v>
      </c>
      <c r="L77" s="5">
        <v>8</v>
      </c>
      <c r="M77" s="5">
        <v>8</v>
      </c>
      <c r="N77" s="4">
        <v>26.7</v>
      </c>
      <c r="O77" s="10"/>
      <c r="P77" s="7">
        <v>28</v>
      </c>
      <c r="Q77" s="3">
        <v>28.2</v>
      </c>
      <c r="R77" s="10">
        <v>28</v>
      </c>
      <c r="S77" s="5">
        <v>27.5</v>
      </c>
      <c r="T77" s="10">
        <v>27.3</v>
      </c>
      <c r="U77" s="21">
        <v>27.4</v>
      </c>
      <c r="V77" s="10">
        <v>27.6</v>
      </c>
      <c r="W77" s="10">
        <v>27.4</v>
      </c>
      <c r="X77" s="5">
        <v>26.4</v>
      </c>
      <c r="Y77" s="10">
        <v>27.9</v>
      </c>
      <c r="Z77" s="4">
        <v>6.55</v>
      </c>
      <c r="AC77" s="3">
        <v>8.76</v>
      </c>
      <c r="AD77" s="5">
        <v>8.1</v>
      </c>
      <c r="AE77" s="5"/>
      <c r="AF77" s="5">
        <v>7.88</v>
      </c>
      <c r="AG77" s="5">
        <v>8.17</v>
      </c>
      <c r="AH77">
        <v>8.74</v>
      </c>
      <c r="AI77" s="5">
        <v>7.81</v>
      </c>
      <c r="AJ77" s="6"/>
      <c r="AK77" s="5">
        <v>8.57</v>
      </c>
      <c r="AL77" s="4">
        <v>0.04</v>
      </c>
      <c r="AN77" s="5">
        <v>3.1240000000000001</v>
      </c>
      <c r="AO77" s="3">
        <v>7.14</v>
      </c>
      <c r="AP77" s="13">
        <f t="shared" si="7"/>
        <v>1.8944799999999999</v>
      </c>
      <c r="AQ77" s="71">
        <f t="shared" si="8"/>
        <v>4.3387712000000009</v>
      </c>
      <c r="AR77" s="5">
        <v>3.23</v>
      </c>
      <c r="AS77" s="6">
        <v>1.31</v>
      </c>
      <c r="AT77" s="6">
        <v>4.28</v>
      </c>
      <c r="AU77" s="6">
        <v>3</v>
      </c>
      <c r="AV77" s="6">
        <f t="shared" si="9"/>
        <v>1.92831</v>
      </c>
      <c r="AW77" s="6">
        <v>3.23</v>
      </c>
      <c r="AX77" s="4">
        <v>157.30000000000001</v>
      </c>
      <c r="BA77" s="3">
        <v>140.30000000000001</v>
      </c>
      <c r="BB77" s="5">
        <v>127</v>
      </c>
      <c r="BC77" s="5"/>
      <c r="BD77" s="5"/>
      <c r="BE77" s="29"/>
      <c r="BF77" s="7"/>
      <c r="BH77" s="3"/>
      <c r="BJ77" s="4">
        <v>-3.5</v>
      </c>
      <c r="BM77" s="3">
        <v>-135.4</v>
      </c>
      <c r="BN77" s="5">
        <v>-94.4</v>
      </c>
      <c r="BO77" s="5"/>
      <c r="BP77" s="5"/>
      <c r="BQ77" s="6"/>
      <c r="BR77" s="6"/>
      <c r="BS77" s="6"/>
      <c r="BT77" s="6"/>
      <c r="BU77" s="6"/>
      <c r="BV77" s="6">
        <v>98.8</v>
      </c>
      <c r="BW77" s="6"/>
      <c r="BX77" s="6"/>
      <c r="BY77" s="6">
        <v>85.8</v>
      </c>
      <c r="BZ77" s="6">
        <v>78</v>
      </c>
      <c r="CA77" s="6"/>
      <c r="CB77" s="6"/>
      <c r="CC77" s="29"/>
      <c r="CD77" s="30"/>
      <c r="CE77" s="29"/>
      <c r="CF77" s="29"/>
      <c r="CG77" s="29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</row>
    <row r="78" spans="1:112" x14ac:dyDescent="0.25">
      <c r="A78" s="4">
        <v>10</v>
      </c>
      <c r="B78" s="4">
        <v>9</v>
      </c>
      <c r="D78" s="5">
        <v>9</v>
      </c>
      <c r="E78" s="4">
        <v>9</v>
      </c>
      <c r="F78" s="5">
        <v>9</v>
      </c>
      <c r="G78" s="5">
        <v>9</v>
      </c>
      <c r="H78" s="5">
        <v>9</v>
      </c>
      <c r="I78" s="5">
        <v>9</v>
      </c>
      <c r="J78" s="5">
        <v>9</v>
      </c>
      <c r="K78" s="5">
        <v>9</v>
      </c>
      <c r="L78" s="5">
        <v>9</v>
      </c>
      <c r="M78" s="5">
        <v>9</v>
      </c>
      <c r="N78" s="4">
        <v>26.7</v>
      </c>
      <c r="O78" s="10"/>
      <c r="P78" s="7">
        <v>27.9</v>
      </c>
      <c r="Q78" s="3">
        <v>28.2</v>
      </c>
      <c r="R78" s="10">
        <v>27.9</v>
      </c>
      <c r="S78" s="5">
        <v>27.4</v>
      </c>
      <c r="T78" s="10">
        <v>27.3</v>
      </c>
      <c r="U78" s="21">
        <v>27.3</v>
      </c>
      <c r="V78" s="10">
        <v>27.6</v>
      </c>
      <c r="W78" s="10">
        <v>27.4</v>
      </c>
      <c r="X78" s="5">
        <v>26.4</v>
      </c>
      <c r="Y78" s="10">
        <v>27.7</v>
      </c>
      <c r="Z78" s="4">
        <v>6.53</v>
      </c>
      <c r="AC78" s="3">
        <v>8.7100000000000009</v>
      </c>
      <c r="AD78" s="5">
        <v>7.91</v>
      </c>
      <c r="AE78" s="5"/>
      <c r="AF78" s="5">
        <v>7.84</v>
      </c>
      <c r="AG78" s="5">
        <v>8.06</v>
      </c>
      <c r="AH78">
        <v>8.6199999999999992</v>
      </c>
      <c r="AI78" s="5">
        <v>7.79</v>
      </c>
      <c r="AJ78" s="6"/>
      <c r="AK78" s="5">
        <v>8.5399999999999991</v>
      </c>
      <c r="AL78" s="4">
        <v>0.04</v>
      </c>
      <c r="AN78" s="5">
        <v>3.0750000000000002</v>
      </c>
      <c r="AO78" s="3">
        <v>6.65</v>
      </c>
      <c r="AP78" s="13">
        <f t="shared" si="7"/>
        <v>2.0848800000000001</v>
      </c>
      <c r="AQ78" s="71">
        <f t="shared" si="8"/>
        <v>4.257756800000001</v>
      </c>
      <c r="AR78" s="5">
        <v>3.26</v>
      </c>
      <c r="AS78" s="6">
        <v>1.27</v>
      </c>
      <c r="AT78" s="6">
        <v>3.62</v>
      </c>
      <c r="AU78" s="6">
        <v>3.04</v>
      </c>
      <c r="AV78" s="6">
        <f t="shared" si="9"/>
        <v>2.1221100000000002</v>
      </c>
      <c r="AW78" s="6">
        <v>3.26</v>
      </c>
      <c r="AX78" s="4">
        <v>157.19999999999999</v>
      </c>
      <c r="BA78" s="3">
        <v>139.9</v>
      </c>
      <c r="BB78" s="5">
        <v>133.6</v>
      </c>
      <c r="BC78" s="5"/>
      <c r="BD78" s="5"/>
      <c r="BE78" s="29"/>
      <c r="BF78" s="7"/>
      <c r="BH78" s="3"/>
      <c r="BJ78" s="4">
        <v>-2.5</v>
      </c>
      <c r="BM78" s="3">
        <v>-131.30000000000001</v>
      </c>
      <c r="BN78" s="5">
        <v>-84.8</v>
      </c>
      <c r="BO78" s="5"/>
      <c r="BP78" s="5"/>
      <c r="BQ78" s="6"/>
      <c r="BR78" s="6"/>
      <c r="BS78" s="6"/>
      <c r="BT78" s="6"/>
      <c r="BU78" s="6"/>
      <c r="BV78" s="6">
        <v>98.8</v>
      </c>
      <c r="BW78" s="6"/>
      <c r="BX78" s="6"/>
      <c r="BY78" s="6">
        <v>85.8</v>
      </c>
      <c r="BZ78" s="6">
        <v>82.55</v>
      </c>
      <c r="CA78" s="6"/>
      <c r="CB78" s="6"/>
      <c r="CC78" s="29"/>
      <c r="CD78" s="30"/>
      <c r="CE78" s="29"/>
      <c r="CF78" s="29"/>
      <c r="CG78" s="29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</row>
    <row r="79" spans="1:112" x14ac:dyDescent="0.25">
      <c r="A79" s="4">
        <v>11</v>
      </c>
      <c r="B79" s="4">
        <v>10</v>
      </c>
      <c r="D79" s="5">
        <v>10</v>
      </c>
      <c r="E79" s="4">
        <v>10</v>
      </c>
      <c r="F79" s="5">
        <v>10</v>
      </c>
      <c r="G79" s="5">
        <v>10</v>
      </c>
      <c r="H79" s="5">
        <v>10</v>
      </c>
      <c r="I79" s="5">
        <v>10</v>
      </c>
      <c r="J79" s="5">
        <v>10</v>
      </c>
      <c r="K79" s="5">
        <v>10</v>
      </c>
      <c r="L79" s="5">
        <v>10</v>
      </c>
      <c r="M79" s="5">
        <v>10</v>
      </c>
      <c r="N79" s="4">
        <v>26.7</v>
      </c>
      <c r="O79" s="10"/>
      <c r="P79" s="7">
        <v>27.9</v>
      </c>
      <c r="Q79" s="3">
        <v>28.1</v>
      </c>
      <c r="R79" s="10">
        <v>27.8</v>
      </c>
      <c r="S79" s="5">
        <v>26.7</v>
      </c>
      <c r="T79" s="10">
        <v>27.3</v>
      </c>
      <c r="U79" s="21">
        <v>27.3</v>
      </c>
      <c r="V79" s="10">
        <v>27.6</v>
      </c>
      <c r="W79" s="10">
        <v>27.4</v>
      </c>
      <c r="X79" s="5">
        <v>27.4</v>
      </c>
      <c r="Y79" s="10">
        <v>27.7</v>
      </c>
      <c r="Z79" s="4">
        <v>6.5</v>
      </c>
      <c r="AC79" s="3">
        <v>8.65</v>
      </c>
      <c r="AD79" s="5">
        <v>7.79</v>
      </c>
      <c r="AE79" s="5"/>
      <c r="AF79" s="5">
        <v>7.8</v>
      </c>
      <c r="AG79" s="5">
        <v>7.95</v>
      </c>
      <c r="AH79">
        <v>8.51</v>
      </c>
      <c r="AI79" s="5">
        <v>7.76</v>
      </c>
      <c r="AJ79" s="6"/>
      <c r="AK79" s="5">
        <v>8.51</v>
      </c>
      <c r="AL79" s="4">
        <v>0.04</v>
      </c>
      <c r="AN79" s="5">
        <v>2.36</v>
      </c>
      <c r="AO79" s="3">
        <v>6.38</v>
      </c>
      <c r="AP79" s="13">
        <f t="shared" si="7"/>
        <v>2.2372000000000001</v>
      </c>
      <c r="AQ79" s="71">
        <f t="shared" si="8"/>
        <v>3.6456479999999996</v>
      </c>
      <c r="AR79" s="5">
        <v>3.26</v>
      </c>
      <c r="AS79" s="6">
        <v>1.22</v>
      </c>
      <c r="AT79" s="6">
        <v>2.85</v>
      </c>
      <c r="AU79" s="6">
        <v>3.23</v>
      </c>
      <c r="AV79" s="6">
        <f t="shared" si="9"/>
        <v>2.2771500000000002</v>
      </c>
      <c r="AW79" s="6">
        <v>3.26</v>
      </c>
      <c r="AX79" s="4">
        <v>156.9</v>
      </c>
      <c r="BA79" s="3">
        <v>139.80000000000001</v>
      </c>
      <c r="BB79" s="5">
        <v>136.69999999999999</v>
      </c>
      <c r="BC79" s="5"/>
      <c r="BD79" s="5"/>
      <c r="BE79" s="29"/>
      <c r="BF79" s="7"/>
      <c r="BH79" s="3"/>
      <c r="BJ79" s="4">
        <v>-0.1</v>
      </c>
      <c r="BM79" s="3">
        <v>-128.30000000000001</v>
      </c>
      <c r="BN79" s="5">
        <v>-76</v>
      </c>
      <c r="BO79" s="5"/>
      <c r="BP79" s="5"/>
      <c r="BQ79" s="6"/>
      <c r="BR79" s="6"/>
      <c r="BS79" s="6"/>
      <c r="BT79" s="6"/>
      <c r="BU79" s="6"/>
      <c r="BV79" s="6">
        <v>98.8</v>
      </c>
      <c r="BW79" s="6"/>
      <c r="BX79" s="6"/>
      <c r="BY79" s="6">
        <v>85.8</v>
      </c>
      <c r="BZ79" s="6">
        <v>84.5</v>
      </c>
      <c r="CA79" s="6"/>
      <c r="CB79" s="6"/>
      <c r="CC79" s="29"/>
      <c r="CD79" s="30"/>
      <c r="CE79" s="29"/>
      <c r="CF79" s="29"/>
      <c r="CG79" s="29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</row>
    <row r="80" spans="1:112" x14ac:dyDescent="0.25">
      <c r="A80" s="4">
        <v>12</v>
      </c>
      <c r="B80" s="4">
        <v>38.799999999999997</v>
      </c>
      <c r="D80" s="5">
        <v>38</v>
      </c>
      <c r="E80" s="3">
        <v>40.5</v>
      </c>
      <c r="F80" s="5">
        <v>41.8</v>
      </c>
      <c r="G80" s="5"/>
      <c r="H80" s="5">
        <v>42.9</v>
      </c>
      <c r="I80" s="5">
        <v>55.4</v>
      </c>
      <c r="J80" s="5">
        <v>41.4</v>
      </c>
      <c r="K80" s="5">
        <v>42.7</v>
      </c>
      <c r="L80" s="5"/>
      <c r="M80" s="5">
        <v>37.6</v>
      </c>
      <c r="N80" s="4">
        <v>27.4</v>
      </c>
      <c r="O80" s="10"/>
      <c r="P80" s="7">
        <v>27.1</v>
      </c>
      <c r="Q80" s="3">
        <v>27.2</v>
      </c>
      <c r="R80" s="10">
        <v>27.2</v>
      </c>
      <c r="S80" s="5">
        <v>26.6</v>
      </c>
      <c r="T80" s="10">
        <v>27</v>
      </c>
      <c r="U80" s="21">
        <v>27</v>
      </c>
      <c r="V80" s="10">
        <v>27.5</v>
      </c>
      <c r="W80" s="10">
        <v>27.4</v>
      </c>
      <c r="X80" s="5">
        <v>26.9</v>
      </c>
      <c r="Y80" s="10">
        <v>27.7</v>
      </c>
      <c r="Z80" s="4">
        <v>6.65</v>
      </c>
      <c r="AC80" s="3">
        <v>7.98</v>
      </c>
      <c r="AD80" s="5">
        <v>8.0299999999999994</v>
      </c>
      <c r="AE80" s="5"/>
      <c r="AF80" s="5">
        <v>7.58</v>
      </c>
      <c r="AG80" s="5">
        <v>7.98</v>
      </c>
      <c r="AH80">
        <v>8.24</v>
      </c>
      <c r="AI80" s="5">
        <v>7.56</v>
      </c>
      <c r="AJ80" s="6"/>
      <c r="AK80" s="5">
        <v>8.1999999999999993</v>
      </c>
      <c r="AL80" s="4">
        <v>0.12</v>
      </c>
      <c r="AN80" s="5">
        <v>2.3E-2</v>
      </c>
      <c r="AO80" s="3">
        <v>1.17</v>
      </c>
      <c r="AP80" s="13">
        <f t="shared" si="7"/>
        <v>2.6751200000000002</v>
      </c>
      <c r="AQ80" s="71">
        <f t="shared" si="8"/>
        <v>0.79808000000000001</v>
      </c>
      <c r="AR80" s="5">
        <v>0.05</v>
      </c>
      <c r="AS80" s="6">
        <v>0.65</v>
      </c>
      <c r="AT80" s="6">
        <v>0.61</v>
      </c>
      <c r="AU80" s="6">
        <v>0.81</v>
      </c>
      <c r="AV80" s="6">
        <v>0.72</v>
      </c>
      <c r="AW80" s="6">
        <v>0.05</v>
      </c>
      <c r="AX80" s="4">
        <v>156.9</v>
      </c>
      <c r="BA80" s="3">
        <v>165.4</v>
      </c>
      <c r="BB80" s="5">
        <v>107.65</v>
      </c>
      <c r="BC80" s="5"/>
      <c r="BD80" s="5">
        <v>0.13300000000000001</v>
      </c>
      <c r="BE80" s="29">
        <v>0.14399999999999999</v>
      </c>
      <c r="BF80" s="29">
        <v>0.16500000000000001</v>
      </c>
      <c r="BG80" s="15">
        <v>0.16300000000000001</v>
      </c>
      <c r="BH80" s="3"/>
      <c r="BI80" s="4">
        <v>0.13400000000000001</v>
      </c>
      <c r="BJ80" s="4">
        <v>-9.1999999999999993</v>
      </c>
      <c r="BM80" s="3">
        <v>-86.5</v>
      </c>
      <c r="BN80" s="5">
        <v>-89.3</v>
      </c>
      <c r="BO80" s="5"/>
      <c r="BP80" s="5">
        <v>-102</v>
      </c>
      <c r="BQ80" s="6">
        <v>-58</v>
      </c>
      <c r="BR80" s="32">
        <v>-172</v>
      </c>
      <c r="BS80" s="32">
        <v>-138</v>
      </c>
      <c r="BT80" s="6"/>
      <c r="BU80" s="6">
        <v>-53</v>
      </c>
      <c r="BV80" s="6">
        <v>97.5</v>
      </c>
      <c r="BW80" s="6"/>
      <c r="BX80" s="6"/>
      <c r="BY80" s="6">
        <v>103.35</v>
      </c>
      <c r="BZ80" s="6">
        <v>104.65</v>
      </c>
      <c r="CA80" s="6"/>
      <c r="CB80" s="6">
        <v>8.6999999999999994E-2</v>
      </c>
      <c r="CC80" s="29">
        <v>9.2999999999999999E-2</v>
      </c>
      <c r="CD80" s="31">
        <v>0.19700000000000001</v>
      </c>
      <c r="CE80" s="29">
        <v>0.105</v>
      </c>
      <c r="CF80" s="29"/>
      <c r="CG80" s="29">
        <v>8.5999999999999993E-2</v>
      </c>
      <c r="CH80" s="6"/>
      <c r="CI80" s="6"/>
      <c r="CJ80" s="6"/>
      <c r="CK80" s="6"/>
      <c r="CL80" s="6"/>
      <c r="CM80" s="6"/>
      <c r="CN80" s="6">
        <v>14.01</v>
      </c>
      <c r="CO80" s="6">
        <v>2.74</v>
      </c>
      <c r="CP80" s="6"/>
      <c r="CQ80" s="6">
        <v>11.2</v>
      </c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</row>
    <row r="81" spans="1:112" x14ac:dyDescent="0.25">
      <c r="A81" s="4" t="s">
        <v>85</v>
      </c>
      <c r="B81" s="3">
        <v>1.25</v>
      </c>
      <c r="C81" s="11"/>
      <c r="H81" s="15">
        <v>1.8</v>
      </c>
      <c r="I81" s="15">
        <v>1.3</v>
      </c>
      <c r="J81" s="15">
        <v>1.8</v>
      </c>
      <c r="K81" s="15">
        <v>2.35</v>
      </c>
      <c r="M81" s="15">
        <v>1.1000000000000001</v>
      </c>
      <c r="T81" s="20"/>
      <c r="BE81" s="30"/>
      <c r="CC81" s="30"/>
    </row>
    <row r="82" spans="1:112" x14ac:dyDescent="0.25">
      <c r="A82" s="4" t="s">
        <v>21</v>
      </c>
    </row>
    <row r="83" spans="1:112" x14ac:dyDescent="0.25">
      <c r="A83" s="4" t="s">
        <v>1</v>
      </c>
      <c r="B83" s="73" t="s">
        <v>16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 t="s">
        <v>2</v>
      </c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 t="s">
        <v>13</v>
      </c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 t="s">
        <v>14</v>
      </c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 t="s">
        <v>15</v>
      </c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 t="s">
        <v>34</v>
      </c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 t="s">
        <v>31</v>
      </c>
      <c r="BW83" s="73"/>
      <c r="BX83" s="73"/>
      <c r="BY83" s="73"/>
      <c r="BZ83" s="73"/>
      <c r="CA83" s="73"/>
      <c r="CB83" s="73"/>
      <c r="CC83" s="73"/>
      <c r="CD83" s="73"/>
      <c r="CE83" s="73"/>
      <c r="CF83" s="73"/>
      <c r="CG83" s="73"/>
      <c r="CH83" s="73" t="s">
        <v>87</v>
      </c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  <c r="CT83" s="73" t="s">
        <v>35</v>
      </c>
      <c r="CU83" s="73"/>
      <c r="CV83" s="73"/>
      <c r="CW83" s="73"/>
      <c r="CX83" s="73"/>
      <c r="CY83" s="73"/>
      <c r="CZ83" s="73"/>
      <c r="DA83" s="73"/>
      <c r="DB83" s="73"/>
      <c r="DC83" s="73"/>
      <c r="DD83" s="73"/>
      <c r="DE83" s="73"/>
      <c r="DF83" s="19"/>
      <c r="DG83" s="19"/>
      <c r="DH83" s="18"/>
    </row>
    <row r="84" spans="1:112" x14ac:dyDescent="0.25">
      <c r="B84" s="4" t="s">
        <v>37</v>
      </c>
      <c r="C84" s="4" t="s">
        <v>38</v>
      </c>
      <c r="D84" s="4" t="s">
        <v>39</v>
      </c>
      <c r="E84" s="4" t="s">
        <v>40</v>
      </c>
      <c r="F84" s="4" t="s">
        <v>41</v>
      </c>
      <c r="G84" s="4" t="s">
        <v>42</v>
      </c>
      <c r="H84" s="4" t="s">
        <v>43</v>
      </c>
      <c r="I84" s="4" t="s">
        <v>44</v>
      </c>
      <c r="J84" s="4" t="s">
        <v>45</v>
      </c>
      <c r="K84" s="3" t="s">
        <v>46</v>
      </c>
      <c r="L84" s="3" t="s">
        <v>47</v>
      </c>
      <c r="M84" s="3" t="s">
        <v>48</v>
      </c>
      <c r="N84" s="4" t="s">
        <v>37</v>
      </c>
      <c r="O84" s="4" t="s">
        <v>38</v>
      </c>
      <c r="P84" s="4" t="s">
        <v>39</v>
      </c>
      <c r="Q84" s="4" t="s">
        <v>40</v>
      </c>
      <c r="R84" s="4" t="s">
        <v>41</v>
      </c>
      <c r="S84" s="4" t="s">
        <v>42</v>
      </c>
      <c r="T84" s="4" t="s">
        <v>43</v>
      </c>
      <c r="U84" s="4" t="s">
        <v>44</v>
      </c>
      <c r="V84" s="4" t="s">
        <v>45</v>
      </c>
      <c r="W84" s="3" t="s">
        <v>46</v>
      </c>
      <c r="X84" s="3" t="s">
        <v>47</v>
      </c>
      <c r="Y84" s="3" t="s">
        <v>48</v>
      </c>
      <c r="Z84" s="4" t="s">
        <v>37</v>
      </c>
      <c r="AA84" s="4" t="s">
        <v>38</v>
      </c>
      <c r="AB84" s="4" t="s">
        <v>39</v>
      </c>
      <c r="AC84" s="4" t="s">
        <v>40</v>
      </c>
      <c r="AD84" s="4" t="s">
        <v>41</v>
      </c>
      <c r="AE84" s="4" t="s">
        <v>42</v>
      </c>
      <c r="AF84" s="4" t="s">
        <v>43</v>
      </c>
      <c r="AG84" s="4" t="s">
        <v>44</v>
      </c>
      <c r="AH84" s="4" t="s">
        <v>45</v>
      </c>
      <c r="AI84" s="3" t="s">
        <v>46</v>
      </c>
      <c r="AJ84" s="3" t="s">
        <v>47</v>
      </c>
      <c r="AK84" s="3" t="s">
        <v>48</v>
      </c>
      <c r="AL84" s="4" t="s">
        <v>37</v>
      </c>
      <c r="AM84" s="4" t="s">
        <v>38</v>
      </c>
      <c r="AN84" s="4" t="s">
        <v>39</v>
      </c>
      <c r="AO84" s="4" t="s">
        <v>40</v>
      </c>
      <c r="AP84" s="4" t="s">
        <v>41</v>
      </c>
      <c r="AQ84" s="4" t="s">
        <v>42</v>
      </c>
      <c r="AR84" s="4" t="s">
        <v>43</v>
      </c>
      <c r="AS84" s="4" t="s">
        <v>44</v>
      </c>
      <c r="AT84" s="4" t="s">
        <v>45</v>
      </c>
      <c r="AU84" s="3" t="s">
        <v>46</v>
      </c>
      <c r="AV84" s="3" t="s">
        <v>47</v>
      </c>
      <c r="AW84" s="3" t="s">
        <v>48</v>
      </c>
      <c r="AX84" s="4" t="s">
        <v>37</v>
      </c>
      <c r="AY84" s="4" t="s">
        <v>38</v>
      </c>
      <c r="AZ84" s="4" t="s">
        <v>39</v>
      </c>
      <c r="BA84" s="4" t="s">
        <v>40</v>
      </c>
      <c r="BB84" s="4" t="s">
        <v>41</v>
      </c>
      <c r="BC84" s="4" t="s">
        <v>42</v>
      </c>
      <c r="BD84" s="4" t="s">
        <v>43</v>
      </c>
      <c r="BE84" s="4" t="s">
        <v>44</v>
      </c>
      <c r="BF84" s="4" t="s">
        <v>45</v>
      </c>
      <c r="BG84" s="3" t="s">
        <v>46</v>
      </c>
      <c r="BH84" s="3" t="s">
        <v>47</v>
      </c>
      <c r="BI84" s="3" t="s">
        <v>48</v>
      </c>
      <c r="BJ84" s="4" t="s">
        <v>37</v>
      </c>
      <c r="BK84" s="4" t="s">
        <v>38</v>
      </c>
      <c r="BL84" s="4" t="s">
        <v>39</v>
      </c>
      <c r="BM84" s="4" t="s">
        <v>40</v>
      </c>
      <c r="BN84" s="4" t="s">
        <v>41</v>
      </c>
      <c r="BO84" s="4" t="s">
        <v>42</v>
      </c>
      <c r="BP84" s="4" t="s">
        <v>43</v>
      </c>
      <c r="BQ84" s="4" t="s">
        <v>44</v>
      </c>
      <c r="BR84" s="4" t="s">
        <v>45</v>
      </c>
      <c r="BS84" s="3" t="s">
        <v>46</v>
      </c>
      <c r="BT84" s="3" t="s">
        <v>47</v>
      </c>
      <c r="BU84" s="3" t="s">
        <v>48</v>
      </c>
      <c r="BV84" s="4" t="s">
        <v>37</v>
      </c>
      <c r="BW84" s="4" t="s">
        <v>38</v>
      </c>
      <c r="BX84" s="4" t="s">
        <v>39</v>
      </c>
      <c r="BY84" s="4" t="s">
        <v>40</v>
      </c>
      <c r="BZ84" s="4" t="s">
        <v>41</v>
      </c>
      <c r="CA84" s="4" t="s">
        <v>42</v>
      </c>
      <c r="CB84" s="4" t="s">
        <v>43</v>
      </c>
      <c r="CC84" s="4" t="s">
        <v>44</v>
      </c>
      <c r="CD84" s="4" t="s">
        <v>45</v>
      </c>
      <c r="CE84" s="3" t="s">
        <v>46</v>
      </c>
      <c r="CF84" s="3" t="s">
        <v>47</v>
      </c>
      <c r="CG84" s="3" t="s">
        <v>48</v>
      </c>
      <c r="CH84" s="4" t="s">
        <v>37</v>
      </c>
      <c r="CI84" s="4" t="s">
        <v>38</v>
      </c>
      <c r="CJ84" s="4" t="s">
        <v>39</v>
      </c>
      <c r="CK84" s="4" t="s">
        <v>40</v>
      </c>
      <c r="CL84" s="4" t="s">
        <v>41</v>
      </c>
      <c r="CM84" s="4" t="s">
        <v>42</v>
      </c>
      <c r="CN84" s="4" t="s">
        <v>43</v>
      </c>
      <c r="CO84" s="4" t="s">
        <v>44</v>
      </c>
      <c r="CP84" s="4" t="s">
        <v>45</v>
      </c>
      <c r="CQ84" s="3" t="s">
        <v>46</v>
      </c>
      <c r="CR84" s="3" t="s">
        <v>47</v>
      </c>
      <c r="CS84" s="3" t="s">
        <v>48</v>
      </c>
      <c r="CT84" s="4" t="s">
        <v>37</v>
      </c>
      <c r="CU84" s="4" t="s">
        <v>38</v>
      </c>
      <c r="CV84" s="4" t="s">
        <v>39</v>
      </c>
      <c r="CW84" s="4" t="s">
        <v>40</v>
      </c>
      <c r="CX84" s="4" t="s">
        <v>41</v>
      </c>
      <c r="CY84" s="4" t="s">
        <v>42</v>
      </c>
      <c r="CZ84" s="4" t="s">
        <v>43</v>
      </c>
      <c r="DA84" s="4" t="s">
        <v>44</v>
      </c>
      <c r="DB84" s="4" t="s">
        <v>45</v>
      </c>
      <c r="DC84" s="3" t="s">
        <v>46</v>
      </c>
      <c r="DD84" s="3" t="s">
        <v>47</v>
      </c>
      <c r="DE84" s="3" t="s">
        <v>48</v>
      </c>
      <c r="DF84" s="3"/>
      <c r="DG84" s="3"/>
      <c r="DH84" s="3"/>
    </row>
    <row r="85" spans="1:112" x14ac:dyDescent="0.25">
      <c r="A85" s="4">
        <v>1</v>
      </c>
      <c r="B85" s="4">
        <v>0</v>
      </c>
      <c r="C85" s="4">
        <v>0</v>
      </c>
      <c r="D85" s="4">
        <v>0</v>
      </c>
      <c r="E85" s="4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4">
        <v>30.1</v>
      </c>
      <c r="O85" s="3"/>
      <c r="P85" s="5">
        <v>29.3</v>
      </c>
      <c r="Q85" s="10">
        <v>29.6</v>
      </c>
      <c r="R85" s="5">
        <v>30.7</v>
      </c>
      <c r="S85" s="3">
        <v>28.5</v>
      </c>
      <c r="T85" s="5">
        <v>28.2</v>
      </c>
      <c r="U85" s="12">
        <v>28.9</v>
      </c>
      <c r="V85">
        <v>29.3</v>
      </c>
      <c r="W85" s="12">
        <v>29.6</v>
      </c>
      <c r="X85" s="5">
        <v>29.2</v>
      </c>
      <c r="Y85" s="12">
        <v>29.7</v>
      </c>
      <c r="Z85" s="4">
        <v>6.91</v>
      </c>
      <c r="AA85" s="3"/>
      <c r="AB85" s="5"/>
      <c r="AC85" s="4">
        <v>8.94</v>
      </c>
      <c r="AD85" s="5">
        <v>9.07</v>
      </c>
      <c r="AE85" s="5"/>
      <c r="AF85" s="5">
        <v>8.2200000000000006</v>
      </c>
      <c r="AG85" s="13">
        <v>8.5</v>
      </c>
      <c r="AH85">
        <v>8.7799999999999994</v>
      </c>
      <c r="AI85" s="13">
        <v>7.96</v>
      </c>
      <c r="AJ85" s="13"/>
      <c r="AK85" s="13">
        <v>8.7200000000000006</v>
      </c>
      <c r="AL85" s="4">
        <v>0.63</v>
      </c>
      <c r="AM85" s="3"/>
      <c r="AN85" s="5">
        <v>14.773</v>
      </c>
      <c r="AO85" s="4">
        <v>9.1</v>
      </c>
      <c r="AP85" s="3">
        <v>8.27</v>
      </c>
      <c r="AQ85" s="6">
        <f>AN69-(AN69*5.6%)</f>
        <v>7.1980000000000004</v>
      </c>
      <c r="AR85" s="5">
        <v>7.44</v>
      </c>
      <c r="AS85" s="5">
        <v>8.58</v>
      </c>
      <c r="AT85" s="5">
        <v>8.75</v>
      </c>
      <c r="AU85" s="5">
        <v>5.19</v>
      </c>
      <c r="AV85" s="6">
        <f>AR37-(AR37*6.1%)</f>
        <v>7.0237200000000009</v>
      </c>
      <c r="AW85" s="5">
        <v>8.4</v>
      </c>
      <c r="AX85" s="4">
        <v>152.69999999999999</v>
      </c>
      <c r="AY85" s="3"/>
      <c r="AZ85" s="5"/>
      <c r="BA85" s="4">
        <v>147.80000000000001</v>
      </c>
      <c r="BB85" s="5">
        <v>155.30000000000001</v>
      </c>
      <c r="BC85" s="5"/>
      <c r="BD85" s="5">
        <v>0.13300000000000001</v>
      </c>
      <c r="BE85" s="5">
        <v>0.13300000000000001</v>
      </c>
      <c r="BF85" s="15">
        <v>0.13200000000000001</v>
      </c>
      <c r="BG85" s="15">
        <v>0.129</v>
      </c>
      <c r="BH85" s="15"/>
      <c r="BI85" s="4">
        <v>0.125</v>
      </c>
      <c r="BJ85" s="4">
        <v>-25.5</v>
      </c>
      <c r="BK85" s="3"/>
      <c r="BL85" s="5"/>
      <c r="BM85" s="4">
        <v>-149.69999999999999</v>
      </c>
      <c r="BN85" s="5">
        <v>-156.9</v>
      </c>
      <c r="BO85" s="5"/>
      <c r="BP85" s="5">
        <v>-13</v>
      </c>
      <c r="BQ85" s="5">
        <v>-60</v>
      </c>
      <c r="BR85" s="5">
        <v>-106</v>
      </c>
      <c r="BS85" s="5">
        <v>-96</v>
      </c>
      <c r="BT85" s="5"/>
      <c r="BU85" s="5">
        <v>-28</v>
      </c>
      <c r="BV85" s="5">
        <v>90.35</v>
      </c>
      <c r="BW85" s="5"/>
      <c r="BX85" s="5"/>
      <c r="BY85" s="5">
        <v>88.4</v>
      </c>
      <c r="BZ85" s="5">
        <v>91</v>
      </c>
      <c r="CA85" s="5"/>
      <c r="CB85" s="5">
        <v>8.5999999999999993E-2</v>
      </c>
      <c r="CC85" s="5">
        <v>8.5999999999999993E-2</v>
      </c>
      <c r="CD85" s="5">
        <v>8.5999999999999993E-2</v>
      </c>
      <c r="CE85" s="5">
        <v>8.4000000000000005E-2</v>
      </c>
      <c r="CF85" s="5"/>
      <c r="CG85" s="5">
        <v>8.1000000000000003E-2</v>
      </c>
      <c r="CH85" s="5"/>
      <c r="CI85" s="5"/>
      <c r="CJ85" s="5"/>
      <c r="CK85" s="5"/>
      <c r="CL85" s="5"/>
      <c r="CM85" s="5"/>
      <c r="CN85" s="5">
        <v>3.26</v>
      </c>
      <c r="CO85" s="5">
        <v>4.05</v>
      </c>
      <c r="CP85" s="5"/>
      <c r="CQ85" s="5">
        <v>5.81</v>
      </c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1:112" x14ac:dyDescent="0.25">
      <c r="A86" s="4">
        <v>2</v>
      </c>
      <c r="B86" s="4">
        <v>1</v>
      </c>
      <c r="D86" s="4">
        <v>1</v>
      </c>
      <c r="E86" s="4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4">
        <v>27.3</v>
      </c>
      <c r="O86" s="3"/>
      <c r="P86" s="5">
        <v>29.1</v>
      </c>
      <c r="Q86" s="10">
        <v>29.3</v>
      </c>
      <c r="R86" s="5">
        <v>29.3</v>
      </c>
      <c r="S86" s="3">
        <v>28.4</v>
      </c>
      <c r="T86" s="5">
        <v>27.7</v>
      </c>
      <c r="U86" s="12">
        <v>28.8</v>
      </c>
      <c r="V86">
        <v>28.3</v>
      </c>
      <c r="W86" s="12">
        <v>28.3</v>
      </c>
      <c r="X86" s="5">
        <v>29</v>
      </c>
      <c r="Y86" s="12">
        <v>29.8</v>
      </c>
      <c r="Z86" s="4">
        <v>6.87</v>
      </c>
      <c r="AA86" s="3"/>
      <c r="AB86" s="5"/>
      <c r="AC86" s="4">
        <v>9.11</v>
      </c>
      <c r="AD86" s="5">
        <v>9.25</v>
      </c>
      <c r="AE86" s="5"/>
      <c r="AF86" s="5">
        <v>8.8000000000000007</v>
      </c>
      <c r="AG86" s="13">
        <v>8.91</v>
      </c>
      <c r="AH86">
        <v>8.92</v>
      </c>
      <c r="AI86" s="13">
        <v>8.07</v>
      </c>
      <c r="AJ86" s="13"/>
      <c r="AK86" s="13">
        <v>8.77</v>
      </c>
      <c r="AL86" s="4">
        <v>1.77</v>
      </c>
      <c r="AM86" s="3"/>
      <c r="AN86" s="5">
        <v>14.757</v>
      </c>
      <c r="AO86" s="4">
        <v>9.56</v>
      </c>
      <c r="AP86" s="3">
        <v>4.21</v>
      </c>
      <c r="AQ86" s="6">
        <f t="shared" ref="AQ86:AQ95" si="10">AN70-(AN70*5.6%)</f>
        <v>7.0158080000000007</v>
      </c>
      <c r="AR86" s="5">
        <v>7.57</v>
      </c>
      <c r="AS86" s="5">
        <v>8.7899999999999991</v>
      </c>
      <c r="AT86" s="5">
        <v>8.48</v>
      </c>
      <c r="AU86" s="5">
        <v>5.48</v>
      </c>
      <c r="AV86" s="6">
        <f t="shared" ref="AV86:AV96" si="11">AR38-(AR38*6.1%)</f>
        <v>7.09884</v>
      </c>
      <c r="AW86" s="5">
        <v>9.3000000000000007</v>
      </c>
      <c r="AX86" s="4">
        <v>147.69999999999999</v>
      </c>
      <c r="AY86" s="1"/>
      <c r="AZ86" s="5"/>
      <c r="BA86" s="4">
        <v>147.19999999999999</v>
      </c>
      <c r="BB86" s="5">
        <v>147.4</v>
      </c>
      <c r="BC86" s="5"/>
      <c r="BD86" s="5"/>
      <c r="BE86" s="5"/>
      <c r="BF86" s="15"/>
      <c r="BH86" s="15"/>
      <c r="BJ86" s="4">
        <v>-21.9</v>
      </c>
      <c r="BK86" s="3"/>
      <c r="BL86" s="5"/>
      <c r="BM86" s="4">
        <v>-156.9</v>
      </c>
      <c r="BN86" s="5">
        <v>-165.1</v>
      </c>
      <c r="BO86" s="5"/>
      <c r="BP86" s="5"/>
      <c r="BQ86" s="5"/>
      <c r="BR86" s="5"/>
      <c r="BS86" s="5"/>
      <c r="BT86" s="5"/>
      <c r="BU86" s="5"/>
      <c r="BV86" s="5">
        <v>92.3</v>
      </c>
      <c r="BW86" s="5"/>
      <c r="BX86" s="5"/>
      <c r="BY86" s="5">
        <v>88.4</v>
      </c>
      <c r="BZ86" s="5">
        <v>89.05</v>
      </c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1:112" x14ac:dyDescent="0.25">
      <c r="A87" s="4">
        <v>3</v>
      </c>
      <c r="B87" s="4">
        <v>2</v>
      </c>
      <c r="D87" s="4">
        <v>2</v>
      </c>
      <c r="E87" s="4">
        <v>2</v>
      </c>
      <c r="F87" s="5">
        <v>2</v>
      </c>
      <c r="G87" s="5">
        <v>2</v>
      </c>
      <c r="H87" s="5">
        <v>2</v>
      </c>
      <c r="I87" s="5">
        <v>2</v>
      </c>
      <c r="J87" s="5">
        <v>2</v>
      </c>
      <c r="K87" s="5">
        <v>2</v>
      </c>
      <c r="L87" s="5">
        <v>2</v>
      </c>
      <c r="M87" s="5">
        <v>2</v>
      </c>
      <c r="N87" s="4">
        <v>26.9</v>
      </c>
      <c r="O87" s="3"/>
      <c r="P87" s="5">
        <v>28.7</v>
      </c>
      <c r="Q87" s="10">
        <v>29.1</v>
      </c>
      <c r="R87" s="5">
        <v>28.9</v>
      </c>
      <c r="S87" s="3">
        <v>28.4</v>
      </c>
      <c r="T87" s="5">
        <v>27.6</v>
      </c>
      <c r="U87" s="12">
        <v>28.5</v>
      </c>
      <c r="V87">
        <v>28.1</v>
      </c>
      <c r="W87" s="12">
        <v>27.9</v>
      </c>
      <c r="X87" s="5">
        <v>28.7</v>
      </c>
      <c r="Y87" s="12">
        <v>28.4</v>
      </c>
      <c r="Z87" s="4">
        <v>6.82</v>
      </c>
      <c r="AA87" s="3"/>
      <c r="AB87" s="5"/>
      <c r="AC87" s="4">
        <v>9.09</v>
      </c>
      <c r="AD87" s="4">
        <v>9.26</v>
      </c>
      <c r="AE87" s="5"/>
      <c r="AF87" s="5">
        <v>8.65</v>
      </c>
      <c r="AG87" s="13">
        <v>8.91</v>
      </c>
      <c r="AH87">
        <v>8.93</v>
      </c>
      <c r="AI87" s="13">
        <v>8.2899999999999991</v>
      </c>
      <c r="AJ87" s="13"/>
      <c r="AK87" s="13">
        <v>8.81</v>
      </c>
      <c r="AL87" s="4">
        <v>1.32</v>
      </c>
      <c r="AM87" s="3"/>
      <c r="AN87" s="5">
        <v>10.773999999999999</v>
      </c>
      <c r="AO87" s="4">
        <v>9.18</v>
      </c>
      <c r="AP87" s="3">
        <v>3.7</v>
      </c>
      <c r="AQ87" s="6">
        <f t="shared" si="10"/>
        <v>6.2813759999999998</v>
      </c>
      <c r="AR87" s="5">
        <v>6.57</v>
      </c>
      <c r="AS87" s="5">
        <v>8.99</v>
      </c>
      <c r="AT87" s="5">
        <v>8.23</v>
      </c>
      <c r="AU87" s="5">
        <v>5.44</v>
      </c>
      <c r="AV87" s="6">
        <f t="shared" si="11"/>
        <v>6.4603200000000003</v>
      </c>
      <c r="AW87" s="5">
        <v>8</v>
      </c>
      <c r="AX87" s="4">
        <v>146.9</v>
      </c>
      <c r="AY87" s="3"/>
      <c r="AZ87" s="5"/>
      <c r="BA87" s="4">
        <v>145.6</v>
      </c>
      <c r="BB87" s="5">
        <v>146.9</v>
      </c>
      <c r="BC87" s="5"/>
      <c r="BD87" s="5"/>
      <c r="BE87" s="5"/>
      <c r="BF87" s="15"/>
      <c r="BH87" s="15"/>
      <c r="BJ87" s="4">
        <v>-19.600000000000001</v>
      </c>
      <c r="BK87" s="3"/>
      <c r="BL87" s="5"/>
      <c r="BM87" s="4">
        <v>-154.6</v>
      </c>
      <c r="BN87" s="5">
        <v>-164</v>
      </c>
      <c r="BO87" s="5"/>
      <c r="BP87" s="5"/>
      <c r="BQ87" s="5"/>
      <c r="BR87" s="5"/>
      <c r="BS87" s="5"/>
      <c r="BT87" s="5"/>
      <c r="BU87" s="5"/>
      <c r="BV87" s="5">
        <v>92.3</v>
      </c>
      <c r="BW87" s="5"/>
      <c r="BX87" s="5"/>
      <c r="BY87" s="5">
        <v>87.75</v>
      </c>
      <c r="BZ87" s="5">
        <v>89.05</v>
      </c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1:112" x14ac:dyDescent="0.25">
      <c r="A88" s="4">
        <v>4</v>
      </c>
      <c r="B88" s="4">
        <v>3</v>
      </c>
      <c r="C88" s="3"/>
      <c r="D88" s="4">
        <v>3</v>
      </c>
      <c r="E88" s="4">
        <v>3</v>
      </c>
      <c r="F88" s="5">
        <v>3</v>
      </c>
      <c r="G88" s="5">
        <v>3</v>
      </c>
      <c r="H88" s="5">
        <v>3</v>
      </c>
      <c r="I88" s="5">
        <v>3</v>
      </c>
      <c r="J88" s="5">
        <v>3</v>
      </c>
      <c r="K88" s="5">
        <v>3</v>
      </c>
      <c r="L88" s="5">
        <v>3</v>
      </c>
      <c r="M88" s="5">
        <v>3</v>
      </c>
      <c r="N88" s="4">
        <v>26.8</v>
      </c>
      <c r="O88" s="3"/>
      <c r="P88" s="5">
        <v>28.6</v>
      </c>
      <c r="Q88" s="10">
        <v>28.4</v>
      </c>
      <c r="R88" s="5">
        <v>28.8</v>
      </c>
      <c r="S88" s="3">
        <v>28.3</v>
      </c>
      <c r="T88" s="5">
        <v>27.5</v>
      </c>
      <c r="U88" s="12">
        <v>28.4</v>
      </c>
      <c r="V88">
        <v>28</v>
      </c>
      <c r="W88" s="12">
        <v>27.8</v>
      </c>
      <c r="X88" s="5">
        <v>28.5</v>
      </c>
      <c r="Y88" s="12">
        <v>28.2</v>
      </c>
      <c r="Z88" s="4">
        <v>6.79</v>
      </c>
      <c r="AA88" s="3"/>
      <c r="AB88" s="5"/>
      <c r="AC88" s="3">
        <v>8.7799999999999994</v>
      </c>
      <c r="AD88" s="5">
        <v>9.1999999999999993</v>
      </c>
      <c r="AE88" s="5"/>
      <c r="AF88" s="5">
        <v>8.5500000000000007</v>
      </c>
      <c r="AG88" s="13">
        <v>8.91</v>
      </c>
      <c r="AH88">
        <v>8.94</v>
      </c>
      <c r="AI88" s="13">
        <v>8.4700000000000006</v>
      </c>
      <c r="AJ88" s="13"/>
      <c r="AK88" s="13">
        <v>8.7799999999999994</v>
      </c>
      <c r="AL88" s="4">
        <v>0.5</v>
      </c>
      <c r="AM88" s="3"/>
      <c r="AN88" s="5">
        <v>9.4659999999999993</v>
      </c>
      <c r="AO88" s="3">
        <v>8.41</v>
      </c>
      <c r="AP88" s="3">
        <v>3.34</v>
      </c>
      <c r="AQ88" s="6">
        <f t="shared" si="10"/>
        <v>5.0796640000000002</v>
      </c>
      <c r="AR88" s="5">
        <v>5.72</v>
      </c>
      <c r="AS88" s="5">
        <v>8.61</v>
      </c>
      <c r="AT88" s="5">
        <v>7.45</v>
      </c>
      <c r="AU88" s="5">
        <v>5.9</v>
      </c>
      <c r="AV88" s="6">
        <f t="shared" si="11"/>
        <v>6.6199500000000002</v>
      </c>
      <c r="AW88" s="5">
        <v>9.4</v>
      </c>
      <c r="AX88" s="4">
        <v>146.80000000000001</v>
      </c>
      <c r="AY88" s="3"/>
      <c r="AZ88" s="5"/>
      <c r="BA88" s="3">
        <v>141.6</v>
      </c>
      <c r="BB88" s="5">
        <v>144.1</v>
      </c>
      <c r="BC88" s="14"/>
      <c r="BD88" s="5"/>
      <c r="BE88" s="5"/>
      <c r="BF88" s="15"/>
      <c r="BH88" s="15"/>
      <c r="BJ88" s="4">
        <v>-17.3</v>
      </c>
      <c r="BK88" s="3"/>
      <c r="BL88" s="5"/>
      <c r="BM88" s="3">
        <v>-134.9</v>
      </c>
      <c r="BN88" s="5">
        <v>-161</v>
      </c>
      <c r="BO88" s="5"/>
      <c r="BP88" s="5"/>
      <c r="BQ88" s="5"/>
      <c r="BR88" s="5"/>
      <c r="BS88" s="5"/>
      <c r="BT88" s="5"/>
      <c r="BU88" s="5"/>
      <c r="BV88" s="5">
        <v>92.3</v>
      </c>
      <c r="BW88" s="5"/>
      <c r="BX88" s="5"/>
      <c r="BY88" s="5">
        <v>86.45</v>
      </c>
      <c r="BZ88" s="5">
        <v>87.75</v>
      </c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1:112" x14ac:dyDescent="0.25">
      <c r="A89" s="4">
        <v>5</v>
      </c>
      <c r="B89" s="4">
        <v>4</v>
      </c>
      <c r="C89" s="3"/>
      <c r="D89" s="4">
        <v>4</v>
      </c>
      <c r="E89" s="4">
        <v>4</v>
      </c>
      <c r="F89" s="5">
        <v>4</v>
      </c>
      <c r="G89" s="5">
        <v>4</v>
      </c>
      <c r="H89" s="5">
        <v>4</v>
      </c>
      <c r="I89" s="5">
        <v>4</v>
      </c>
      <c r="J89" s="5">
        <v>4</v>
      </c>
      <c r="K89" s="5">
        <v>4</v>
      </c>
      <c r="L89" s="5">
        <v>4</v>
      </c>
      <c r="M89" s="5">
        <v>4</v>
      </c>
      <c r="N89" s="4">
        <v>26.7</v>
      </c>
      <c r="P89" s="5">
        <v>28.5</v>
      </c>
      <c r="Q89" s="10">
        <v>28.4</v>
      </c>
      <c r="R89" s="5">
        <v>28.7</v>
      </c>
      <c r="S89" s="4">
        <v>28.1</v>
      </c>
      <c r="T89" s="5">
        <v>27.5</v>
      </c>
      <c r="U89" s="12">
        <v>28.3</v>
      </c>
      <c r="V89">
        <v>28</v>
      </c>
      <c r="W89" s="12">
        <v>27.7</v>
      </c>
      <c r="X89" s="5">
        <v>28.4</v>
      </c>
      <c r="Y89" s="12">
        <v>28</v>
      </c>
      <c r="Z89" s="4">
        <v>6.76</v>
      </c>
      <c r="AB89" s="5"/>
      <c r="AC89" s="3">
        <v>8.3000000000000007</v>
      </c>
      <c r="AD89" s="5">
        <v>9.18</v>
      </c>
      <c r="AE89" s="5"/>
      <c r="AF89" s="5">
        <v>8.49</v>
      </c>
      <c r="AG89" s="13">
        <v>8.9499999999999993</v>
      </c>
      <c r="AH89">
        <v>8.9700000000000006</v>
      </c>
      <c r="AI89" s="13">
        <v>8.59</v>
      </c>
      <c r="AJ89" s="13"/>
      <c r="AK89" s="13">
        <v>8.7799999999999994</v>
      </c>
      <c r="AL89" s="4">
        <v>0.36</v>
      </c>
      <c r="AM89" s="3"/>
      <c r="AN89" s="5">
        <v>7.5190000000000001</v>
      </c>
      <c r="AO89" s="3">
        <v>6.38</v>
      </c>
      <c r="AP89" s="3">
        <v>3.29</v>
      </c>
      <c r="AQ89" s="6">
        <f t="shared" si="10"/>
        <v>4.2338400000000007</v>
      </c>
      <c r="AR89" s="5">
        <v>5.62</v>
      </c>
      <c r="AS89" s="5">
        <v>8.1999999999999993</v>
      </c>
      <c r="AT89" s="5">
        <v>7.38</v>
      </c>
      <c r="AU89" s="5">
        <v>5.4</v>
      </c>
      <c r="AV89" s="6">
        <f t="shared" si="11"/>
        <v>6.3476400000000002</v>
      </c>
      <c r="AW89" s="5">
        <v>8.57</v>
      </c>
      <c r="AX89" s="4">
        <v>146.9</v>
      </c>
      <c r="AZ89" s="5"/>
      <c r="BA89" s="3">
        <v>139.5</v>
      </c>
      <c r="BB89" s="5">
        <v>143.19999999999999</v>
      </c>
      <c r="BC89" s="14"/>
      <c r="BD89" s="5"/>
      <c r="BE89" s="5"/>
      <c r="BF89" s="15"/>
      <c r="BH89" s="15"/>
      <c r="BJ89" s="4">
        <v>-16</v>
      </c>
      <c r="BL89" s="5"/>
      <c r="BM89" s="3">
        <v>-108.5</v>
      </c>
      <c r="BN89" s="5">
        <v>-160.30000000000001</v>
      </c>
      <c r="BO89" s="5"/>
      <c r="BP89" s="5"/>
      <c r="BQ89" s="5"/>
      <c r="BR89" s="5"/>
      <c r="BS89" s="5"/>
      <c r="BT89" s="5"/>
      <c r="BU89" s="5"/>
      <c r="BV89" s="5">
        <v>92.3</v>
      </c>
      <c r="BW89" s="5"/>
      <c r="BX89" s="5"/>
      <c r="BY89" s="5">
        <v>85.8</v>
      </c>
      <c r="BZ89" s="5">
        <v>87.1</v>
      </c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1:112" x14ac:dyDescent="0.25">
      <c r="A90" s="4">
        <v>6</v>
      </c>
      <c r="B90" s="4">
        <v>5</v>
      </c>
      <c r="D90" s="4">
        <v>5</v>
      </c>
      <c r="E90" s="4">
        <v>5</v>
      </c>
      <c r="F90" s="5">
        <v>5</v>
      </c>
      <c r="G90" s="5">
        <v>5</v>
      </c>
      <c r="H90" s="5">
        <v>5</v>
      </c>
      <c r="I90" s="5">
        <v>5</v>
      </c>
      <c r="J90" s="5">
        <v>5</v>
      </c>
      <c r="K90" s="5">
        <v>5</v>
      </c>
      <c r="L90" s="5">
        <v>5</v>
      </c>
      <c r="M90" s="5">
        <v>5</v>
      </c>
      <c r="N90" s="4">
        <v>26.7</v>
      </c>
      <c r="P90" s="5">
        <v>28.4</v>
      </c>
      <c r="Q90" s="10">
        <v>27.1</v>
      </c>
      <c r="R90" s="5">
        <v>28.6</v>
      </c>
      <c r="S90" s="3">
        <v>28.1</v>
      </c>
      <c r="T90" s="5">
        <v>27.5</v>
      </c>
      <c r="U90" s="12">
        <v>28.3</v>
      </c>
      <c r="V90">
        <v>27.9</v>
      </c>
      <c r="W90" s="12">
        <v>27.6</v>
      </c>
      <c r="X90" s="5">
        <v>27.8</v>
      </c>
      <c r="Y90" s="12">
        <v>27.8</v>
      </c>
      <c r="Z90" s="4">
        <v>6.75</v>
      </c>
      <c r="AB90" s="5"/>
      <c r="AC90" s="3">
        <v>8.0399999999999991</v>
      </c>
      <c r="AD90" s="5">
        <v>9.14</v>
      </c>
      <c r="AE90" s="5"/>
      <c r="AF90" s="5">
        <v>8.4600000000000009</v>
      </c>
      <c r="AG90" s="13">
        <v>8.92</v>
      </c>
      <c r="AH90">
        <v>8.9600000000000009</v>
      </c>
      <c r="AI90" s="13">
        <v>8.65</v>
      </c>
      <c r="AJ90" s="13"/>
      <c r="AK90" s="13">
        <v>8.74</v>
      </c>
      <c r="AL90" s="4">
        <v>0.46</v>
      </c>
      <c r="AM90" s="3"/>
      <c r="AN90" s="5">
        <v>5.1970000000000001</v>
      </c>
      <c r="AO90" s="3">
        <v>5.07</v>
      </c>
      <c r="AP90" s="3">
        <v>3.28</v>
      </c>
      <c r="AQ90" s="6">
        <f t="shared" si="10"/>
        <v>3.5871999999999997</v>
      </c>
      <c r="AR90" s="5">
        <v>5.32</v>
      </c>
      <c r="AS90" s="5">
        <v>8.19</v>
      </c>
      <c r="AT90" s="5">
        <v>7.2</v>
      </c>
      <c r="AU90" s="5">
        <v>5.54</v>
      </c>
      <c r="AV90" s="6">
        <f t="shared" si="11"/>
        <v>6.0847200000000008</v>
      </c>
      <c r="AW90" s="5">
        <v>7.63</v>
      </c>
      <c r="AX90" s="4">
        <v>146.6</v>
      </c>
      <c r="AZ90" s="5"/>
      <c r="BA90" s="3">
        <v>139.6</v>
      </c>
      <c r="BB90" s="5">
        <v>141.9</v>
      </c>
      <c r="BC90" s="5"/>
      <c r="BD90" s="5"/>
      <c r="BE90" s="5"/>
      <c r="BF90" s="15"/>
      <c r="BH90" s="15"/>
      <c r="BJ90" s="4">
        <v>-15.5</v>
      </c>
      <c r="BL90" s="5"/>
      <c r="BM90" s="3">
        <v>-91.2</v>
      </c>
      <c r="BN90" s="5">
        <v>-157</v>
      </c>
      <c r="BO90" s="5"/>
      <c r="BP90" s="5"/>
      <c r="BQ90" s="5"/>
      <c r="BR90" s="5"/>
      <c r="BS90" s="5"/>
      <c r="BT90" s="5"/>
      <c r="BU90" s="5"/>
      <c r="BV90" s="5">
        <v>91.65</v>
      </c>
      <c r="BW90" s="5"/>
      <c r="BX90" s="5"/>
      <c r="BY90" s="5">
        <v>85.8</v>
      </c>
      <c r="BZ90" s="5">
        <v>86.45</v>
      </c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1:112" x14ac:dyDescent="0.25">
      <c r="A91" s="4">
        <v>7</v>
      </c>
      <c r="B91" s="4">
        <v>6</v>
      </c>
      <c r="D91" s="4">
        <v>6</v>
      </c>
      <c r="E91" s="4">
        <v>6</v>
      </c>
      <c r="F91" s="5">
        <v>6</v>
      </c>
      <c r="G91" s="5">
        <v>6</v>
      </c>
      <c r="H91" s="5">
        <v>6</v>
      </c>
      <c r="I91" s="5">
        <v>6</v>
      </c>
      <c r="J91" s="5">
        <v>6</v>
      </c>
      <c r="K91" s="5">
        <v>6</v>
      </c>
      <c r="L91" s="5">
        <v>6</v>
      </c>
      <c r="M91" s="5">
        <v>6</v>
      </c>
      <c r="N91" s="4">
        <v>26.7</v>
      </c>
      <c r="P91" s="3">
        <v>28.3</v>
      </c>
      <c r="Q91" s="10">
        <v>28</v>
      </c>
      <c r="R91" s="5">
        <v>28.5</v>
      </c>
      <c r="S91" s="3">
        <v>28</v>
      </c>
      <c r="T91" s="5">
        <v>27.4</v>
      </c>
      <c r="U91" s="12">
        <v>28.2</v>
      </c>
      <c r="V91">
        <v>27.9</v>
      </c>
      <c r="W91" s="12">
        <v>27.6</v>
      </c>
      <c r="X91" s="5">
        <v>27.7</v>
      </c>
      <c r="Y91" s="12">
        <v>27.7</v>
      </c>
      <c r="Z91" s="4">
        <v>6.76</v>
      </c>
      <c r="AC91" s="3">
        <v>7.74</v>
      </c>
      <c r="AD91" s="5">
        <v>9.1</v>
      </c>
      <c r="AE91" s="5"/>
      <c r="AF91" s="5">
        <v>8.43</v>
      </c>
      <c r="AG91" s="13">
        <v>8.84</v>
      </c>
      <c r="AH91">
        <v>8.9</v>
      </c>
      <c r="AI91" s="13">
        <v>8.68</v>
      </c>
      <c r="AJ91" s="13"/>
      <c r="AK91" s="13">
        <v>8.69</v>
      </c>
      <c r="AL91" s="4">
        <v>0.76</v>
      </c>
      <c r="AN91" s="5">
        <v>4.5</v>
      </c>
      <c r="AO91" s="3">
        <v>1.75</v>
      </c>
      <c r="AP91" s="3">
        <v>3.3</v>
      </c>
      <c r="AQ91" s="6">
        <f t="shared" si="10"/>
        <v>3.1605119999999998</v>
      </c>
      <c r="AR91" s="5">
        <v>5.0199999999999996</v>
      </c>
      <c r="AS91" s="5">
        <v>7.76</v>
      </c>
      <c r="AT91" s="5">
        <v>6.96</v>
      </c>
      <c r="AU91" s="5">
        <v>5.26</v>
      </c>
      <c r="AV91" s="6">
        <f t="shared" si="11"/>
        <v>5.7748500000000007</v>
      </c>
      <c r="AW91" s="5">
        <v>5.39</v>
      </c>
      <c r="AX91" s="4">
        <v>143.9</v>
      </c>
      <c r="BA91" s="3">
        <v>139.4</v>
      </c>
      <c r="BB91" s="5">
        <v>141.1</v>
      </c>
      <c r="BC91" s="5"/>
      <c r="BD91" s="5"/>
      <c r="BE91" s="5"/>
      <c r="BF91" s="15"/>
      <c r="BH91" s="15"/>
      <c r="BJ91" s="4">
        <v>-16.100000000000001</v>
      </c>
      <c r="BM91" s="3">
        <v>-72.5</v>
      </c>
      <c r="BN91" s="5">
        <v>-155.30000000000001</v>
      </c>
      <c r="BO91" s="5"/>
      <c r="BP91" s="5"/>
      <c r="BQ91" s="5"/>
      <c r="BR91" s="5"/>
      <c r="BS91" s="5"/>
      <c r="BT91" s="5"/>
      <c r="BU91" s="5"/>
      <c r="BV91" s="5">
        <v>90.35</v>
      </c>
      <c r="BW91" s="5"/>
      <c r="BX91" s="5"/>
      <c r="BY91" s="5">
        <v>85.8</v>
      </c>
      <c r="BZ91" s="5">
        <v>85.8</v>
      </c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1:112" x14ac:dyDescent="0.25">
      <c r="A92" s="4">
        <v>8</v>
      </c>
      <c r="B92" s="4">
        <v>7</v>
      </c>
      <c r="D92" s="4">
        <v>7</v>
      </c>
      <c r="E92" s="4">
        <v>7</v>
      </c>
      <c r="F92" s="5">
        <v>7</v>
      </c>
      <c r="G92" s="5">
        <v>7</v>
      </c>
      <c r="H92" s="5">
        <v>7</v>
      </c>
      <c r="I92" s="5">
        <v>7</v>
      </c>
      <c r="J92" s="5">
        <v>7</v>
      </c>
      <c r="K92" s="5">
        <v>7</v>
      </c>
      <c r="L92" s="5">
        <v>7</v>
      </c>
      <c r="M92" s="5">
        <v>7</v>
      </c>
      <c r="N92" s="4">
        <v>26.7</v>
      </c>
      <c r="P92" s="3">
        <v>27.9</v>
      </c>
      <c r="Q92" s="10">
        <v>27.8</v>
      </c>
      <c r="R92" s="15">
        <v>28.1</v>
      </c>
      <c r="S92" s="3">
        <v>28</v>
      </c>
      <c r="T92" s="5">
        <v>27.4</v>
      </c>
      <c r="U92" s="12">
        <v>27.7</v>
      </c>
      <c r="V92">
        <v>27.8</v>
      </c>
      <c r="W92" s="12">
        <v>27.5</v>
      </c>
      <c r="X92" s="5">
        <v>27.6</v>
      </c>
      <c r="Y92" s="12">
        <v>27.6</v>
      </c>
      <c r="Z92" s="4">
        <v>6.76</v>
      </c>
      <c r="AC92" s="3">
        <v>7.41</v>
      </c>
      <c r="AD92" s="5">
        <v>8.67</v>
      </c>
      <c r="AE92" s="5"/>
      <c r="AF92" s="5">
        <v>8.39</v>
      </c>
      <c r="AG92" s="13">
        <v>8.7899999999999991</v>
      </c>
      <c r="AH92">
        <v>8.89</v>
      </c>
      <c r="AI92" s="13">
        <v>8.66</v>
      </c>
      <c r="AJ92" s="13"/>
      <c r="AK92" s="13">
        <v>8.61</v>
      </c>
      <c r="AL92" s="4">
        <v>0.75</v>
      </c>
      <c r="AN92" s="5">
        <v>3.2869999999999999</v>
      </c>
      <c r="AO92" s="3">
        <v>1.27</v>
      </c>
      <c r="AP92" s="3">
        <v>0.63</v>
      </c>
      <c r="AQ92" s="6">
        <f t="shared" si="10"/>
        <v>2.9632159999999996</v>
      </c>
      <c r="AR92" s="5">
        <v>5.08</v>
      </c>
      <c r="AS92" s="5">
        <v>4.5999999999999996</v>
      </c>
      <c r="AT92" s="5">
        <v>6.77</v>
      </c>
      <c r="AU92" s="5">
        <v>4.8099999999999996</v>
      </c>
      <c r="AV92" s="6">
        <f t="shared" si="11"/>
        <v>5.7185100000000002</v>
      </c>
      <c r="AW92" s="5">
        <v>3.41</v>
      </c>
      <c r="AX92" s="4">
        <v>143.9</v>
      </c>
      <c r="BA92" s="3">
        <v>139.6</v>
      </c>
      <c r="BB92" s="5">
        <v>132.4</v>
      </c>
      <c r="BC92" s="5"/>
      <c r="BD92" s="5"/>
      <c r="BE92" s="5"/>
      <c r="BF92" s="15"/>
      <c r="BH92" s="15"/>
      <c r="BJ92" s="4">
        <v>-15.9</v>
      </c>
      <c r="BM92" s="3">
        <v>-54.1</v>
      </c>
      <c r="BN92" s="5">
        <v>-129.69999999999999</v>
      </c>
      <c r="BO92" s="5"/>
      <c r="BP92" s="5"/>
      <c r="BQ92" s="5"/>
      <c r="BR92" s="5"/>
      <c r="BS92" s="5"/>
      <c r="BT92" s="5"/>
      <c r="BU92" s="5"/>
      <c r="BV92" s="5">
        <v>90.35</v>
      </c>
      <c r="BW92" s="5"/>
      <c r="BX92" s="5"/>
      <c r="BY92" s="5">
        <v>86.45</v>
      </c>
      <c r="BZ92" s="5">
        <v>81.25</v>
      </c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1:112" x14ac:dyDescent="0.25">
      <c r="A93" s="4">
        <v>9</v>
      </c>
      <c r="B93" s="4">
        <v>8</v>
      </c>
      <c r="D93" s="4">
        <v>8</v>
      </c>
      <c r="E93" s="4">
        <v>8</v>
      </c>
      <c r="F93" s="5">
        <v>8</v>
      </c>
      <c r="G93" s="5">
        <v>8</v>
      </c>
      <c r="H93" s="5">
        <v>8</v>
      </c>
      <c r="I93" s="5">
        <v>8</v>
      </c>
      <c r="J93" s="5">
        <v>8</v>
      </c>
      <c r="K93" s="5">
        <v>8</v>
      </c>
      <c r="L93" s="5">
        <v>8</v>
      </c>
      <c r="M93" s="5">
        <v>8</v>
      </c>
      <c r="N93" s="4">
        <v>26.7</v>
      </c>
      <c r="P93" s="3">
        <v>27.8</v>
      </c>
      <c r="Q93" s="10">
        <v>27.7</v>
      </c>
      <c r="R93" s="15">
        <v>28</v>
      </c>
      <c r="S93" s="3">
        <v>27.9</v>
      </c>
      <c r="T93" s="5">
        <v>27.4</v>
      </c>
      <c r="U93" s="12">
        <v>27.5</v>
      </c>
      <c r="V93">
        <v>27.8</v>
      </c>
      <c r="W93" s="12">
        <v>27.5</v>
      </c>
      <c r="X93" s="5">
        <v>27.6</v>
      </c>
      <c r="Y93" s="12">
        <v>27.5</v>
      </c>
      <c r="Z93" s="4">
        <v>6.74</v>
      </c>
      <c r="AC93" s="3">
        <v>7.29</v>
      </c>
      <c r="AD93" s="5">
        <v>8.3699999999999992</v>
      </c>
      <c r="AE93" s="5"/>
      <c r="AF93" s="5">
        <v>8.36</v>
      </c>
      <c r="AG93" s="13">
        <v>8.57</v>
      </c>
      <c r="AH93">
        <v>8.84</v>
      </c>
      <c r="AI93" s="13">
        <v>8.65</v>
      </c>
      <c r="AJ93" s="13"/>
      <c r="AK93" s="13">
        <v>8.57</v>
      </c>
      <c r="AL93" s="4">
        <v>0.54</v>
      </c>
      <c r="AN93" s="5">
        <v>2.637</v>
      </c>
      <c r="AO93" s="3">
        <v>1.42</v>
      </c>
      <c r="AP93" s="3">
        <v>0.45</v>
      </c>
      <c r="AQ93" s="6">
        <f t="shared" si="10"/>
        <v>2.9490560000000001</v>
      </c>
      <c r="AR93" s="5">
        <v>5.01</v>
      </c>
      <c r="AS93" s="5">
        <v>3.26</v>
      </c>
      <c r="AT93" s="5">
        <v>6.11</v>
      </c>
      <c r="AU93" s="5">
        <v>4.72</v>
      </c>
      <c r="AV93" s="6">
        <f t="shared" si="11"/>
        <v>5.1926700000000006</v>
      </c>
      <c r="AW93" s="5">
        <v>2.87</v>
      </c>
      <c r="AX93" s="4">
        <v>144.4</v>
      </c>
      <c r="BA93" s="3">
        <v>139.69999999999999</v>
      </c>
      <c r="BB93" s="5">
        <v>131.69999999999999</v>
      </c>
      <c r="BC93" s="5"/>
      <c r="BD93" s="5"/>
      <c r="BE93" s="5"/>
      <c r="BF93" s="15"/>
      <c r="BH93" s="15"/>
      <c r="BJ93" s="4">
        <v>-14.6</v>
      </c>
      <c r="BM93" s="3">
        <v>-47.1</v>
      </c>
      <c r="BN93" s="5">
        <v>-111.2</v>
      </c>
      <c r="BO93" s="5"/>
      <c r="BP93" s="5"/>
      <c r="BQ93" s="5"/>
      <c r="BR93" s="5"/>
      <c r="BS93" s="5"/>
      <c r="BT93" s="5"/>
      <c r="BU93" s="5"/>
      <c r="BV93" s="5">
        <v>91</v>
      </c>
      <c r="BW93" s="5"/>
      <c r="BX93" s="5"/>
      <c r="BY93" s="5">
        <v>86.45</v>
      </c>
      <c r="BZ93" s="5">
        <v>81.25</v>
      </c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1:112" x14ac:dyDescent="0.25">
      <c r="A94" s="4">
        <v>10</v>
      </c>
      <c r="B94" s="4">
        <v>9</v>
      </c>
      <c r="D94" s="4">
        <v>9</v>
      </c>
      <c r="E94" s="4">
        <v>9</v>
      </c>
      <c r="F94" s="5">
        <v>9</v>
      </c>
      <c r="G94" s="5">
        <v>9</v>
      </c>
      <c r="H94" s="5">
        <v>9</v>
      </c>
      <c r="I94" s="5">
        <v>9</v>
      </c>
      <c r="J94" s="5">
        <v>9</v>
      </c>
      <c r="K94" s="5">
        <v>9</v>
      </c>
      <c r="L94" s="5">
        <v>9</v>
      </c>
      <c r="M94" s="5">
        <v>9</v>
      </c>
      <c r="N94" s="4">
        <v>26.7</v>
      </c>
      <c r="P94" s="3">
        <v>27.8</v>
      </c>
      <c r="Q94" s="10">
        <v>27.7</v>
      </c>
      <c r="R94" s="5">
        <v>28</v>
      </c>
      <c r="S94" s="3">
        <v>27.7</v>
      </c>
      <c r="T94" s="5">
        <v>27.4</v>
      </c>
      <c r="U94" s="12">
        <v>27.5</v>
      </c>
      <c r="V94">
        <v>27.7</v>
      </c>
      <c r="W94" s="12">
        <v>27.5</v>
      </c>
      <c r="X94" s="5">
        <v>27.5</v>
      </c>
      <c r="Y94" s="12">
        <v>27.3</v>
      </c>
      <c r="Z94" s="4">
        <v>6.71</v>
      </c>
      <c r="AC94" s="3">
        <v>7.21</v>
      </c>
      <c r="AD94" s="5">
        <v>8.2200000000000006</v>
      </c>
      <c r="AE94" s="5"/>
      <c r="AF94" s="5">
        <v>8.33</v>
      </c>
      <c r="AG94" s="13">
        <v>8.4700000000000006</v>
      </c>
      <c r="AH94">
        <v>8.8000000000000007</v>
      </c>
      <c r="AI94" s="13">
        <v>8.61</v>
      </c>
      <c r="AJ94" s="13"/>
      <c r="AK94" s="13">
        <v>8.52</v>
      </c>
      <c r="AL94" s="4">
        <v>0.56999999999999995</v>
      </c>
      <c r="AN94" s="5">
        <v>2.4289999999999998</v>
      </c>
      <c r="AO94" s="3">
        <v>1.46</v>
      </c>
      <c r="AP94" s="3">
        <v>0.38</v>
      </c>
      <c r="AQ94" s="6">
        <f t="shared" si="10"/>
        <v>2.9028</v>
      </c>
      <c r="AR94" s="5">
        <v>4.9800000000000004</v>
      </c>
      <c r="AS94" s="5">
        <v>3.14</v>
      </c>
      <c r="AT94" s="5">
        <v>5.93</v>
      </c>
      <c r="AU94" s="5">
        <v>4.66</v>
      </c>
      <c r="AV94" s="6">
        <f t="shared" si="11"/>
        <v>2.7512700000000003</v>
      </c>
      <c r="AW94" s="5">
        <v>1.1000000000000001</v>
      </c>
      <c r="AX94" s="4">
        <v>144.4</v>
      </c>
      <c r="BA94" s="3">
        <v>139.9</v>
      </c>
      <c r="BB94" s="5">
        <v>131.6</v>
      </c>
      <c r="BC94" s="5"/>
      <c r="BD94" s="5"/>
      <c r="BE94" s="5"/>
      <c r="BF94" s="15"/>
      <c r="BH94" s="15"/>
      <c r="BJ94" s="4">
        <v>-12.7</v>
      </c>
      <c r="BM94" s="3">
        <v>-42</v>
      </c>
      <c r="BN94" s="5">
        <v>-101.1</v>
      </c>
      <c r="BO94" s="5"/>
      <c r="BP94" s="5"/>
      <c r="BQ94" s="5"/>
      <c r="BR94" s="5"/>
      <c r="BS94" s="5"/>
      <c r="BT94" s="5"/>
      <c r="BU94" s="5"/>
      <c r="BV94" s="5">
        <v>91</v>
      </c>
      <c r="BW94" s="5"/>
      <c r="BX94" s="5"/>
      <c r="BY94" s="5">
        <v>86.45</v>
      </c>
      <c r="BZ94" s="5">
        <v>81.25</v>
      </c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1:112" x14ac:dyDescent="0.25">
      <c r="A95" s="4">
        <v>11</v>
      </c>
      <c r="B95" s="4">
        <v>10</v>
      </c>
      <c r="D95" s="4">
        <v>10</v>
      </c>
      <c r="E95" s="4">
        <v>10</v>
      </c>
      <c r="F95" s="5">
        <v>10</v>
      </c>
      <c r="G95" s="5">
        <v>10</v>
      </c>
      <c r="H95" s="5">
        <v>10</v>
      </c>
      <c r="I95" s="5">
        <v>10</v>
      </c>
      <c r="J95" s="5">
        <v>10</v>
      </c>
      <c r="K95" s="5">
        <v>10</v>
      </c>
      <c r="L95" s="5">
        <v>10</v>
      </c>
      <c r="M95" s="5">
        <v>10</v>
      </c>
      <c r="N95" s="4">
        <v>26.7</v>
      </c>
      <c r="P95" s="3">
        <v>27.8</v>
      </c>
      <c r="Q95" s="10">
        <v>27.6</v>
      </c>
      <c r="R95" s="5">
        <v>27.9</v>
      </c>
      <c r="S95" s="3">
        <v>27.7</v>
      </c>
      <c r="T95" s="5">
        <v>27.4</v>
      </c>
      <c r="U95" s="12">
        <v>27.5</v>
      </c>
      <c r="V95">
        <v>27.7</v>
      </c>
      <c r="W95" s="12">
        <v>27.5</v>
      </c>
      <c r="X95" s="12">
        <v>27.1</v>
      </c>
      <c r="Y95" s="12">
        <v>27.3</v>
      </c>
      <c r="Z95" s="4">
        <v>6.65</v>
      </c>
      <c r="AC95" s="3">
        <v>7.13</v>
      </c>
      <c r="AD95" s="5">
        <v>8</v>
      </c>
      <c r="AE95" s="5"/>
      <c r="AF95" s="5">
        <v>8.3000000000000007</v>
      </c>
      <c r="AG95" s="13">
        <v>8.39</v>
      </c>
      <c r="AH95">
        <v>8.75</v>
      </c>
      <c r="AI95" s="13">
        <v>8.66</v>
      </c>
      <c r="AJ95" s="13"/>
      <c r="AK95" s="13">
        <v>8.4700000000000006</v>
      </c>
      <c r="AL95" s="4">
        <v>0.62</v>
      </c>
      <c r="AN95" s="5">
        <v>2.1179999999999999</v>
      </c>
      <c r="AO95" s="3">
        <v>1.71</v>
      </c>
      <c r="AP95" s="3">
        <v>0.41</v>
      </c>
      <c r="AQ95" s="6">
        <f t="shared" si="10"/>
        <v>2.22784</v>
      </c>
      <c r="AR95" s="5">
        <v>4.95</v>
      </c>
      <c r="AS95" s="5">
        <v>2.91</v>
      </c>
      <c r="AT95" s="5">
        <v>5.38</v>
      </c>
      <c r="AU95" s="5">
        <v>4.54</v>
      </c>
      <c r="AV95" s="6">
        <f t="shared" si="11"/>
        <v>2.4789600000000003</v>
      </c>
      <c r="AW95" s="5">
        <v>0.85</v>
      </c>
      <c r="AX95" s="4">
        <v>144.1</v>
      </c>
      <c r="BA95" s="3">
        <v>140.19999999999999</v>
      </c>
      <c r="BB95" s="5">
        <v>132.1</v>
      </c>
      <c r="BC95" s="5"/>
      <c r="BD95" s="5"/>
      <c r="BE95" s="5"/>
      <c r="BF95" s="15"/>
      <c r="BH95" s="15"/>
      <c r="BJ95" s="4">
        <v>-9</v>
      </c>
      <c r="BM95" s="3">
        <v>-37.200000000000003</v>
      </c>
      <c r="BN95" s="5">
        <v>-89.4</v>
      </c>
      <c r="BO95" s="5"/>
      <c r="BP95" s="5"/>
      <c r="BQ95" s="5"/>
      <c r="BR95" s="5"/>
      <c r="BS95" s="5"/>
      <c r="BT95" s="5"/>
      <c r="BU95" s="5"/>
      <c r="BV95" s="5">
        <v>91</v>
      </c>
      <c r="BW95" s="5"/>
      <c r="BX95" s="5"/>
      <c r="BY95" s="5">
        <v>87.1</v>
      </c>
      <c r="BZ95" s="5">
        <v>81.25</v>
      </c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1:112" x14ac:dyDescent="0.25">
      <c r="A96" s="4">
        <v>12</v>
      </c>
      <c r="B96" s="4">
        <v>168.7</v>
      </c>
      <c r="D96" s="4">
        <v>158</v>
      </c>
      <c r="E96" s="3">
        <v>165</v>
      </c>
      <c r="F96" s="5">
        <v>163</v>
      </c>
      <c r="G96" s="5"/>
      <c r="H96" s="5">
        <v>164.5</v>
      </c>
      <c r="I96" s="5">
        <v>186.7</v>
      </c>
      <c r="J96" s="5">
        <v>160</v>
      </c>
      <c r="K96" s="5">
        <v>160.30000000000001</v>
      </c>
      <c r="L96" s="5"/>
      <c r="M96" s="5">
        <v>160.9</v>
      </c>
      <c r="N96" s="4">
        <v>27.3</v>
      </c>
      <c r="P96" s="3">
        <v>27.3</v>
      </c>
      <c r="Q96" s="10">
        <v>27.1</v>
      </c>
      <c r="R96" s="5">
        <v>27.1</v>
      </c>
      <c r="S96" s="3">
        <v>27.7</v>
      </c>
      <c r="T96" s="5">
        <v>26.9</v>
      </c>
      <c r="U96" s="12">
        <v>27.3</v>
      </c>
      <c r="V96">
        <v>27.3</v>
      </c>
      <c r="W96" s="12">
        <v>27.5</v>
      </c>
      <c r="X96" s="12">
        <v>26.9</v>
      </c>
      <c r="Y96" s="12">
        <v>26.9</v>
      </c>
      <c r="Z96" s="4">
        <v>6.72</v>
      </c>
      <c r="AC96" s="3">
        <v>7.44</v>
      </c>
      <c r="AD96" s="5">
        <v>7.85</v>
      </c>
      <c r="AE96" s="5"/>
      <c r="AF96" s="5">
        <v>7.92</v>
      </c>
      <c r="AG96" s="13">
        <v>8.36</v>
      </c>
      <c r="AH96">
        <v>8.25</v>
      </c>
      <c r="AI96" s="13">
        <v>6.16</v>
      </c>
      <c r="AJ96" s="13"/>
      <c r="AK96" s="13">
        <v>8.31</v>
      </c>
      <c r="AL96" s="4">
        <v>0.9</v>
      </c>
      <c r="AN96" s="5">
        <v>1.9E-2</v>
      </c>
      <c r="AO96" s="3">
        <v>0.56999999999999995</v>
      </c>
      <c r="AP96" s="3">
        <v>0.13</v>
      </c>
      <c r="AQ96" s="6">
        <v>0.22</v>
      </c>
      <c r="AR96" s="5">
        <v>0.47</v>
      </c>
      <c r="AS96" s="5">
        <v>0.25</v>
      </c>
      <c r="AT96" s="5">
        <v>0.51</v>
      </c>
      <c r="AU96" s="5">
        <v>2.0299999999999998</v>
      </c>
      <c r="AV96" s="6">
        <f t="shared" si="11"/>
        <v>0.62913000000000008</v>
      </c>
      <c r="AW96" s="5">
        <v>0.67</v>
      </c>
      <c r="AX96" s="4">
        <v>162.9</v>
      </c>
      <c r="BA96" s="3">
        <v>168</v>
      </c>
      <c r="BB96" s="5">
        <v>167.3</v>
      </c>
      <c r="BC96" s="5"/>
      <c r="BD96" s="5">
        <v>0.16900000000000001</v>
      </c>
      <c r="BE96" s="5">
        <v>0.16300000000000001</v>
      </c>
      <c r="BF96" s="15">
        <v>0.17599999999999999</v>
      </c>
      <c r="BG96" s="15">
        <v>0.156</v>
      </c>
      <c r="BH96" s="15"/>
      <c r="BI96" s="4">
        <v>0.17199999999999999</v>
      </c>
      <c r="BJ96" s="4">
        <v>-13</v>
      </c>
      <c r="BM96" s="3">
        <v>-54.1</v>
      </c>
      <c r="BN96" s="5">
        <v>-79.3</v>
      </c>
      <c r="BO96" s="5"/>
      <c r="BP96" s="5">
        <v>-66</v>
      </c>
      <c r="BQ96" s="5"/>
      <c r="BR96" s="5">
        <v>-149</v>
      </c>
      <c r="BS96" s="5">
        <v>-65</v>
      </c>
      <c r="BT96" s="5"/>
      <c r="BU96" s="5">
        <v>-65</v>
      </c>
      <c r="BV96" s="5">
        <v>101.4</v>
      </c>
      <c r="BW96" s="5"/>
      <c r="BX96" s="5"/>
      <c r="BY96" s="5">
        <v>105.3</v>
      </c>
      <c r="BZ96" s="5">
        <v>104</v>
      </c>
      <c r="CA96" s="5"/>
      <c r="CB96" s="5">
        <v>0.11</v>
      </c>
      <c r="CC96" s="5"/>
      <c r="CD96" s="5">
        <v>0.114</v>
      </c>
      <c r="CE96" s="5">
        <v>0.10100000000000001</v>
      </c>
      <c r="CF96" s="5"/>
      <c r="CG96" s="5">
        <v>0.111</v>
      </c>
      <c r="CH96" s="5"/>
      <c r="CI96" s="5"/>
      <c r="CJ96" s="5"/>
      <c r="CK96" s="5"/>
      <c r="CL96" s="5"/>
      <c r="CM96" s="5"/>
      <c r="CN96" s="5">
        <v>3.26</v>
      </c>
      <c r="CO96" s="5"/>
      <c r="CP96" s="5"/>
      <c r="CQ96" s="5">
        <v>4.3</v>
      </c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1:112" x14ac:dyDescent="0.25">
      <c r="A97" s="4" t="s">
        <v>85</v>
      </c>
      <c r="B97" s="3">
        <v>0.8</v>
      </c>
      <c r="C97" s="11"/>
      <c r="H97" s="15">
        <v>1.6</v>
      </c>
      <c r="I97" s="15">
        <v>1.4</v>
      </c>
      <c r="J97" s="15">
        <v>1.75</v>
      </c>
      <c r="K97" s="15">
        <v>1.8</v>
      </c>
      <c r="M97" s="15">
        <v>1.3</v>
      </c>
    </row>
    <row r="98" spans="1:112" x14ac:dyDescent="0.25">
      <c r="A98" s="4" t="s">
        <v>22</v>
      </c>
    </row>
    <row r="99" spans="1:112" x14ac:dyDescent="0.25">
      <c r="A99" s="4" t="s">
        <v>1</v>
      </c>
      <c r="B99" s="73" t="s">
        <v>16</v>
      </c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 t="s">
        <v>2</v>
      </c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 t="s">
        <v>13</v>
      </c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 t="s">
        <v>14</v>
      </c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 t="s">
        <v>15</v>
      </c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 t="s">
        <v>34</v>
      </c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 t="s">
        <v>31</v>
      </c>
      <c r="BW99" s="73"/>
      <c r="BX99" s="73"/>
      <c r="BY99" s="73"/>
      <c r="BZ99" s="73"/>
      <c r="CA99" s="73"/>
      <c r="CB99" s="73"/>
      <c r="CC99" s="73"/>
      <c r="CD99" s="73"/>
      <c r="CE99" s="73"/>
      <c r="CF99" s="73"/>
      <c r="CG99" s="73"/>
      <c r="CH99" s="73" t="s">
        <v>87</v>
      </c>
      <c r="CI99" s="73"/>
      <c r="CJ99" s="73"/>
      <c r="CK99" s="73"/>
      <c r="CL99" s="73"/>
      <c r="CM99" s="73"/>
      <c r="CN99" s="73"/>
      <c r="CO99" s="73"/>
      <c r="CP99" s="73"/>
      <c r="CQ99" s="73"/>
      <c r="CR99" s="73"/>
      <c r="CS99" s="73"/>
      <c r="CT99" s="73" t="s">
        <v>36</v>
      </c>
      <c r="CU99" s="73"/>
      <c r="CV99" s="73"/>
      <c r="CW99" s="73"/>
      <c r="CX99" s="73"/>
      <c r="CY99" s="73"/>
      <c r="CZ99" s="73"/>
      <c r="DA99" s="73"/>
      <c r="DB99" s="73"/>
      <c r="DC99" s="73"/>
      <c r="DD99" s="73"/>
      <c r="DE99" s="73"/>
      <c r="DF99" s="19"/>
      <c r="DG99" s="19"/>
      <c r="DH99" s="18"/>
    </row>
    <row r="100" spans="1:112" x14ac:dyDescent="0.25">
      <c r="B100" s="4" t="s">
        <v>37</v>
      </c>
      <c r="C100" s="4" t="s">
        <v>38</v>
      </c>
      <c r="D100" s="4" t="s">
        <v>39</v>
      </c>
      <c r="E100" s="4" t="s">
        <v>40</v>
      </c>
      <c r="F100" s="4" t="s">
        <v>41</v>
      </c>
      <c r="G100" s="4" t="s">
        <v>42</v>
      </c>
      <c r="H100" s="4" t="s">
        <v>43</v>
      </c>
      <c r="I100" s="4" t="s">
        <v>44</v>
      </c>
      <c r="J100" s="4" t="s">
        <v>45</v>
      </c>
      <c r="K100" s="3" t="s">
        <v>46</v>
      </c>
      <c r="L100" s="3" t="s">
        <v>47</v>
      </c>
      <c r="M100" s="3" t="s">
        <v>48</v>
      </c>
      <c r="N100" s="4" t="s">
        <v>37</v>
      </c>
      <c r="O100" s="4" t="s">
        <v>38</v>
      </c>
      <c r="P100" s="4" t="s">
        <v>39</v>
      </c>
      <c r="Q100" s="4" t="s">
        <v>40</v>
      </c>
      <c r="R100" s="4" t="s">
        <v>41</v>
      </c>
      <c r="S100" s="4" t="s">
        <v>42</v>
      </c>
      <c r="T100" s="4" t="s">
        <v>43</v>
      </c>
      <c r="U100" s="4" t="s">
        <v>44</v>
      </c>
      <c r="V100" s="4" t="s">
        <v>45</v>
      </c>
      <c r="W100" s="3" t="s">
        <v>46</v>
      </c>
      <c r="X100" s="3" t="s">
        <v>47</v>
      </c>
      <c r="Y100" s="3" t="s">
        <v>48</v>
      </c>
      <c r="Z100" s="4" t="s">
        <v>37</v>
      </c>
      <c r="AA100" s="4" t="s">
        <v>38</v>
      </c>
      <c r="AB100" s="4" t="s">
        <v>39</v>
      </c>
      <c r="AC100" s="4" t="s">
        <v>40</v>
      </c>
      <c r="AD100" s="4" t="s">
        <v>41</v>
      </c>
      <c r="AE100" s="4" t="s">
        <v>42</v>
      </c>
      <c r="AF100" s="4" t="s">
        <v>43</v>
      </c>
      <c r="AG100" s="4" t="s">
        <v>44</v>
      </c>
      <c r="AH100" s="4" t="s">
        <v>45</v>
      </c>
      <c r="AI100" s="3" t="s">
        <v>46</v>
      </c>
      <c r="AJ100" s="3" t="s">
        <v>47</v>
      </c>
      <c r="AK100" s="3" t="s">
        <v>48</v>
      </c>
      <c r="AL100" s="4" t="s">
        <v>37</v>
      </c>
      <c r="AM100" s="4" t="s">
        <v>38</v>
      </c>
      <c r="AN100" s="4" t="s">
        <v>39</v>
      </c>
      <c r="AO100" s="4" t="s">
        <v>40</v>
      </c>
      <c r="AP100" s="4" t="s">
        <v>41</v>
      </c>
      <c r="AQ100" s="4" t="s">
        <v>42</v>
      </c>
      <c r="AR100" s="4" t="s">
        <v>43</v>
      </c>
      <c r="AS100" s="4" t="s">
        <v>44</v>
      </c>
      <c r="AT100" s="4" t="s">
        <v>45</v>
      </c>
      <c r="AU100" s="3" t="s">
        <v>46</v>
      </c>
      <c r="AV100" s="3" t="s">
        <v>47</v>
      </c>
      <c r="AW100" s="3" t="s">
        <v>48</v>
      </c>
      <c r="AX100" s="4" t="s">
        <v>37</v>
      </c>
      <c r="AY100" s="4" t="s">
        <v>38</v>
      </c>
      <c r="AZ100" s="4" t="s">
        <v>39</v>
      </c>
      <c r="BA100" s="4" t="s">
        <v>40</v>
      </c>
      <c r="BB100" s="4" t="s">
        <v>41</v>
      </c>
      <c r="BC100" s="4" t="s">
        <v>42</v>
      </c>
      <c r="BD100" s="4" t="s">
        <v>43</v>
      </c>
      <c r="BE100" s="4" t="s">
        <v>44</v>
      </c>
      <c r="BF100" s="4" t="s">
        <v>45</v>
      </c>
      <c r="BG100" s="3" t="s">
        <v>46</v>
      </c>
      <c r="BH100" s="3" t="s">
        <v>47</v>
      </c>
      <c r="BI100" s="3" t="s">
        <v>48</v>
      </c>
      <c r="BJ100" s="4" t="s">
        <v>37</v>
      </c>
      <c r="BK100" s="4" t="s">
        <v>38</v>
      </c>
      <c r="BL100" s="4" t="s">
        <v>39</v>
      </c>
      <c r="BM100" s="4" t="s">
        <v>40</v>
      </c>
      <c r="BN100" s="4" t="s">
        <v>41</v>
      </c>
      <c r="BO100" s="4" t="s">
        <v>42</v>
      </c>
      <c r="BP100" s="4" t="s">
        <v>43</v>
      </c>
      <c r="BQ100" s="4" t="s">
        <v>44</v>
      </c>
      <c r="BR100" s="4" t="s">
        <v>45</v>
      </c>
      <c r="BS100" s="3" t="s">
        <v>46</v>
      </c>
      <c r="BT100" s="3" t="s">
        <v>47</v>
      </c>
      <c r="BU100" s="3" t="s">
        <v>48</v>
      </c>
      <c r="BV100" s="4" t="s">
        <v>37</v>
      </c>
      <c r="BW100" s="4" t="s">
        <v>38</v>
      </c>
      <c r="BX100" s="4" t="s">
        <v>39</v>
      </c>
      <c r="BY100" s="4" t="s">
        <v>40</v>
      </c>
      <c r="BZ100" s="4" t="s">
        <v>41</v>
      </c>
      <c r="CA100" s="4" t="s">
        <v>42</v>
      </c>
      <c r="CB100" s="4" t="s">
        <v>43</v>
      </c>
      <c r="CC100" s="4" t="s">
        <v>44</v>
      </c>
      <c r="CD100" s="4" t="s">
        <v>45</v>
      </c>
      <c r="CE100" s="3" t="s">
        <v>46</v>
      </c>
      <c r="CF100" s="3" t="s">
        <v>47</v>
      </c>
      <c r="CG100" s="3" t="s">
        <v>48</v>
      </c>
      <c r="CH100" s="4" t="s">
        <v>37</v>
      </c>
      <c r="CI100" s="4" t="s">
        <v>38</v>
      </c>
      <c r="CJ100" s="4" t="s">
        <v>39</v>
      </c>
      <c r="CK100" s="4" t="s">
        <v>40</v>
      </c>
      <c r="CL100" s="4" t="s">
        <v>41</v>
      </c>
      <c r="CM100" s="4" t="s">
        <v>42</v>
      </c>
      <c r="CN100" s="4" t="s">
        <v>43</v>
      </c>
      <c r="CO100" s="4" t="s">
        <v>44</v>
      </c>
      <c r="CP100" s="4" t="s">
        <v>45</v>
      </c>
      <c r="CQ100" s="3" t="s">
        <v>46</v>
      </c>
      <c r="CR100" s="3" t="s">
        <v>47</v>
      </c>
      <c r="CS100" s="3" t="s">
        <v>48</v>
      </c>
      <c r="CT100" s="4" t="s">
        <v>37</v>
      </c>
      <c r="CU100" s="4" t="s">
        <v>38</v>
      </c>
      <c r="CV100" s="4" t="s">
        <v>39</v>
      </c>
      <c r="CW100" s="4" t="s">
        <v>40</v>
      </c>
      <c r="CX100" s="4" t="s">
        <v>41</v>
      </c>
      <c r="CY100" s="4" t="s">
        <v>42</v>
      </c>
      <c r="CZ100" s="4" t="s">
        <v>43</v>
      </c>
      <c r="DA100" s="4" t="s">
        <v>44</v>
      </c>
      <c r="DB100" s="4" t="s">
        <v>45</v>
      </c>
      <c r="DC100" s="3" t="s">
        <v>46</v>
      </c>
      <c r="DD100" s="3" t="s">
        <v>47</v>
      </c>
      <c r="DE100" s="3" t="s">
        <v>48</v>
      </c>
      <c r="DF100" s="3"/>
      <c r="DG100" s="3"/>
      <c r="DH100" s="3"/>
    </row>
    <row r="101" spans="1:112" x14ac:dyDescent="0.25">
      <c r="A101" s="4">
        <v>1</v>
      </c>
      <c r="B101" s="4">
        <v>0</v>
      </c>
      <c r="C101" s="4">
        <v>0</v>
      </c>
      <c r="D101" s="10">
        <v>0</v>
      </c>
      <c r="E101" s="4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4">
        <v>29.4</v>
      </c>
      <c r="O101" s="15">
        <v>31.7</v>
      </c>
      <c r="P101" s="10">
        <v>30.2</v>
      </c>
      <c r="Q101" s="20">
        <v>31.3</v>
      </c>
      <c r="R101" s="5">
        <v>30.3</v>
      </c>
      <c r="S101" s="4">
        <v>28.4</v>
      </c>
      <c r="T101" s="5">
        <v>28.3</v>
      </c>
      <c r="U101" s="5">
        <v>28.6</v>
      </c>
      <c r="V101" s="5">
        <v>28.9</v>
      </c>
      <c r="W101" s="5">
        <v>30.2</v>
      </c>
      <c r="X101" s="7">
        <v>28.7</v>
      </c>
      <c r="Y101" s="5">
        <v>28.4</v>
      </c>
      <c r="Z101" s="4">
        <v>6.9</v>
      </c>
      <c r="AA101" s="3">
        <v>8.36</v>
      </c>
      <c r="AB101" s="5"/>
      <c r="AC101" s="4">
        <v>8.43</v>
      </c>
      <c r="AD101" s="5">
        <v>9.09</v>
      </c>
      <c r="AE101" s="5"/>
      <c r="AF101" s="5">
        <v>8.33</v>
      </c>
      <c r="AG101" s="6">
        <v>8.82</v>
      </c>
      <c r="AH101" s="6">
        <v>8.4600000000000009</v>
      </c>
      <c r="AI101" s="6">
        <v>6.84</v>
      </c>
      <c r="AJ101" s="6"/>
      <c r="AK101" s="6">
        <v>8.69</v>
      </c>
      <c r="AL101" s="4">
        <v>1.97</v>
      </c>
      <c r="AM101" s="3">
        <v>6.25</v>
      </c>
      <c r="AN101" s="4">
        <v>11.375</v>
      </c>
      <c r="AO101" s="3">
        <v>9.0299999999999994</v>
      </c>
      <c r="AP101" s="5">
        <v>3.35</v>
      </c>
      <c r="AQ101" s="6">
        <f>AU117-(AU117*7.2%)</f>
        <v>5.3731200000000001</v>
      </c>
      <c r="AR101" s="5">
        <v>7.21</v>
      </c>
      <c r="AS101" s="5">
        <v>8.5399999999999991</v>
      </c>
      <c r="AT101" s="5">
        <v>6.16</v>
      </c>
      <c r="AU101" s="5">
        <v>6.26</v>
      </c>
      <c r="AV101" s="6">
        <f>AS85-(AS85*7.8%)</f>
        <v>7.9107599999999998</v>
      </c>
      <c r="AW101" s="5">
        <v>9.16</v>
      </c>
      <c r="AX101" s="4">
        <v>153.9</v>
      </c>
      <c r="AY101" s="3">
        <v>153.9</v>
      </c>
      <c r="AZ101" s="5"/>
      <c r="BA101" s="4">
        <v>155.19999999999999</v>
      </c>
      <c r="BB101" s="5">
        <v>159.6</v>
      </c>
      <c r="BC101" s="5"/>
      <c r="BD101" s="5">
        <v>0.13200000000000001</v>
      </c>
      <c r="BE101" s="5">
        <v>0.13300000000000001</v>
      </c>
      <c r="BF101" s="15">
        <v>0.13</v>
      </c>
      <c r="BG101" s="15">
        <v>0.14899999999999999</v>
      </c>
      <c r="BH101" s="15"/>
      <c r="BI101" s="4">
        <v>0.128</v>
      </c>
      <c r="BJ101" s="4">
        <v>-24</v>
      </c>
      <c r="BK101" s="3">
        <v>-113.5</v>
      </c>
      <c r="BL101" s="5"/>
      <c r="BM101" s="4">
        <v>-149.69999999999999</v>
      </c>
      <c r="BN101" s="5">
        <v>-160.1</v>
      </c>
      <c r="BO101" s="5"/>
      <c r="BP101" s="5">
        <v>-110</v>
      </c>
      <c r="BQ101" s="5">
        <v>-60</v>
      </c>
      <c r="BR101" s="5">
        <v>-132</v>
      </c>
      <c r="BS101" s="5">
        <v>-105</v>
      </c>
      <c r="BT101" s="5"/>
      <c r="BU101" s="5">
        <v>34</v>
      </c>
      <c r="BV101" s="5">
        <v>92.3</v>
      </c>
      <c r="BW101" s="5">
        <v>88.4</v>
      </c>
      <c r="BX101" s="5"/>
      <c r="BY101" s="5">
        <v>89.7</v>
      </c>
      <c r="BZ101" s="5">
        <v>94.25</v>
      </c>
      <c r="CA101" s="5"/>
      <c r="CB101" s="5">
        <v>8.5999999999999993E-2</v>
      </c>
      <c r="CC101" s="5">
        <v>8.5999999999999993E-2</v>
      </c>
      <c r="CD101" s="5">
        <v>8.4000000000000005E-2</v>
      </c>
      <c r="CE101" s="5">
        <v>9.8000000000000004E-2</v>
      </c>
      <c r="CF101" s="5"/>
      <c r="CG101" s="5">
        <v>8.3000000000000004E-2</v>
      </c>
      <c r="CH101" s="5"/>
      <c r="CI101" s="5"/>
      <c r="CJ101" s="5"/>
      <c r="CK101" s="5"/>
      <c r="CL101" s="5"/>
      <c r="CM101" s="5"/>
      <c r="CN101" s="5">
        <v>2.86</v>
      </c>
      <c r="CO101" s="5">
        <v>4.0199999999999996</v>
      </c>
      <c r="CP101" s="5"/>
      <c r="CQ101" s="5">
        <v>6.23</v>
      </c>
      <c r="CR101" s="5"/>
      <c r="CS101" s="5"/>
      <c r="CT101" s="5"/>
      <c r="CU101" s="10">
        <v>40</v>
      </c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</row>
    <row r="102" spans="1:112" x14ac:dyDescent="0.25">
      <c r="A102" s="4">
        <v>2</v>
      </c>
      <c r="B102" s="4">
        <v>1</v>
      </c>
      <c r="D102" s="10">
        <v>1</v>
      </c>
      <c r="E102" s="4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4">
        <v>27.6</v>
      </c>
      <c r="O102" s="3"/>
      <c r="P102" s="10">
        <v>29.3</v>
      </c>
      <c r="Q102" s="4">
        <v>29.2</v>
      </c>
      <c r="R102" s="5">
        <v>29.4</v>
      </c>
      <c r="S102" s="3">
        <v>28.3</v>
      </c>
      <c r="T102" s="5">
        <v>28</v>
      </c>
      <c r="U102" s="5">
        <v>28.6</v>
      </c>
      <c r="V102" s="5">
        <v>28.3</v>
      </c>
      <c r="W102" s="5">
        <v>28.7</v>
      </c>
      <c r="X102" s="7">
        <v>28.2</v>
      </c>
      <c r="Y102" s="5">
        <v>28.3</v>
      </c>
      <c r="Z102" s="4">
        <v>6.88</v>
      </c>
      <c r="AA102" s="3"/>
      <c r="AB102" s="5"/>
      <c r="AC102" s="4">
        <v>8.8000000000000007</v>
      </c>
      <c r="AD102" s="5">
        <v>9.41</v>
      </c>
      <c r="AE102" s="5"/>
      <c r="AF102" s="5">
        <v>8.58</v>
      </c>
      <c r="AG102" s="6">
        <v>8.9600000000000009</v>
      </c>
      <c r="AH102" s="6">
        <v>8.58</v>
      </c>
      <c r="AI102" s="6">
        <v>7.24</v>
      </c>
      <c r="AJ102" s="6"/>
      <c r="AK102" s="6">
        <v>8.81</v>
      </c>
      <c r="AL102" s="4">
        <v>2.19</v>
      </c>
      <c r="AM102" s="3"/>
      <c r="AN102" s="4">
        <v>11.813000000000001</v>
      </c>
      <c r="AO102" s="4">
        <v>11.19</v>
      </c>
      <c r="AP102" s="5">
        <v>3.77</v>
      </c>
      <c r="AQ102" s="6">
        <f t="shared" ref="AQ102:AQ111" si="12">AU118-(AU118*7.2%)</f>
        <v>5.8278400000000001</v>
      </c>
      <c r="AR102" s="5">
        <v>7.52</v>
      </c>
      <c r="AS102" s="5">
        <v>8.76</v>
      </c>
      <c r="AT102" s="5">
        <v>6.29</v>
      </c>
      <c r="AU102" s="5">
        <v>6.36</v>
      </c>
      <c r="AV102" s="6">
        <f t="shared" ref="AV102:AV112" si="13">AS86-(AS86*7.8%)</f>
        <v>8.104379999999999</v>
      </c>
      <c r="AW102" s="5">
        <v>9.6999999999999993</v>
      </c>
      <c r="AX102" s="4">
        <v>148.80000000000001</v>
      </c>
      <c r="AY102" s="3"/>
      <c r="AZ102" s="5"/>
      <c r="BA102" s="4">
        <v>150.1</v>
      </c>
      <c r="BB102" s="5">
        <v>159.19999999999999</v>
      </c>
      <c r="BC102" s="5"/>
      <c r="BD102" s="5"/>
      <c r="BE102" s="5"/>
      <c r="BF102" s="15"/>
      <c r="BH102" s="15"/>
      <c r="BJ102" s="4">
        <v>-23.1</v>
      </c>
      <c r="BK102" s="3"/>
      <c r="BL102" s="5"/>
      <c r="BM102" s="4">
        <v>-162.80000000000001</v>
      </c>
      <c r="BN102" s="5">
        <v>-174.9</v>
      </c>
      <c r="BO102" s="5"/>
      <c r="BP102" s="5"/>
      <c r="BQ102" s="5"/>
      <c r="BR102" s="5"/>
      <c r="BS102" s="5"/>
      <c r="BT102" s="5"/>
      <c r="BU102" s="5"/>
      <c r="BV102" s="5">
        <v>92.3</v>
      </c>
      <c r="BW102" s="5"/>
      <c r="BX102" s="5"/>
      <c r="BY102" s="5">
        <v>90.35</v>
      </c>
      <c r="BZ102" s="5">
        <v>95.55</v>
      </c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</row>
    <row r="103" spans="1:112" x14ac:dyDescent="0.25">
      <c r="A103" s="4">
        <v>3</v>
      </c>
      <c r="B103" s="4">
        <v>2</v>
      </c>
      <c r="D103" s="10">
        <v>2</v>
      </c>
      <c r="E103" s="4">
        <v>2</v>
      </c>
      <c r="F103" s="5">
        <v>2</v>
      </c>
      <c r="G103" s="5">
        <v>2</v>
      </c>
      <c r="H103" s="5">
        <v>2</v>
      </c>
      <c r="I103" s="5">
        <v>2</v>
      </c>
      <c r="J103" s="5">
        <v>2</v>
      </c>
      <c r="K103" s="5">
        <v>2</v>
      </c>
      <c r="L103" s="5">
        <v>2</v>
      </c>
      <c r="M103" s="5">
        <v>2</v>
      </c>
      <c r="N103" s="4">
        <v>26.9</v>
      </c>
      <c r="O103" s="3"/>
      <c r="P103" s="10">
        <v>28.9</v>
      </c>
      <c r="Q103" s="4">
        <v>28.9</v>
      </c>
      <c r="R103" s="5">
        <v>28.8</v>
      </c>
      <c r="S103" s="3">
        <v>28.3</v>
      </c>
      <c r="T103" s="5">
        <v>27.8</v>
      </c>
      <c r="U103" s="5">
        <v>28.6</v>
      </c>
      <c r="V103" s="5">
        <v>27.9</v>
      </c>
      <c r="W103" s="5">
        <v>27.9</v>
      </c>
      <c r="X103" s="7">
        <v>28.1</v>
      </c>
      <c r="Y103" s="5">
        <v>28.1</v>
      </c>
      <c r="Z103" s="4">
        <v>6.86</v>
      </c>
      <c r="AA103" s="3"/>
      <c r="AB103" s="5"/>
      <c r="AC103" s="4">
        <v>8.69</v>
      </c>
      <c r="AD103" s="5">
        <v>9.27</v>
      </c>
      <c r="AE103" s="5"/>
      <c r="AF103" s="5">
        <v>8.56</v>
      </c>
      <c r="AG103" s="6">
        <v>8.9700000000000006</v>
      </c>
      <c r="AH103" s="6">
        <v>8.68</v>
      </c>
      <c r="AI103" s="6">
        <v>7.66</v>
      </c>
      <c r="AJ103" s="6"/>
      <c r="AK103" s="6">
        <v>8.84</v>
      </c>
      <c r="AL103" s="4">
        <v>1.29</v>
      </c>
      <c r="AM103" s="3"/>
      <c r="AN103" s="4">
        <v>8.09</v>
      </c>
      <c r="AO103" s="4">
        <v>8.0299999999999994</v>
      </c>
      <c r="AP103" s="5">
        <v>3.15</v>
      </c>
      <c r="AQ103" s="6">
        <f t="shared" si="12"/>
        <v>5.9392000000000005</v>
      </c>
      <c r="AR103" s="5">
        <v>6.48</v>
      </c>
      <c r="AS103" s="5">
        <v>8.81</v>
      </c>
      <c r="AT103" s="5">
        <v>6.51</v>
      </c>
      <c r="AU103" s="5">
        <v>7.33</v>
      </c>
      <c r="AV103" s="6">
        <f t="shared" si="13"/>
        <v>8.2887800000000009</v>
      </c>
      <c r="AW103" s="5">
        <v>9.77</v>
      </c>
      <c r="AX103" s="4">
        <v>145.4</v>
      </c>
      <c r="AY103" s="3"/>
      <c r="AZ103" s="5"/>
      <c r="BA103" s="4">
        <v>142</v>
      </c>
      <c r="BB103" s="5">
        <v>144.19999999999999</v>
      </c>
      <c r="BC103" s="5"/>
      <c r="BD103" s="5"/>
      <c r="BE103" s="5"/>
      <c r="BF103" s="15"/>
      <c r="BH103" s="15"/>
      <c r="BJ103" s="4">
        <v>-21.9</v>
      </c>
      <c r="BK103" s="3"/>
      <c r="BL103" s="5"/>
      <c r="BM103" s="4">
        <v>-149.9</v>
      </c>
      <c r="BN103" s="5">
        <v>-165.8</v>
      </c>
      <c r="BO103" s="5"/>
      <c r="BP103" s="5"/>
      <c r="BQ103" s="5"/>
      <c r="BR103" s="5"/>
      <c r="BS103" s="5"/>
      <c r="BT103" s="5"/>
      <c r="BU103" s="5"/>
      <c r="BV103" s="5">
        <v>91</v>
      </c>
      <c r="BW103" s="5"/>
      <c r="BX103" s="5"/>
      <c r="BY103" s="5">
        <v>86.45</v>
      </c>
      <c r="BZ103" s="5">
        <v>87.75</v>
      </c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</row>
    <row r="104" spans="1:112" x14ac:dyDescent="0.25">
      <c r="A104" s="4">
        <v>4</v>
      </c>
      <c r="B104" s="4">
        <v>3</v>
      </c>
      <c r="C104" s="3"/>
      <c r="D104" s="10">
        <v>3</v>
      </c>
      <c r="E104" s="4">
        <v>3</v>
      </c>
      <c r="F104" s="5">
        <v>3</v>
      </c>
      <c r="G104" s="5">
        <v>3</v>
      </c>
      <c r="H104" s="5">
        <v>3</v>
      </c>
      <c r="I104" s="5">
        <v>3</v>
      </c>
      <c r="J104" s="5">
        <v>3</v>
      </c>
      <c r="K104" s="5">
        <v>3</v>
      </c>
      <c r="L104" s="5">
        <v>3</v>
      </c>
      <c r="M104" s="5">
        <v>3</v>
      </c>
      <c r="N104" s="4">
        <v>26.8</v>
      </c>
      <c r="O104" s="3"/>
      <c r="P104" s="10">
        <v>28.7</v>
      </c>
      <c r="Q104" s="3">
        <v>28</v>
      </c>
      <c r="R104" s="5">
        <v>28.6</v>
      </c>
      <c r="S104" s="3">
        <v>28.3</v>
      </c>
      <c r="T104" s="5">
        <v>27.6</v>
      </c>
      <c r="U104" s="5">
        <v>28.6</v>
      </c>
      <c r="V104" s="5">
        <v>27.7</v>
      </c>
      <c r="W104" s="5">
        <v>27.7</v>
      </c>
      <c r="X104" s="7">
        <v>28.1</v>
      </c>
      <c r="Y104" s="5">
        <v>27.8</v>
      </c>
      <c r="Z104" s="4">
        <v>6.82</v>
      </c>
      <c r="AA104" s="3"/>
      <c r="AB104" s="5"/>
      <c r="AC104" s="3">
        <v>8.2899999999999991</v>
      </c>
      <c r="AD104" s="5">
        <v>9.2100000000000009</v>
      </c>
      <c r="AE104" s="5"/>
      <c r="AF104" s="5">
        <v>8.5</v>
      </c>
      <c r="AG104" s="6">
        <v>8.98</v>
      </c>
      <c r="AH104" s="6">
        <v>8.73</v>
      </c>
      <c r="AI104" s="6">
        <v>8.0500000000000007</v>
      </c>
      <c r="AJ104" s="6"/>
      <c r="AK104" s="6">
        <v>8.89</v>
      </c>
      <c r="AL104" s="4">
        <v>0.37</v>
      </c>
      <c r="AM104" s="3"/>
      <c r="AN104" s="4">
        <v>6.17</v>
      </c>
      <c r="AO104" s="3">
        <v>6.28</v>
      </c>
      <c r="AP104" s="5">
        <v>3.07</v>
      </c>
      <c r="AQ104" s="6">
        <f t="shared" si="12"/>
        <v>5.0297599999999996</v>
      </c>
      <c r="AR104" s="5">
        <v>5.34</v>
      </c>
      <c r="AS104" s="5">
        <v>8.59</v>
      </c>
      <c r="AT104" s="5">
        <v>6.22</v>
      </c>
      <c r="AU104" s="5">
        <v>6.74</v>
      </c>
      <c r="AV104" s="6">
        <f t="shared" si="13"/>
        <v>7.9384199999999998</v>
      </c>
      <c r="AW104" s="5">
        <v>9.0399999999999991</v>
      </c>
      <c r="AX104" s="4">
        <v>145.69999999999999</v>
      </c>
      <c r="AY104" s="3"/>
      <c r="AZ104" s="5"/>
      <c r="BA104" s="3">
        <v>139.5</v>
      </c>
      <c r="BB104" s="5">
        <v>143.1</v>
      </c>
      <c r="BC104" s="5"/>
      <c r="BD104" s="5"/>
      <c r="BE104" s="5"/>
      <c r="BF104" s="15"/>
      <c r="BH104" s="15"/>
      <c r="BJ104" s="4">
        <v>-19.100000000000001</v>
      </c>
      <c r="BK104" s="3"/>
      <c r="BL104" s="5"/>
      <c r="BM104" s="3">
        <v>-125.4</v>
      </c>
      <c r="BN104" s="5">
        <v>-162.1</v>
      </c>
      <c r="BO104" s="5"/>
      <c r="BP104" s="5"/>
      <c r="BQ104" s="5"/>
      <c r="BR104" s="5"/>
      <c r="BS104" s="5"/>
      <c r="BT104" s="5"/>
      <c r="BU104" s="5"/>
      <c r="BV104" s="5">
        <v>91.65</v>
      </c>
      <c r="BW104" s="5"/>
      <c r="BX104" s="5"/>
      <c r="BY104" s="5">
        <v>85.8</v>
      </c>
      <c r="BZ104" s="5">
        <v>87.1</v>
      </c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</row>
    <row r="105" spans="1:112" x14ac:dyDescent="0.25">
      <c r="A105" s="4">
        <v>5</v>
      </c>
      <c r="B105" s="4">
        <v>4</v>
      </c>
      <c r="C105" s="3"/>
      <c r="D105" s="10">
        <v>4</v>
      </c>
      <c r="E105" s="4">
        <v>4</v>
      </c>
      <c r="F105" s="5">
        <v>4</v>
      </c>
      <c r="G105" s="5">
        <v>4</v>
      </c>
      <c r="H105" s="5">
        <v>4</v>
      </c>
      <c r="I105" s="5">
        <v>4</v>
      </c>
      <c r="J105" s="5">
        <v>4</v>
      </c>
      <c r="K105" s="5">
        <v>4</v>
      </c>
      <c r="L105" s="5">
        <v>4</v>
      </c>
      <c r="M105" s="5">
        <v>4</v>
      </c>
      <c r="N105" s="4">
        <v>26.7</v>
      </c>
      <c r="P105" s="10">
        <v>28.5</v>
      </c>
      <c r="Q105" s="3">
        <v>27.8</v>
      </c>
      <c r="R105" s="5">
        <v>28.6</v>
      </c>
      <c r="S105" s="3">
        <v>28.2</v>
      </c>
      <c r="T105" s="5">
        <v>27.5</v>
      </c>
      <c r="U105" s="5">
        <v>28.6</v>
      </c>
      <c r="V105" s="5">
        <v>27.7</v>
      </c>
      <c r="W105" s="5">
        <v>27.6</v>
      </c>
      <c r="X105" s="7">
        <v>28.2</v>
      </c>
      <c r="Y105" s="5">
        <v>27.7</v>
      </c>
      <c r="Z105" s="4">
        <v>6.79</v>
      </c>
      <c r="AB105" s="5"/>
      <c r="AC105" s="4">
        <v>8</v>
      </c>
      <c r="AD105" s="5">
        <v>9.18</v>
      </c>
      <c r="AE105" s="5"/>
      <c r="AF105" s="5">
        <v>8.43</v>
      </c>
      <c r="AG105" s="6">
        <v>9</v>
      </c>
      <c r="AH105" s="6">
        <v>8.7200000000000006</v>
      </c>
      <c r="AI105" s="6">
        <v>8.24</v>
      </c>
      <c r="AJ105" s="6"/>
      <c r="AK105" s="6">
        <v>8.8800000000000008</v>
      </c>
      <c r="AL105" s="4">
        <v>0.08</v>
      </c>
      <c r="AM105" s="3"/>
      <c r="AN105" s="4">
        <v>4.57</v>
      </c>
      <c r="AO105" s="3">
        <v>4.49</v>
      </c>
      <c r="AP105" s="5">
        <v>3.02</v>
      </c>
      <c r="AQ105" s="6">
        <f t="shared" si="12"/>
        <v>4.7977600000000002</v>
      </c>
      <c r="AR105" s="5">
        <v>5.17</v>
      </c>
      <c r="AS105" s="5">
        <v>8.34</v>
      </c>
      <c r="AT105" s="5">
        <v>6.45</v>
      </c>
      <c r="AU105" s="5">
        <v>6.42</v>
      </c>
      <c r="AV105" s="6">
        <f t="shared" si="13"/>
        <v>7.5603999999999996</v>
      </c>
      <c r="AW105" s="5">
        <v>8.1999999999999993</v>
      </c>
      <c r="AX105" s="4">
        <v>145.80000000000001</v>
      </c>
      <c r="AZ105" s="5"/>
      <c r="BA105" s="3">
        <v>139.9</v>
      </c>
      <c r="BB105" s="15">
        <v>142.1</v>
      </c>
      <c r="BC105" s="5"/>
      <c r="BD105" s="5"/>
      <c r="BE105" s="5"/>
      <c r="BF105" s="15"/>
      <c r="BH105" s="15"/>
      <c r="BJ105" s="4">
        <v>-17.5</v>
      </c>
      <c r="BL105" s="5"/>
      <c r="BM105" s="3">
        <v>-107.6</v>
      </c>
      <c r="BN105" s="5">
        <v>-160</v>
      </c>
      <c r="BO105" s="5"/>
      <c r="BP105" s="5"/>
      <c r="BQ105" s="5"/>
      <c r="BR105" s="5"/>
      <c r="BS105" s="5"/>
      <c r="BT105" s="5"/>
      <c r="BU105" s="5"/>
      <c r="BV105" s="5">
        <v>91.65</v>
      </c>
      <c r="BW105" s="5"/>
      <c r="BX105" s="5"/>
      <c r="BY105" s="5">
        <v>86.45</v>
      </c>
      <c r="BZ105" s="5">
        <v>86.45</v>
      </c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</row>
    <row r="106" spans="1:112" x14ac:dyDescent="0.25">
      <c r="A106" s="4">
        <v>6</v>
      </c>
      <c r="B106" s="4">
        <v>5</v>
      </c>
      <c r="D106" s="10">
        <v>5</v>
      </c>
      <c r="E106" s="4">
        <v>5</v>
      </c>
      <c r="F106" s="5">
        <v>5</v>
      </c>
      <c r="G106" s="5">
        <v>5</v>
      </c>
      <c r="H106" s="5">
        <v>5</v>
      </c>
      <c r="I106" s="5">
        <v>5</v>
      </c>
      <c r="J106" s="5">
        <v>5</v>
      </c>
      <c r="K106" s="5">
        <v>5</v>
      </c>
      <c r="L106" s="5">
        <v>5</v>
      </c>
      <c r="M106" s="5">
        <v>5</v>
      </c>
      <c r="N106" s="4">
        <v>26.7</v>
      </c>
      <c r="P106" s="10">
        <v>28.5</v>
      </c>
      <c r="Q106" s="3">
        <v>27.6</v>
      </c>
      <c r="R106" s="5">
        <v>28.6</v>
      </c>
      <c r="S106" s="3">
        <v>28.2</v>
      </c>
      <c r="T106" s="5">
        <v>27.5</v>
      </c>
      <c r="U106" s="5">
        <v>28.3</v>
      </c>
      <c r="V106" s="5">
        <v>27.6</v>
      </c>
      <c r="W106" s="5">
        <v>27.6</v>
      </c>
      <c r="X106" s="7">
        <v>28.1</v>
      </c>
      <c r="Y106" s="5">
        <v>27.7</v>
      </c>
      <c r="Z106" s="4">
        <v>6.77</v>
      </c>
      <c r="AB106" s="5"/>
      <c r="AC106" s="3">
        <v>7.77</v>
      </c>
      <c r="AD106" s="5">
        <v>9.07</v>
      </c>
      <c r="AE106" s="5"/>
      <c r="AF106" s="5">
        <v>8.39</v>
      </c>
      <c r="AG106" s="6">
        <v>8.98</v>
      </c>
      <c r="AH106" s="6">
        <v>8.6999999999999993</v>
      </c>
      <c r="AI106" s="6">
        <v>8.31</v>
      </c>
      <c r="AJ106" s="6"/>
      <c r="AK106" s="6">
        <v>8.8699999999999992</v>
      </c>
      <c r="AL106" s="4">
        <v>7.0000000000000007E-2</v>
      </c>
      <c r="AM106" s="3"/>
      <c r="AN106" s="4">
        <v>4.38</v>
      </c>
      <c r="AO106" s="3">
        <v>1.77</v>
      </c>
      <c r="AP106" s="5">
        <v>3.07</v>
      </c>
      <c r="AQ106" s="6">
        <f t="shared" si="12"/>
        <v>4.7327999999999992</v>
      </c>
      <c r="AR106" s="5">
        <v>4.63</v>
      </c>
      <c r="AS106" s="5">
        <v>8.17</v>
      </c>
      <c r="AT106" s="5">
        <v>5.45</v>
      </c>
      <c r="AU106" s="5">
        <v>6.03</v>
      </c>
      <c r="AV106" s="6">
        <f t="shared" si="13"/>
        <v>7.5511799999999996</v>
      </c>
      <c r="AW106" s="5">
        <v>7.6</v>
      </c>
      <c r="AX106" s="4">
        <v>146.1</v>
      </c>
      <c r="AZ106" s="5"/>
      <c r="BA106" s="3">
        <v>140.4</v>
      </c>
      <c r="BB106" s="5">
        <v>141</v>
      </c>
      <c r="BC106" s="5"/>
      <c r="BD106" s="5"/>
      <c r="BE106" s="5"/>
      <c r="BF106" s="15"/>
      <c r="BH106" s="15"/>
      <c r="BJ106" s="4">
        <v>-16.399999999999999</v>
      </c>
      <c r="BL106" s="5"/>
      <c r="BM106" s="3">
        <v>-85.2</v>
      </c>
      <c r="BN106" s="5">
        <v>-153.19999999999999</v>
      </c>
      <c r="BO106" s="5"/>
      <c r="BP106" s="5"/>
      <c r="BQ106" s="5"/>
      <c r="BR106" s="5"/>
      <c r="BS106" s="5"/>
      <c r="BT106" s="5"/>
      <c r="BU106" s="5"/>
      <c r="BV106" s="5">
        <v>92.3</v>
      </c>
      <c r="BW106" s="5"/>
      <c r="BX106" s="5"/>
      <c r="BY106" s="5">
        <v>87.1</v>
      </c>
      <c r="BZ106" s="5">
        <v>85.8</v>
      </c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</row>
    <row r="107" spans="1:112" x14ac:dyDescent="0.25">
      <c r="A107" s="4">
        <v>7</v>
      </c>
      <c r="B107" s="4">
        <v>6</v>
      </c>
      <c r="D107" s="10">
        <v>6</v>
      </c>
      <c r="E107" s="4">
        <v>6</v>
      </c>
      <c r="F107" s="5">
        <v>6</v>
      </c>
      <c r="G107" s="5">
        <v>6</v>
      </c>
      <c r="H107" s="5">
        <v>6</v>
      </c>
      <c r="I107" s="5">
        <v>6</v>
      </c>
      <c r="J107" s="5">
        <v>6</v>
      </c>
      <c r="K107" s="5">
        <v>6</v>
      </c>
      <c r="L107" s="5">
        <v>6</v>
      </c>
      <c r="M107" s="5">
        <v>6</v>
      </c>
      <c r="N107" s="4">
        <v>26.7</v>
      </c>
      <c r="P107" s="10">
        <v>28.5</v>
      </c>
      <c r="Q107" s="3">
        <v>27.5</v>
      </c>
      <c r="R107" s="5">
        <v>28.4</v>
      </c>
      <c r="S107" s="12">
        <v>27.8</v>
      </c>
      <c r="T107" s="5">
        <v>27.5</v>
      </c>
      <c r="U107" s="5">
        <v>28.1</v>
      </c>
      <c r="V107" s="5">
        <v>27.6</v>
      </c>
      <c r="W107" s="5">
        <v>27.6</v>
      </c>
      <c r="X107" s="7">
        <v>28.1</v>
      </c>
      <c r="Y107" s="5">
        <v>27.7</v>
      </c>
      <c r="Z107" s="4">
        <v>6.75</v>
      </c>
      <c r="AC107" s="3">
        <v>7.54</v>
      </c>
      <c r="AD107" s="5">
        <v>8.86</v>
      </c>
      <c r="AE107" s="5"/>
      <c r="AF107" s="5">
        <v>8.33</v>
      </c>
      <c r="AG107" s="6">
        <v>8.93</v>
      </c>
      <c r="AH107" s="6">
        <v>8.66</v>
      </c>
      <c r="AI107" s="6">
        <v>8.36</v>
      </c>
      <c r="AJ107" s="6"/>
      <c r="AK107" s="6">
        <v>8.6999999999999993</v>
      </c>
      <c r="AL107" s="4">
        <v>7.0000000000000007E-2</v>
      </c>
      <c r="AN107" s="4">
        <v>3.7650000000000001</v>
      </c>
      <c r="AO107" s="3">
        <v>0.83</v>
      </c>
      <c r="AP107" s="5">
        <v>2.44</v>
      </c>
      <c r="AQ107" s="6">
        <f t="shared" si="12"/>
        <v>4.21312</v>
      </c>
      <c r="AR107" s="5">
        <v>4.82</v>
      </c>
      <c r="AS107" s="5">
        <v>7.12</v>
      </c>
      <c r="AT107" s="5">
        <v>5.61</v>
      </c>
      <c r="AU107" s="5">
        <v>5.83</v>
      </c>
      <c r="AV107" s="6">
        <f t="shared" si="13"/>
        <v>7.1547200000000002</v>
      </c>
      <c r="AW107" s="5">
        <v>3.27</v>
      </c>
      <c r="AX107" s="4">
        <v>146.4</v>
      </c>
      <c r="BA107" s="3">
        <v>140.1</v>
      </c>
      <c r="BB107" s="5">
        <v>137</v>
      </c>
      <c r="BC107" s="5"/>
      <c r="BD107" s="5"/>
      <c r="BE107" s="5"/>
      <c r="BF107" s="15"/>
      <c r="BH107" s="15"/>
      <c r="BJ107" s="4">
        <v>-15.4</v>
      </c>
      <c r="BM107" s="3">
        <v>-61.5</v>
      </c>
      <c r="BN107" s="5">
        <v>-141.1</v>
      </c>
      <c r="BO107" s="5"/>
      <c r="BP107" s="5"/>
      <c r="BQ107" s="5"/>
      <c r="BR107" s="5"/>
      <c r="BS107" s="5"/>
      <c r="BT107" s="5"/>
      <c r="BU107" s="5"/>
      <c r="BV107" s="5">
        <v>92.3</v>
      </c>
      <c r="BW107" s="5"/>
      <c r="BX107" s="5"/>
      <c r="BY107" s="5">
        <v>87.1</v>
      </c>
      <c r="BZ107" s="5">
        <v>83.85</v>
      </c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</row>
    <row r="108" spans="1:112" x14ac:dyDescent="0.25">
      <c r="A108" s="4">
        <v>8</v>
      </c>
      <c r="B108" s="4">
        <v>7</v>
      </c>
      <c r="D108" s="10">
        <v>7</v>
      </c>
      <c r="E108" s="4">
        <v>7</v>
      </c>
      <c r="F108" s="5">
        <v>7</v>
      </c>
      <c r="G108" s="5">
        <v>7</v>
      </c>
      <c r="H108" s="5">
        <v>7</v>
      </c>
      <c r="I108" s="5">
        <v>7</v>
      </c>
      <c r="J108" s="5">
        <v>7</v>
      </c>
      <c r="K108" s="5">
        <v>7</v>
      </c>
      <c r="L108" s="5">
        <v>7</v>
      </c>
      <c r="M108" s="5">
        <v>7</v>
      </c>
      <c r="N108" s="4">
        <v>26.7</v>
      </c>
      <c r="P108" s="10">
        <v>28.3</v>
      </c>
      <c r="Q108" s="3">
        <v>27.4</v>
      </c>
      <c r="R108" s="15">
        <v>28.3</v>
      </c>
      <c r="S108" s="12">
        <v>27.7</v>
      </c>
      <c r="T108" s="5">
        <v>27.5</v>
      </c>
      <c r="U108" s="15">
        <v>28.1</v>
      </c>
      <c r="V108" s="15">
        <v>27.5</v>
      </c>
      <c r="W108" s="5">
        <v>27.6</v>
      </c>
      <c r="X108" s="7">
        <v>28</v>
      </c>
      <c r="Y108" s="15">
        <v>27.5</v>
      </c>
      <c r="Z108" s="4">
        <v>6.73</v>
      </c>
      <c r="AC108" s="3">
        <v>7.39</v>
      </c>
      <c r="AD108" s="5">
        <v>8.73</v>
      </c>
      <c r="AE108" s="5"/>
      <c r="AF108" s="5">
        <v>8.2899999999999991</v>
      </c>
      <c r="AG108" s="6">
        <v>8.8699999999999992</v>
      </c>
      <c r="AH108" s="6">
        <v>8.6199999999999992</v>
      </c>
      <c r="AI108" s="6">
        <v>8.4</v>
      </c>
      <c r="AJ108" s="6"/>
      <c r="AK108" s="6">
        <v>8.61</v>
      </c>
      <c r="AL108" s="4">
        <v>7.0000000000000007E-2</v>
      </c>
      <c r="AN108" s="4">
        <v>3.2589999999999999</v>
      </c>
      <c r="AO108" s="3">
        <v>0.23</v>
      </c>
      <c r="AP108" s="5">
        <v>2.14</v>
      </c>
      <c r="AQ108" s="6">
        <f t="shared" si="12"/>
        <v>4.6492800000000001</v>
      </c>
      <c r="AR108" s="5">
        <v>4.54</v>
      </c>
      <c r="AS108" s="5">
        <v>6.99</v>
      </c>
      <c r="AT108" s="5">
        <v>5.23</v>
      </c>
      <c r="AU108" s="5">
        <v>5.61</v>
      </c>
      <c r="AV108" s="6">
        <f t="shared" si="13"/>
        <v>4.2412000000000001</v>
      </c>
      <c r="AW108" s="5">
        <v>2.23</v>
      </c>
      <c r="AX108" s="4">
        <v>146.69999999999999</v>
      </c>
      <c r="BA108" s="3">
        <v>143.4</v>
      </c>
      <c r="BB108" s="5">
        <v>136.1</v>
      </c>
      <c r="BC108" s="5"/>
      <c r="BD108" s="5"/>
      <c r="BE108" s="5"/>
      <c r="BF108" s="15"/>
      <c r="BH108" s="15"/>
      <c r="BJ108" s="4">
        <v>-14.1</v>
      </c>
      <c r="BM108" s="3">
        <v>-54.8</v>
      </c>
      <c r="BN108" s="5">
        <v>-133</v>
      </c>
      <c r="BO108" s="5"/>
      <c r="BP108" s="5"/>
      <c r="BQ108" s="5"/>
      <c r="BR108" s="5"/>
      <c r="BS108" s="5"/>
      <c r="BT108" s="5"/>
      <c r="BU108" s="5"/>
      <c r="BV108" s="5">
        <v>92.3</v>
      </c>
      <c r="BW108" s="5"/>
      <c r="BX108" s="5"/>
      <c r="BY108" s="5">
        <v>89.05</v>
      </c>
      <c r="BZ108" s="5">
        <v>83.2</v>
      </c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</row>
    <row r="109" spans="1:112" x14ac:dyDescent="0.25">
      <c r="A109" s="4">
        <v>9</v>
      </c>
      <c r="B109" s="4">
        <v>8</v>
      </c>
      <c r="D109" s="10">
        <v>8</v>
      </c>
      <c r="E109" s="4">
        <v>8</v>
      </c>
      <c r="F109" s="5">
        <v>8</v>
      </c>
      <c r="G109" s="5">
        <v>8</v>
      </c>
      <c r="H109" s="5">
        <v>8</v>
      </c>
      <c r="I109" s="5">
        <v>8</v>
      </c>
      <c r="J109" s="5">
        <v>8</v>
      </c>
      <c r="K109" s="5">
        <v>8</v>
      </c>
      <c r="L109" s="5">
        <v>8</v>
      </c>
      <c r="M109" s="5">
        <v>8</v>
      </c>
      <c r="N109" s="4">
        <v>26.7</v>
      </c>
      <c r="P109" s="12">
        <v>27.7</v>
      </c>
      <c r="Q109" s="3">
        <v>27.4</v>
      </c>
      <c r="R109" s="15">
        <v>28</v>
      </c>
      <c r="S109" s="12">
        <v>27.6</v>
      </c>
      <c r="T109" s="15">
        <v>27.4</v>
      </c>
      <c r="U109" s="15">
        <v>27.9</v>
      </c>
      <c r="V109" s="15">
        <v>27.5</v>
      </c>
      <c r="W109" s="5">
        <v>27.6</v>
      </c>
      <c r="X109" s="7">
        <v>28</v>
      </c>
      <c r="Y109" s="15">
        <v>27.4</v>
      </c>
      <c r="Z109" s="4">
        <v>6.72</v>
      </c>
      <c r="AC109" s="3">
        <v>7.3</v>
      </c>
      <c r="AD109" s="5">
        <v>8.36</v>
      </c>
      <c r="AE109" s="5"/>
      <c r="AF109" s="5">
        <v>8.25</v>
      </c>
      <c r="AG109" s="6">
        <v>8.83</v>
      </c>
      <c r="AH109" s="6">
        <v>8.59</v>
      </c>
      <c r="AI109" s="6">
        <v>8.41</v>
      </c>
      <c r="AJ109" s="6"/>
      <c r="AK109" s="6">
        <v>8.5500000000000007</v>
      </c>
      <c r="AL109" s="4">
        <v>7.0000000000000007E-2</v>
      </c>
      <c r="AN109" s="4">
        <v>2.6030000000000002</v>
      </c>
      <c r="AO109" s="3">
        <v>0.17</v>
      </c>
      <c r="AP109" s="5">
        <v>0.73</v>
      </c>
      <c r="AQ109" s="6">
        <f t="shared" si="12"/>
        <v>4.39872</v>
      </c>
      <c r="AR109" s="5">
        <v>4.21</v>
      </c>
      <c r="AS109" s="5">
        <v>6.06</v>
      </c>
      <c r="AT109" s="5">
        <v>4.8600000000000003</v>
      </c>
      <c r="AU109" s="5">
        <v>5.32</v>
      </c>
      <c r="AV109" s="6">
        <f t="shared" si="13"/>
        <v>3.0057199999999997</v>
      </c>
      <c r="AW109" s="5">
        <v>1.57</v>
      </c>
      <c r="AX109" s="4">
        <v>147.1</v>
      </c>
      <c r="BA109" s="3">
        <v>143</v>
      </c>
      <c r="BB109" s="5">
        <v>129.5</v>
      </c>
      <c r="BC109" s="5"/>
      <c r="BD109" s="5"/>
      <c r="BE109" s="5"/>
      <c r="BF109" s="15"/>
      <c r="BH109" s="15"/>
      <c r="BJ109" s="4">
        <v>-13.5</v>
      </c>
      <c r="BM109" s="3">
        <v>-48.7</v>
      </c>
      <c r="BN109" s="5">
        <v>-109.8</v>
      </c>
      <c r="BO109" s="5"/>
      <c r="BP109" s="5"/>
      <c r="BQ109" s="5"/>
      <c r="BR109" s="5"/>
      <c r="BS109" s="5"/>
      <c r="BT109" s="5"/>
      <c r="BU109" s="5"/>
      <c r="BV109" s="5">
        <v>92.3</v>
      </c>
      <c r="BW109" s="5"/>
      <c r="BX109" s="5"/>
      <c r="BY109" s="5">
        <v>89.05</v>
      </c>
      <c r="BZ109" s="5">
        <v>79.95</v>
      </c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</row>
    <row r="110" spans="1:112" x14ac:dyDescent="0.25">
      <c r="A110" s="4">
        <v>10</v>
      </c>
      <c r="B110" s="4">
        <v>9</v>
      </c>
      <c r="D110" s="10">
        <v>9</v>
      </c>
      <c r="E110" s="4">
        <v>9</v>
      </c>
      <c r="F110" s="5">
        <v>9</v>
      </c>
      <c r="G110" s="5">
        <v>9</v>
      </c>
      <c r="H110" s="5">
        <v>9</v>
      </c>
      <c r="I110" s="5">
        <v>9</v>
      </c>
      <c r="J110" s="5">
        <v>9</v>
      </c>
      <c r="K110" s="5">
        <v>9</v>
      </c>
      <c r="L110" s="5">
        <v>9</v>
      </c>
      <c r="M110" s="5">
        <v>9</v>
      </c>
      <c r="N110" s="4">
        <v>26.7</v>
      </c>
      <c r="P110" s="12">
        <v>27.5</v>
      </c>
      <c r="Q110" s="3">
        <v>27.3</v>
      </c>
      <c r="R110" s="5">
        <v>27.9</v>
      </c>
      <c r="S110" s="12">
        <v>27.5</v>
      </c>
      <c r="T110" s="5">
        <v>27.4</v>
      </c>
      <c r="U110" s="15">
        <v>27.9</v>
      </c>
      <c r="V110" s="15">
        <v>27.5</v>
      </c>
      <c r="W110" s="5">
        <v>27.6</v>
      </c>
      <c r="X110" s="7">
        <v>27.9</v>
      </c>
      <c r="Y110" s="15">
        <v>27.3</v>
      </c>
      <c r="Z110" s="4">
        <v>6.69</v>
      </c>
      <c r="AC110" s="3">
        <v>7.25</v>
      </c>
      <c r="AD110" s="5">
        <v>8.08</v>
      </c>
      <c r="AE110" s="5"/>
      <c r="AF110" s="5">
        <v>8.26</v>
      </c>
      <c r="AG110" s="6">
        <v>8.76</v>
      </c>
      <c r="AH110" s="6">
        <v>8.66</v>
      </c>
      <c r="AI110" s="6">
        <v>8.42</v>
      </c>
      <c r="AJ110" s="6"/>
      <c r="AK110" s="6">
        <v>8.5399999999999991</v>
      </c>
      <c r="AL110" s="4">
        <v>0.06</v>
      </c>
      <c r="AN110" s="4">
        <v>1.4179999999999999</v>
      </c>
      <c r="AO110" s="3">
        <v>0.13</v>
      </c>
      <c r="AP110" s="5">
        <v>0.65</v>
      </c>
      <c r="AQ110" s="6">
        <f t="shared" si="12"/>
        <v>4.4080000000000004</v>
      </c>
      <c r="AR110" s="5">
        <v>4.37</v>
      </c>
      <c r="AS110" s="5">
        <v>6.1</v>
      </c>
      <c r="AT110" s="5">
        <v>4.82</v>
      </c>
      <c r="AU110" s="5">
        <v>5.21</v>
      </c>
      <c r="AV110" s="6">
        <f t="shared" si="13"/>
        <v>2.8950800000000001</v>
      </c>
      <c r="AW110" s="5">
        <v>1.19</v>
      </c>
      <c r="AX110" s="4">
        <v>148.1</v>
      </c>
      <c r="BA110" s="3">
        <v>144.4</v>
      </c>
      <c r="BB110" s="5">
        <v>135.1</v>
      </c>
      <c r="BC110" s="5"/>
      <c r="BD110" s="5"/>
      <c r="BE110" s="5"/>
      <c r="BF110" s="15"/>
      <c r="BH110" s="15"/>
      <c r="BJ110" s="4">
        <v>-11.8</v>
      </c>
      <c r="BM110" s="3">
        <v>-45.8</v>
      </c>
      <c r="BN110" s="5">
        <v>-94.1</v>
      </c>
      <c r="BO110" s="5"/>
      <c r="BP110" s="5"/>
      <c r="BQ110" s="5"/>
      <c r="BR110" s="5"/>
      <c r="BS110" s="5"/>
      <c r="BT110" s="5"/>
      <c r="BU110" s="5"/>
      <c r="BV110" s="5">
        <v>93.6</v>
      </c>
      <c r="BW110" s="5"/>
      <c r="BX110" s="5"/>
      <c r="BY110" s="5">
        <v>89.7</v>
      </c>
      <c r="BZ110" s="5">
        <v>84.5</v>
      </c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</row>
    <row r="111" spans="1:112" x14ac:dyDescent="0.25">
      <c r="A111" s="4">
        <v>11</v>
      </c>
      <c r="B111" s="4">
        <v>10</v>
      </c>
      <c r="D111" s="10">
        <v>10</v>
      </c>
      <c r="E111" s="4">
        <v>10</v>
      </c>
      <c r="F111" s="5">
        <v>10</v>
      </c>
      <c r="G111" s="5">
        <v>10</v>
      </c>
      <c r="H111" s="5">
        <v>10</v>
      </c>
      <c r="I111" s="5">
        <v>10</v>
      </c>
      <c r="J111" s="5">
        <v>10</v>
      </c>
      <c r="K111" s="5">
        <v>10</v>
      </c>
      <c r="L111" s="5">
        <v>10</v>
      </c>
      <c r="M111" s="5">
        <v>10</v>
      </c>
      <c r="N111" s="4">
        <v>26.7</v>
      </c>
      <c r="P111" s="12">
        <v>27.5</v>
      </c>
      <c r="Q111" s="3">
        <v>27.3</v>
      </c>
      <c r="R111" s="5">
        <v>27.7</v>
      </c>
      <c r="S111" s="12">
        <v>27.3</v>
      </c>
      <c r="T111" s="5">
        <v>27.4</v>
      </c>
      <c r="U111" s="15">
        <v>17.8</v>
      </c>
      <c r="V111" s="15">
        <v>27.5</v>
      </c>
      <c r="W111" s="15">
        <v>27.5</v>
      </c>
      <c r="X111" s="7">
        <v>27.9</v>
      </c>
      <c r="Y111" s="15">
        <v>27.3</v>
      </c>
      <c r="Z111" s="4">
        <v>6.65</v>
      </c>
      <c r="AC111" s="3">
        <v>7.21</v>
      </c>
      <c r="AD111" s="5">
        <v>7.92</v>
      </c>
      <c r="AE111" s="5"/>
      <c r="AF111" s="5">
        <v>8.16</v>
      </c>
      <c r="AG111" s="6">
        <v>8.69</v>
      </c>
      <c r="AH111" s="6">
        <v>8.5299999999999994</v>
      </c>
      <c r="AI111" s="6">
        <v>8.36</v>
      </c>
      <c r="AJ111" s="6"/>
      <c r="AK111" s="6">
        <v>8.4600000000000009</v>
      </c>
      <c r="AL111" s="4">
        <v>0.04</v>
      </c>
      <c r="AN111" s="4">
        <v>0.64800000000000002</v>
      </c>
      <c r="AO111" s="3">
        <v>0.11</v>
      </c>
      <c r="AP111" s="5">
        <v>0.67</v>
      </c>
      <c r="AQ111" s="6">
        <f t="shared" si="12"/>
        <v>4.3616000000000001</v>
      </c>
      <c r="AR111" s="5">
        <v>4.3899999999999997</v>
      </c>
      <c r="AS111" s="5">
        <v>4.7699999999999996</v>
      </c>
      <c r="AT111" s="5">
        <v>4.8600000000000003</v>
      </c>
      <c r="AU111" s="5">
        <v>4.83</v>
      </c>
      <c r="AV111" s="6">
        <f t="shared" si="13"/>
        <v>2.68302</v>
      </c>
      <c r="AW111" s="5">
        <v>0.52</v>
      </c>
      <c r="AX111" s="4">
        <v>148.30000000000001</v>
      </c>
      <c r="BA111" s="3">
        <v>143.69999999999999</v>
      </c>
      <c r="BB111" s="5">
        <v>139.4</v>
      </c>
      <c r="BC111" s="5"/>
      <c r="BD111" s="5"/>
      <c r="BE111" s="5"/>
      <c r="BF111" s="15"/>
      <c r="BH111" s="15"/>
      <c r="BJ111" s="4">
        <v>-9.1</v>
      </c>
      <c r="BM111" s="3">
        <v>-60.8</v>
      </c>
      <c r="BN111" s="5">
        <v>-84</v>
      </c>
      <c r="BO111" s="5"/>
      <c r="BP111" s="5"/>
      <c r="BQ111" s="5"/>
      <c r="BR111" s="5"/>
      <c r="BS111" s="5"/>
      <c r="BT111" s="5"/>
      <c r="BU111" s="5"/>
      <c r="BV111" s="5">
        <v>93.6</v>
      </c>
      <c r="BW111" s="5"/>
      <c r="BX111" s="5"/>
      <c r="BY111" s="5">
        <v>89.7</v>
      </c>
      <c r="BZ111" s="5">
        <v>86.8</v>
      </c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</row>
    <row r="112" spans="1:112" x14ac:dyDescent="0.25">
      <c r="A112" s="4">
        <v>12</v>
      </c>
      <c r="B112" s="4">
        <v>61.2</v>
      </c>
      <c r="D112" s="10">
        <v>60</v>
      </c>
      <c r="E112" s="3">
        <v>61.9</v>
      </c>
      <c r="F112" s="5">
        <v>62.2</v>
      </c>
      <c r="G112" s="5"/>
      <c r="H112" s="5">
        <v>63.6</v>
      </c>
      <c r="I112" s="5">
        <v>81.099999999999994</v>
      </c>
      <c r="J112" s="5">
        <v>63.9</v>
      </c>
      <c r="K112" s="5">
        <v>63.6</v>
      </c>
      <c r="L112" s="5"/>
      <c r="M112" s="5">
        <v>68.400000000000006</v>
      </c>
      <c r="N112" s="4">
        <v>27.2</v>
      </c>
      <c r="P112" s="12">
        <v>26.9</v>
      </c>
      <c r="Q112" s="3">
        <v>27.6</v>
      </c>
      <c r="R112" s="5">
        <v>29</v>
      </c>
      <c r="S112" s="12">
        <v>26.9</v>
      </c>
      <c r="T112" s="5">
        <v>26.9</v>
      </c>
      <c r="U112" s="5">
        <v>26.3</v>
      </c>
      <c r="V112" s="5">
        <v>27.2</v>
      </c>
      <c r="W112" s="5">
        <v>27.1</v>
      </c>
      <c r="X112" s="7">
        <v>27.1</v>
      </c>
      <c r="Y112" s="5">
        <v>26.7</v>
      </c>
      <c r="Z112" s="4">
        <v>6.72</v>
      </c>
      <c r="AC112" s="3">
        <v>7.21</v>
      </c>
      <c r="AD112" s="5">
        <v>7.9</v>
      </c>
      <c r="AE112" s="5"/>
      <c r="AF112" s="5">
        <v>7.78</v>
      </c>
      <c r="AG112" s="6">
        <v>8.32</v>
      </c>
      <c r="AH112" s="6">
        <v>7.98</v>
      </c>
      <c r="AI112" s="6">
        <v>7.02</v>
      </c>
      <c r="AJ112" s="6"/>
      <c r="AK112" s="6">
        <v>8.26</v>
      </c>
      <c r="AL112" s="4">
        <v>0.19</v>
      </c>
      <c r="AN112" s="4">
        <v>2.3E-2</v>
      </c>
      <c r="AO112" s="3">
        <v>0.41</v>
      </c>
      <c r="AP112" s="5">
        <v>0.05</v>
      </c>
      <c r="AQ112" s="6">
        <v>0.89</v>
      </c>
      <c r="AR112" s="5">
        <v>0.7</v>
      </c>
      <c r="AS112" s="5">
        <v>0.87</v>
      </c>
      <c r="AT112" s="5">
        <v>0.66</v>
      </c>
      <c r="AU112" s="5">
        <v>0.76</v>
      </c>
      <c r="AV112" s="6">
        <f t="shared" si="13"/>
        <v>0.23050000000000001</v>
      </c>
      <c r="AW112" s="5">
        <v>0.48</v>
      </c>
      <c r="AX112" s="4">
        <v>153.4</v>
      </c>
      <c r="BA112" s="3">
        <v>174.7</v>
      </c>
      <c r="BB112" s="5">
        <v>171.7</v>
      </c>
      <c r="BC112" s="5"/>
      <c r="BD112" s="5">
        <v>0.16500000000000001</v>
      </c>
      <c r="BE112" s="5">
        <v>0.193</v>
      </c>
      <c r="BF112" s="15">
        <v>0.17299999999999999</v>
      </c>
      <c r="BG112" s="15">
        <v>0.14399999999999999</v>
      </c>
      <c r="BH112" s="15"/>
      <c r="BI112" s="4">
        <v>0.17100000000000001</v>
      </c>
      <c r="BJ112" s="4">
        <v>-13.6</v>
      </c>
      <c r="BN112" s="5">
        <v>-82.2</v>
      </c>
      <c r="BO112" s="5"/>
      <c r="BP112" s="5">
        <v>-95</v>
      </c>
      <c r="BQ112" s="5">
        <v>-29</v>
      </c>
      <c r="BR112" s="16">
        <v>-168</v>
      </c>
      <c r="BS112" s="16">
        <v>-82</v>
      </c>
      <c r="BT112" s="16"/>
      <c r="BU112" s="16">
        <v>-159</v>
      </c>
      <c r="BV112" s="16">
        <v>95.55</v>
      </c>
      <c r="BW112" s="16"/>
      <c r="BX112" s="16"/>
      <c r="BY112" s="16">
        <v>108.55</v>
      </c>
      <c r="BZ112" s="16">
        <v>107.9</v>
      </c>
      <c r="CA112" s="16"/>
      <c r="CB112" s="16">
        <v>0.18</v>
      </c>
      <c r="CC112" s="16">
        <v>9.1999999999999998E-2</v>
      </c>
      <c r="CD112" s="16">
        <v>0.112</v>
      </c>
      <c r="CE112" s="16">
        <v>9.2999999999999999E-2</v>
      </c>
      <c r="CF112" s="16"/>
      <c r="CG112" s="16">
        <v>0.111</v>
      </c>
      <c r="CH112" s="16"/>
      <c r="CI112" s="16"/>
      <c r="CJ112" s="16"/>
      <c r="CK112" s="16"/>
      <c r="CL112" s="16"/>
      <c r="CM112" s="16"/>
      <c r="CN112" s="16">
        <v>13.9</v>
      </c>
      <c r="CO112" s="16">
        <v>2.3199999999999998</v>
      </c>
      <c r="CP112" s="16"/>
      <c r="CQ112" s="16">
        <v>81.5</v>
      </c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</row>
    <row r="113" spans="1:112" x14ac:dyDescent="0.25">
      <c r="A113" s="4" t="s">
        <v>85</v>
      </c>
      <c r="C113" s="11"/>
      <c r="H113" s="15">
        <v>1.4</v>
      </c>
      <c r="I113" s="15">
        <v>1.5</v>
      </c>
      <c r="J113" s="15">
        <v>1.9</v>
      </c>
      <c r="K113" s="15">
        <v>1.6</v>
      </c>
      <c r="M113" s="15">
        <v>1.1000000000000001</v>
      </c>
    </row>
    <row r="114" spans="1:112" x14ac:dyDescent="0.25">
      <c r="A114" s="4" t="s">
        <v>23</v>
      </c>
    </row>
    <row r="115" spans="1:112" x14ac:dyDescent="0.25">
      <c r="A115" s="4" t="s">
        <v>1</v>
      </c>
      <c r="B115" s="73" t="s">
        <v>16</v>
      </c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2" t="s">
        <v>2</v>
      </c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3" t="s">
        <v>13</v>
      </c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 t="s">
        <v>14</v>
      </c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 t="s">
        <v>15</v>
      </c>
      <c r="AY115" s="73"/>
      <c r="AZ115" s="73"/>
      <c r="BA115" s="73"/>
      <c r="BB115" s="73"/>
      <c r="BC115" s="73"/>
      <c r="BD115" s="73"/>
      <c r="BE115" s="73"/>
      <c r="BF115" s="73"/>
      <c r="BG115" s="73"/>
      <c r="BH115" s="73"/>
      <c r="BI115" s="73"/>
      <c r="BJ115" s="73" t="s">
        <v>34</v>
      </c>
      <c r="BK115" s="73"/>
      <c r="BL115" s="73"/>
      <c r="BM115" s="73"/>
      <c r="BN115" s="73"/>
      <c r="BO115" s="73"/>
      <c r="BP115" s="73"/>
      <c r="BQ115" s="73"/>
      <c r="BR115" s="73"/>
      <c r="BS115" s="73"/>
      <c r="BT115" s="73"/>
      <c r="BU115" s="73"/>
      <c r="BV115" s="73" t="s">
        <v>31</v>
      </c>
      <c r="BW115" s="73"/>
      <c r="BX115" s="73"/>
      <c r="BY115" s="73"/>
      <c r="BZ115" s="73"/>
      <c r="CA115" s="73"/>
      <c r="CB115" s="73"/>
      <c r="CC115" s="73"/>
      <c r="CD115" s="73"/>
      <c r="CE115" s="73"/>
      <c r="CF115" s="73"/>
      <c r="CG115" s="73"/>
      <c r="CH115" s="73" t="s">
        <v>87</v>
      </c>
      <c r="CI115" s="73"/>
      <c r="CJ115" s="73"/>
      <c r="CK115" s="73"/>
      <c r="CL115" s="73"/>
      <c r="CM115" s="73"/>
      <c r="CN115" s="73"/>
      <c r="CO115" s="73"/>
      <c r="CP115" s="73"/>
      <c r="CQ115" s="73"/>
      <c r="CR115" s="73"/>
      <c r="CS115" s="73"/>
      <c r="CT115" s="73" t="s">
        <v>36</v>
      </c>
      <c r="CU115" s="73"/>
      <c r="CV115" s="73"/>
      <c r="CW115" s="73"/>
      <c r="CX115" s="73"/>
      <c r="CY115" s="73"/>
      <c r="CZ115" s="73"/>
      <c r="DA115" s="73"/>
      <c r="DB115" s="73"/>
      <c r="DC115" s="73"/>
      <c r="DD115" s="73"/>
      <c r="DE115" s="73"/>
      <c r="DF115" s="19"/>
      <c r="DG115" s="19"/>
      <c r="DH115" s="18"/>
    </row>
    <row r="116" spans="1:112" x14ac:dyDescent="0.25">
      <c r="B116" s="4" t="s">
        <v>37</v>
      </c>
      <c r="C116" s="4" t="s">
        <v>38</v>
      </c>
      <c r="D116" s="4" t="s">
        <v>39</v>
      </c>
      <c r="E116" s="4" t="s">
        <v>40</v>
      </c>
      <c r="F116" s="4" t="s">
        <v>41</v>
      </c>
      <c r="G116" s="4" t="s">
        <v>42</v>
      </c>
      <c r="H116" s="4" t="s">
        <v>43</v>
      </c>
      <c r="I116" s="4" t="s">
        <v>44</v>
      </c>
      <c r="J116" s="4" t="s">
        <v>45</v>
      </c>
      <c r="K116" s="3" t="s">
        <v>46</v>
      </c>
      <c r="L116" s="3" t="s">
        <v>47</v>
      </c>
      <c r="M116" s="3" t="s">
        <v>48</v>
      </c>
      <c r="N116" s="4" t="s">
        <v>37</v>
      </c>
      <c r="O116" s="4" t="s">
        <v>38</v>
      </c>
      <c r="P116" s="4" t="s">
        <v>39</v>
      </c>
      <c r="Q116" s="4" t="s">
        <v>40</v>
      </c>
      <c r="R116" s="4" t="s">
        <v>41</v>
      </c>
      <c r="S116" s="4" t="s">
        <v>42</v>
      </c>
      <c r="T116" s="4" t="s">
        <v>43</v>
      </c>
      <c r="U116" s="4" t="s">
        <v>44</v>
      </c>
      <c r="V116" s="4" t="s">
        <v>45</v>
      </c>
      <c r="W116" s="3" t="s">
        <v>46</v>
      </c>
      <c r="X116" s="3" t="s">
        <v>47</v>
      </c>
      <c r="Y116" s="3" t="s">
        <v>48</v>
      </c>
      <c r="Z116" s="4" t="s">
        <v>37</v>
      </c>
      <c r="AA116" s="4" t="s">
        <v>38</v>
      </c>
      <c r="AB116" s="4" t="s">
        <v>39</v>
      </c>
      <c r="AC116" s="4" t="s">
        <v>40</v>
      </c>
      <c r="AD116" s="4" t="s">
        <v>41</v>
      </c>
      <c r="AE116" s="4" t="s">
        <v>42</v>
      </c>
      <c r="AF116" s="4" t="s">
        <v>43</v>
      </c>
      <c r="AG116" s="4" t="s">
        <v>44</v>
      </c>
      <c r="AH116" s="4" t="s">
        <v>45</v>
      </c>
      <c r="AI116" s="3" t="s">
        <v>46</v>
      </c>
      <c r="AJ116" s="3" t="s">
        <v>47</v>
      </c>
      <c r="AK116" s="3" t="s">
        <v>48</v>
      </c>
      <c r="AL116" s="4" t="s">
        <v>37</v>
      </c>
      <c r="AM116" s="4" t="s">
        <v>38</v>
      </c>
      <c r="AN116" s="4" t="s">
        <v>39</v>
      </c>
      <c r="AO116" s="4" t="s">
        <v>40</v>
      </c>
      <c r="AP116" s="4" t="s">
        <v>41</v>
      </c>
      <c r="AQ116" s="4" t="s">
        <v>42</v>
      </c>
      <c r="AR116" s="4" t="s">
        <v>43</v>
      </c>
      <c r="AS116" s="4" t="s">
        <v>44</v>
      </c>
      <c r="AT116" s="4" t="s">
        <v>45</v>
      </c>
      <c r="AU116" s="3" t="s">
        <v>46</v>
      </c>
      <c r="AV116" s="3" t="s">
        <v>47</v>
      </c>
      <c r="AW116" s="3" t="s">
        <v>48</v>
      </c>
      <c r="AX116" s="4" t="s">
        <v>37</v>
      </c>
      <c r="AY116" s="4" t="s">
        <v>38</v>
      </c>
      <c r="AZ116" s="4" t="s">
        <v>39</v>
      </c>
      <c r="BA116" s="4" t="s">
        <v>40</v>
      </c>
      <c r="BB116" s="4" t="s">
        <v>41</v>
      </c>
      <c r="BC116" s="4" t="s">
        <v>42</v>
      </c>
      <c r="BD116" s="4" t="s">
        <v>43</v>
      </c>
      <c r="BE116" s="4" t="s">
        <v>44</v>
      </c>
      <c r="BF116" s="4" t="s">
        <v>45</v>
      </c>
      <c r="BG116" s="3" t="s">
        <v>46</v>
      </c>
      <c r="BH116" s="3" t="s">
        <v>47</v>
      </c>
      <c r="BI116" s="3" t="s">
        <v>48</v>
      </c>
      <c r="BJ116" s="4" t="s">
        <v>37</v>
      </c>
      <c r="BK116" s="4" t="s">
        <v>38</v>
      </c>
      <c r="BL116" s="4" t="s">
        <v>39</v>
      </c>
      <c r="BM116" s="4" t="s">
        <v>40</v>
      </c>
      <c r="BN116" s="4" t="s">
        <v>41</v>
      </c>
      <c r="BO116" s="4" t="s">
        <v>42</v>
      </c>
      <c r="BP116" s="4" t="s">
        <v>43</v>
      </c>
      <c r="BQ116" s="4" t="s">
        <v>44</v>
      </c>
      <c r="BR116" s="4" t="s">
        <v>45</v>
      </c>
      <c r="BS116" s="3" t="s">
        <v>46</v>
      </c>
      <c r="BT116" s="3" t="s">
        <v>47</v>
      </c>
      <c r="BU116" s="3" t="s">
        <v>48</v>
      </c>
      <c r="BV116" s="4" t="s">
        <v>37</v>
      </c>
      <c r="BW116" s="4" t="s">
        <v>38</v>
      </c>
      <c r="BX116" s="4" t="s">
        <v>39</v>
      </c>
      <c r="BY116" s="4" t="s">
        <v>40</v>
      </c>
      <c r="BZ116" s="4" t="s">
        <v>41</v>
      </c>
      <c r="CA116" s="4" t="s">
        <v>42</v>
      </c>
      <c r="CB116" s="4" t="s">
        <v>43</v>
      </c>
      <c r="CC116" s="4" t="s">
        <v>44</v>
      </c>
      <c r="CD116" s="4" t="s">
        <v>45</v>
      </c>
      <c r="CE116" s="3" t="s">
        <v>46</v>
      </c>
      <c r="CF116" s="3" t="s">
        <v>47</v>
      </c>
      <c r="CG116" s="3" t="s">
        <v>48</v>
      </c>
      <c r="CH116" s="4" t="s">
        <v>37</v>
      </c>
      <c r="CI116" s="4" t="s">
        <v>38</v>
      </c>
      <c r="CJ116" s="4" t="s">
        <v>39</v>
      </c>
      <c r="CK116" s="4" t="s">
        <v>40</v>
      </c>
      <c r="CL116" s="4" t="s">
        <v>41</v>
      </c>
      <c r="CM116" s="4" t="s">
        <v>42</v>
      </c>
      <c r="CN116" s="4" t="s">
        <v>43</v>
      </c>
      <c r="CO116" s="4" t="s">
        <v>44</v>
      </c>
      <c r="CP116" s="4" t="s">
        <v>45</v>
      </c>
      <c r="CQ116" s="3" t="s">
        <v>46</v>
      </c>
      <c r="CR116" s="3" t="s">
        <v>47</v>
      </c>
      <c r="CS116" s="3" t="s">
        <v>48</v>
      </c>
      <c r="CT116" s="4" t="s">
        <v>37</v>
      </c>
      <c r="CU116" s="4" t="s">
        <v>38</v>
      </c>
      <c r="CV116" s="4" t="s">
        <v>39</v>
      </c>
      <c r="CW116" s="4" t="s">
        <v>40</v>
      </c>
      <c r="CX116" s="4" t="s">
        <v>41</v>
      </c>
      <c r="CY116" s="4" t="s">
        <v>42</v>
      </c>
      <c r="CZ116" s="4" t="s">
        <v>43</v>
      </c>
      <c r="DA116" s="4" t="s">
        <v>44</v>
      </c>
      <c r="DB116" s="4" t="s">
        <v>45</v>
      </c>
      <c r="DC116" s="3" t="s">
        <v>46</v>
      </c>
      <c r="DD116" s="3" t="s">
        <v>47</v>
      </c>
      <c r="DE116" s="3" t="s">
        <v>48</v>
      </c>
      <c r="DF116" s="3"/>
      <c r="DG116" s="3"/>
      <c r="DH116" s="3"/>
    </row>
    <row r="117" spans="1:112" x14ac:dyDescent="0.25">
      <c r="A117" s="4">
        <v>1</v>
      </c>
      <c r="B117" s="4">
        <v>0</v>
      </c>
      <c r="C117" s="4">
        <v>0</v>
      </c>
      <c r="D117" s="4">
        <v>0</v>
      </c>
      <c r="E117" s="4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4">
        <v>28.7</v>
      </c>
      <c r="O117" s="20">
        <v>30</v>
      </c>
      <c r="P117" s="5">
        <v>29.2</v>
      </c>
      <c r="Q117" s="20">
        <v>29.4</v>
      </c>
      <c r="R117" s="5">
        <v>30.4</v>
      </c>
      <c r="S117" s="21">
        <v>28.4</v>
      </c>
      <c r="T117" s="5">
        <v>28.6</v>
      </c>
      <c r="U117" s="5">
        <v>29.1</v>
      </c>
      <c r="V117" s="5">
        <v>29.1</v>
      </c>
      <c r="W117" s="5">
        <v>30</v>
      </c>
      <c r="X117" s="7">
        <v>28.1</v>
      </c>
      <c r="Y117" s="5">
        <v>29.6</v>
      </c>
      <c r="Z117" s="4">
        <v>6.88</v>
      </c>
      <c r="AA117" s="3">
        <v>8.1300000000000008</v>
      </c>
      <c r="AB117" s="5">
        <v>9.07</v>
      </c>
      <c r="AD117" s="5"/>
      <c r="AE117" s="5"/>
      <c r="AF117" s="5">
        <v>8.09</v>
      </c>
      <c r="AG117" s="5">
        <v>8.84</v>
      </c>
      <c r="AH117" s="5">
        <v>8.49</v>
      </c>
      <c r="AI117" s="5">
        <v>6.26</v>
      </c>
      <c r="AJ117" s="5"/>
      <c r="AK117" s="5">
        <v>8.51</v>
      </c>
      <c r="AL117" s="4">
        <v>2.98</v>
      </c>
      <c r="AM117" s="3">
        <v>4.9000000000000004</v>
      </c>
      <c r="AN117" s="23">
        <v>14.727</v>
      </c>
      <c r="AO117" s="3">
        <v>7.32</v>
      </c>
      <c r="AP117" s="5">
        <v>2</v>
      </c>
      <c r="AQ117" s="6">
        <f>AU69-(AU69*7.4%)</f>
        <v>4.1855199999999995</v>
      </c>
      <c r="AR117" s="5">
        <v>7.93</v>
      </c>
      <c r="AS117" s="5">
        <v>8.11</v>
      </c>
      <c r="AT117" s="5">
        <v>7.03</v>
      </c>
      <c r="AU117" s="5">
        <v>5.79</v>
      </c>
      <c r="AV117" s="6">
        <f>AR101-(AR101*2.7%)</f>
        <v>7.0153299999999996</v>
      </c>
      <c r="AW117" s="5">
        <v>8.9600000000000009</v>
      </c>
      <c r="AX117" s="4">
        <v>152.19999999999999</v>
      </c>
      <c r="AY117" s="3">
        <v>151.19999999999999</v>
      </c>
      <c r="AZ117" s="5"/>
      <c r="BA117" s="4">
        <v>134</v>
      </c>
      <c r="BB117" s="5">
        <v>149</v>
      </c>
      <c r="BC117" s="5"/>
      <c r="BD117" s="5">
        <v>0.13400000000000001</v>
      </c>
      <c r="BE117" s="29">
        <v>0.13500000000000001</v>
      </c>
      <c r="BF117" s="15">
        <v>0.13200000000000001</v>
      </c>
      <c r="BG117" s="15">
        <v>0.129</v>
      </c>
      <c r="BI117" s="4">
        <v>0.13</v>
      </c>
      <c r="BJ117" s="4">
        <v>-23.1</v>
      </c>
      <c r="BK117" s="3">
        <v>-97.6</v>
      </c>
      <c r="BL117" s="5"/>
      <c r="BM117" s="4">
        <v>-122.6</v>
      </c>
      <c r="BN117" s="5">
        <v>-155.9</v>
      </c>
      <c r="BO117" s="5"/>
      <c r="BP117" s="5">
        <v>-50</v>
      </c>
      <c r="BQ117" s="5">
        <v>-166</v>
      </c>
      <c r="BR117" s="5">
        <v>-133</v>
      </c>
      <c r="BS117" s="5">
        <v>-17</v>
      </c>
      <c r="BT117" s="5"/>
      <c r="BU117" s="5">
        <v>-24</v>
      </c>
      <c r="BV117" s="5">
        <v>92.3</v>
      </c>
      <c r="BW117" s="5">
        <v>89.7</v>
      </c>
      <c r="BX117" s="5"/>
      <c r="BY117" s="5">
        <v>86.45</v>
      </c>
      <c r="BZ117" s="5">
        <v>87.75</v>
      </c>
      <c r="CA117" s="5"/>
      <c r="CB117" s="5">
        <v>8.6999999999999994E-2</v>
      </c>
      <c r="CC117" s="5">
        <v>8.7999999999999995E-2</v>
      </c>
      <c r="CD117" s="5">
        <v>8.5999999999999993E-2</v>
      </c>
      <c r="CE117" s="5">
        <v>8.4000000000000005E-2</v>
      </c>
      <c r="CF117" s="5"/>
      <c r="CG117" s="5">
        <v>8.5000000000000006E-2</v>
      </c>
      <c r="CH117" s="5"/>
      <c r="CI117" s="5"/>
      <c r="CJ117" s="5"/>
      <c r="CK117" s="5"/>
      <c r="CL117" s="5"/>
      <c r="CM117" s="5"/>
      <c r="CN117" s="5">
        <v>3.8</v>
      </c>
      <c r="CO117" s="5">
        <v>6.01</v>
      </c>
      <c r="CP117" s="5"/>
      <c r="CQ117" s="5">
        <v>7</v>
      </c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</row>
    <row r="118" spans="1:112" x14ac:dyDescent="0.25">
      <c r="A118" s="4">
        <v>2</v>
      </c>
      <c r="B118" s="4">
        <v>1</v>
      </c>
      <c r="C118" s="4">
        <v>1</v>
      </c>
      <c r="D118" s="3">
        <v>1</v>
      </c>
      <c r="E118" s="4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4">
        <v>27.8</v>
      </c>
      <c r="O118" s="20">
        <v>30</v>
      </c>
      <c r="P118" s="5">
        <v>29</v>
      </c>
      <c r="Q118" s="20">
        <v>28.6</v>
      </c>
      <c r="R118" s="5">
        <v>30.1</v>
      </c>
      <c r="S118" s="21">
        <v>28.9</v>
      </c>
      <c r="T118" s="5">
        <v>28.6</v>
      </c>
      <c r="U118" s="5">
        <v>29</v>
      </c>
      <c r="V118" s="5">
        <v>29.1</v>
      </c>
      <c r="W118" s="5">
        <v>28.5</v>
      </c>
      <c r="X118" s="7">
        <v>28.1</v>
      </c>
      <c r="Y118" s="5">
        <v>29.5</v>
      </c>
      <c r="Z118" s="4">
        <v>6.91</v>
      </c>
      <c r="AA118" s="3">
        <v>8.02</v>
      </c>
      <c r="AB118" s="5">
        <v>9.1</v>
      </c>
      <c r="AD118" s="5"/>
      <c r="AE118" s="5"/>
      <c r="AF118" s="5">
        <v>8.61</v>
      </c>
      <c r="AG118" s="5">
        <v>8.9600000000000009</v>
      </c>
      <c r="AH118" s="5">
        <v>8.66</v>
      </c>
      <c r="AI118" s="5">
        <v>6.91</v>
      </c>
      <c r="AJ118" s="5"/>
      <c r="AK118" s="5">
        <v>8.6999999999999993</v>
      </c>
      <c r="AL118" s="4">
        <v>3.37</v>
      </c>
      <c r="AM118" s="3">
        <v>5.04</v>
      </c>
      <c r="AN118" s="23">
        <v>16.760999999999999</v>
      </c>
      <c r="AO118" s="3">
        <v>7.95</v>
      </c>
      <c r="AP118" s="5">
        <v>2.73</v>
      </c>
      <c r="AQ118" s="6">
        <f t="shared" ref="AQ118:AQ128" si="14">AU70-(AU70*7.4%)</f>
        <v>3.7317800000000001</v>
      </c>
      <c r="AR118" s="5">
        <v>7.73</v>
      </c>
      <c r="AS118" s="5">
        <v>8.5399999999999991</v>
      </c>
      <c r="AT118" s="5">
        <v>6.81</v>
      </c>
      <c r="AU118" s="5">
        <v>6.28</v>
      </c>
      <c r="AV118" s="6">
        <f t="shared" ref="AV118:AV128" si="15">AR102-(AR102*2.7%)</f>
        <v>7.3169599999999999</v>
      </c>
      <c r="AW118" s="5">
        <v>8.99</v>
      </c>
      <c r="AX118" s="4">
        <v>148.1</v>
      </c>
      <c r="AY118" s="3">
        <v>150.30000000000001</v>
      </c>
      <c r="AZ118" s="5"/>
      <c r="BA118" s="4">
        <v>142.1</v>
      </c>
      <c r="BB118" s="5">
        <v>145.19999999999999</v>
      </c>
      <c r="BC118" s="5"/>
      <c r="BD118" s="5"/>
      <c r="BE118" s="29"/>
      <c r="BF118" s="15"/>
      <c r="BJ118" s="4">
        <v>-24.9</v>
      </c>
      <c r="BK118" s="3">
        <v>-91</v>
      </c>
      <c r="BL118" s="5"/>
      <c r="BM118" s="4">
        <v>-137.6</v>
      </c>
      <c r="BN118" s="5">
        <v>-155.5</v>
      </c>
      <c r="BO118" s="5"/>
      <c r="BP118" s="5"/>
      <c r="BQ118" s="5"/>
      <c r="BR118" s="5"/>
      <c r="BS118" s="5"/>
      <c r="BT118" s="5"/>
      <c r="BU118" s="5"/>
      <c r="BV118" s="5">
        <v>91.65</v>
      </c>
      <c r="BW118" s="5">
        <v>89.05</v>
      </c>
      <c r="BX118" s="5"/>
      <c r="BY118" s="5">
        <v>86.45</v>
      </c>
      <c r="BZ118" s="5">
        <v>86.45</v>
      </c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</row>
    <row r="119" spans="1:112" x14ac:dyDescent="0.25">
      <c r="A119" s="4">
        <v>3</v>
      </c>
      <c r="B119" s="4">
        <v>2</v>
      </c>
      <c r="C119" s="4">
        <v>2</v>
      </c>
      <c r="D119" s="3">
        <v>2</v>
      </c>
      <c r="E119" s="4">
        <v>2</v>
      </c>
      <c r="F119" s="5">
        <v>2</v>
      </c>
      <c r="G119" s="5">
        <v>2</v>
      </c>
      <c r="H119" s="5">
        <v>2</v>
      </c>
      <c r="I119" s="5">
        <v>2</v>
      </c>
      <c r="J119" s="5">
        <v>2</v>
      </c>
      <c r="K119" s="5">
        <v>2</v>
      </c>
      <c r="L119" s="5">
        <v>2</v>
      </c>
      <c r="M119" s="5">
        <v>2</v>
      </c>
      <c r="N119" s="4">
        <v>27.1</v>
      </c>
      <c r="O119" s="20">
        <v>29.6</v>
      </c>
      <c r="P119" s="5">
        <v>28.7</v>
      </c>
      <c r="Q119" s="20">
        <v>28.1</v>
      </c>
      <c r="R119" s="5">
        <v>29.2</v>
      </c>
      <c r="S119" s="21">
        <v>28.9</v>
      </c>
      <c r="T119" s="5">
        <v>28.4</v>
      </c>
      <c r="U119" s="5">
        <v>28.9</v>
      </c>
      <c r="V119" s="5">
        <v>28.3</v>
      </c>
      <c r="W119" s="5">
        <v>27.9</v>
      </c>
      <c r="X119" s="7">
        <v>28.1</v>
      </c>
      <c r="Y119" s="5">
        <v>28.7</v>
      </c>
      <c r="Z119" s="4">
        <v>6.9</v>
      </c>
      <c r="AA119" s="3">
        <v>7.9</v>
      </c>
      <c r="AB119" s="5">
        <v>9.07</v>
      </c>
      <c r="AD119" s="5"/>
      <c r="AE119" s="5"/>
      <c r="AF119" s="5">
        <v>8.6300000000000008</v>
      </c>
      <c r="AG119" s="5">
        <v>8.9700000000000006</v>
      </c>
      <c r="AH119" s="5">
        <v>8.7200000000000006</v>
      </c>
      <c r="AI119" s="5">
        <v>7.29</v>
      </c>
      <c r="AJ119" s="5"/>
      <c r="AK119" s="5">
        <v>8.77</v>
      </c>
      <c r="AL119" s="4">
        <v>2.02</v>
      </c>
      <c r="AM119" s="3">
        <v>4.21</v>
      </c>
      <c r="AN119" s="23">
        <v>8.6890000000000001</v>
      </c>
      <c r="AO119" s="3">
        <v>7.76</v>
      </c>
      <c r="AP119" s="5">
        <v>2.89</v>
      </c>
      <c r="AQ119" s="6">
        <f t="shared" si="14"/>
        <v>3.3706399999999999</v>
      </c>
      <c r="AR119" s="5">
        <v>6.14</v>
      </c>
      <c r="AS119" s="5">
        <v>8.6</v>
      </c>
      <c r="AT119" s="5">
        <v>6.8</v>
      </c>
      <c r="AU119" s="5">
        <v>6.4</v>
      </c>
      <c r="AV119" s="6">
        <f t="shared" si="15"/>
        <v>6.30504</v>
      </c>
      <c r="AW119" s="5">
        <v>9.25</v>
      </c>
      <c r="AX119" s="4">
        <v>146.69999999999999</v>
      </c>
      <c r="AY119" s="3">
        <v>149.80000000000001</v>
      </c>
      <c r="AZ119" s="5"/>
      <c r="BA119" s="4">
        <v>139.6</v>
      </c>
      <c r="BB119" s="5">
        <v>142.4</v>
      </c>
      <c r="BC119" s="5"/>
      <c r="BD119" s="5"/>
      <c r="BE119" s="29"/>
      <c r="BF119" s="15"/>
      <c r="BJ119" s="4">
        <v>-24.2</v>
      </c>
      <c r="BK119" s="3">
        <v>-83.4</v>
      </c>
      <c r="BL119" s="5"/>
      <c r="BM119" s="4">
        <v>-131.9</v>
      </c>
      <c r="BN119" s="5">
        <v>-153.5</v>
      </c>
      <c r="BO119" s="5"/>
      <c r="BP119" s="5"/>
      <c r="BQ119" s="5"/>
      <c r="BR119" s="5"/>
      <c r="BS119" s="5"/>
      <c r="BT119" s="5"/>
      <c r="BU119" s="5"/>
      <c r="BV119" s="5">
        <v>91.65</v>
      </c>
      <c r="BW119" s="5">
        <v>89.7</v>
      </c>
      <c r="BX119" s="5"/>
      <c r="BY119" s="5">
        <v>85.8</v>
      </c>
      <c r="BZ119" s="5">
        <v>85.8</v>
      </c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</row>
    <row r="120" spans="1:112" x14ac:dyDescent="0.25">
      <c r="A120" s="4">
        <v>4</v>
      </c>
      <c r="B120" s="3">
        <v>3</v>
      </c>
      <c r="C120" s="3">
        <v>3</v>
      </c>
      <c r="D120" s="3">
        <v>3</v>
      </c>
      <c r="E120" s="4">
        <v>3</v>
      </c>
      <c r="F120" s="5">
        <v>3</v>
      </c>
      <c r="G120" s="5">
        <v>3</v>
      </c>
      <c r="H120" s="5">
        <v>3</v>
      </c>
      <c r="I120" s="5">
        <v>3</v>
      </c>
      <c r="J120" s="5">
        <v>3</v>
      </c>
      <c r="K120" s="5">
        <v>3</v>
      </c>
      <c r="L120" s="5">
        <v>3</v>
      </c>
      <c r="M120" s="5">
        <v>3</v>
      </c>
      <c r="N120" s="4">
        <v>26.8</v>
      </c>
      <c r="O120" s="20">
        <v>27.4</v>
      </c>
      <c r="P120" s="5">
        <v>28.5</v>
      </c>
      <c r="Q120" s="20">
        <v>27.9</v>
      </c>
      <c r="R120" s="5">
        <v>28.9</v>
      </c>
      <c r="S120" s="21">
        <v>28.4</v>
      </c>
      <c r="T120" s="5">
        <v>27.9</v>
      </c>
      <c r="U120" s="5">
        <v>28.8</v>
      </c>
      <c r="V120" s="5">
        <v>28</v>
      </c>
      <c r="W120" s="5">
        <v>27.7</v>
      </c>
      <c r="X120" s="7">
        <v>28</v>
      </c>
      <c r="Y120" s="5">
        <v>28.5</v>
      </c>
      <c r="Z120" s="4">
        <v>6.85</v>
      </c>
      <c r="AA120" s="3">
        <v>7.7</v>
      </c>
      <c r="AB120" s="5">
        <v>9.07</v>
      </c>
      <c r="AD120" s="5"/>
      <c r="AE120" s="5"/>
      <c r="AF120" s="5">
        <v>8.56</v>
      </c>
      <c r="AG120" s="5">
        <v>8.57</v>
      </c>
      <c r="AH120" s="5">
        <v>8.6999999999999993</v>
      </c>
      <c r="AI120" s="5">
        <v>7.58</v>
      </c>
      <c r="AJ120" s="5"/>
      <c r="AK120" s="5">
        <v>8.81</v>
      </c>
      <c r="AL120" s="4">
        <v>0.63</v>
      </c>
      <c r="AM120" s="3">
        <v>2.37</v>
      </c>
      <c r="AN120" s="23">
        <v>6.944</v>
      </c>
      <c r="AO120" s="3">
        <v>5.96</v>
      </c>
      <c r="AP120" s="5">
        <v>2.96</v>
      </c>
      <c r="AQ120" s="6">
        <f t="shared" si="14"/>
        <v>3.0002400000000002</v>
      </c>
      <c r="AR120" s="5">
        <v>5.61</v>
      </c>
      <c r="AS120" s="5">
        <v>8.5500000000000007</v>
      </c>
      <c r="AT120" s="5">
        <v>5.71</v>
      </c>
      <c r="AU120" s="5">
        <v>5.42</v>
      </c>
      <c r="AV120" s="6">
        <f t="shared" si="15"/>
        <v>5.1958199999999994</v>
      </c>
      <c r="AW120" s="5">
        <v>8.84</v>
      </c>
      <c r="AX120" s="4">
        <v>145.80000000000001</v>
      </c>
      <c r="AY120" s="3">
        <v>145.6</v>
      </c>
      <c r="AZ120" s="5"/>
      <c r="BA120" s="3">
        <v>138.80000000000001</v>
      </c>
      <c r="BB120" s="5">
        <v>142</v>
      </c>
      <c r="BC120" s="5"/>
      <c r="BD120" s="5"/>
      <c r="BE120" s="29"/>
      <c r="BF120" s="15"/>
      <c r="BH120" s="3"/>
      <c r="BJ120" s="4">
        <v>-20.5</v>
      </c>
      <c r="BK120" s="3">
        <v>-70.7</v>
      </c>
      <c r="BL120" s="5"/>
      <c r="BM120" s="3">
        <v>-104.8</v>
      </c>
      <c r="BN120" s="5">
        <v>-154.1</v>
      </c>
      <c r="BO120" s="5"/>
      <c r="BP120" s="5"/>
      <c r="BQ120" s="5"/>
      <c r="BR120" s="5"/>
      <c r="BS120" s="5"/>
      <c r="BT120" s="5"/>
      <c r="BU120" s="5"/>
      <c r="BV120" s="5">
        <v>91.65</v>
      </c>
      <c r="BW120" s="5">
        <v>89.7</v>
      </c>
      <c r="BX120" s="5"/>
      <c r="BY120" s="5">
        <v>85.8</v>
      </c>
      <c r="BZ120" s="5">
        <v>85.5</v>
      </c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</row>
    <row r="121" spans="1:112" x14ac:dyDescent="0.25">
      <c r="A121" s="4">
        <v>5</v>
      </c>
      <c r="B121" s="3">
        <v>4</v>
      </c>
      <c r="C121" s="3">
        <v>4</v>
      </c>
      <c r="D121" s="3">
        <v>4</v>
      </c>
      <c r="E121" s="4">
        <v>4</v>
      </c>
      <c r="F121" s="5">
        <v>4</v>
      </c>
      <c r="G121" s="5">
        <v>4</v>
      </c>
      <c r="H121" s="5">
        <v>4</v>
      </c>
      <c r="I121" s="5">
        <v>4</v>
      </c>
      <c r="J121" s="5">
        <v>4</v>
      </c>
      <c r="K121" s="5">
        <v>4</v>
      </c>
      <c r="L121" s="5">
        <v>4</v>
      </c>
      <c r="M121" s="5">
        <v>4</v>
      </c>
      <c r="N121" s="4">
        <v>26.7</v>
      </c>
      <c r="O121" s="20">
        <v>27.2</v>
      </c>
      <c r="P121" s="5">
        <v>28.4</v>
      </c>
      <c r="Q121" s="20">
        <v>27.8</v>
      </c>
      <c r="R121" s="5">
        <v>28.7</v>
      </c>
      <c r="S121" s="21">
        <v>28.1</v>
      </c>
      <c r="T121" s="5">
        <v>27.7</v>
      </c>
      <c r="U121" s="5">
        <v>28.6</v>
      </c>
      <c r="V121" s="5">
        <v>27.8</v>
      </c>
      <c r="W121" s="5">
        <v>27.6</v>
      </c>
      <c r="X121" s="7">
        <v>28</v>
      </c>
      <c r="Y121" s="5">
        <v>28.1</v>
      </c>
      <c r="Z121" s="4">
        <v>6.78</v>
      </c>
      <c r="AA121" s="3">
        <v>7.44</v>
      </c>
      <c r="AB121" s="5">
        <v>8.98</v>
      </c>
      <c r="AD121" s="5"/>
      <c r="AE121" s="5"/>
      <c r="AF121" s="5">
        <v>8.51</v>
      </c>
      <c r="AG121" s="5">
        <v>9.01</v>
      </c>
      <c r="AH121" s="5">
        <v>8.64</v>
      </c>
      <c r="AI121" s="5">
        <v>7.77</v>
      </c>
      <c r="AJ121" s="5"/>
      <c r="AK121" s="5">
        <v>8.8000000000000007</v>
      </c>
      <c r="AL121" s="4">
        <v>0.11</v>
      </c>
      <c r="AM121" s="3">
        <v>0.92</v>
      </c>
      <c r="AN121" s="23">
        <v>5.7610000000000001</v>
      </c>
      <c r="AO121" s="3">
        <v>4.7</v>
      </c>
      <c r="AP121" s="5">
        <v>2.86</v>
      </c>
      <c r="AQ121" s="6">
        <f t="shared" si="14"/>
        <v>3.2132200000000002</v>
      </c>
      <c r="AR121" s="5">
        <v>4.92</v>
      </c>
      <c r="AS121" s="5">
        <v>8.67</v>
      </c>
      <c r="AT121" s="5">
        <v>5.56</v>
      </c>
      <c r="AU121" s="5">
        <v>5.17</v>
      </c>
      <c r="AV121" s="6">
        <f t="shared" si="15"/>
        <v>5.0304099999999998</v>
      </c>
      <c r="AW121" s="5">
        <v>7.49</v>
      </c>
      <c r="AX121" s="4">
        <v>141.30000000000001</v>
      </c>
      <c r="AY121" s="3">
        <v>146.4</v>
      </c>
      <c r="AZ121" s="5"/>
      <c r="BA121" s="3">
        <v>139.9</v>
      </c>
      <c r="BB121" s="5">
        <v>139.80000000000001</v>
      </c>
      <c r="BC121" s="5"/>
      <c r="BD121" s="5"/>
      <c r="BE121" s="29"/>
      <c r="BF121" s="15"/>
      <c r="BH121" s="3"/>
      <c r="BJ121" s="4">
        <v>-17.3</v>
      </c>
      <c r="BK121" s="3">
        <v>-55.3</v>
      </c>
      <c r="BL121" s="5"/>
      <c r="BM121" s="3">
        <v>-88.1</v>
      </c>
      <c r="BN121" s="5">
        <v>-147.80000000000001</v>
      </c>
      <c r="BO121" s="5"/>
      <c r="BP121" s="5"/>
      <c r="BQ121" s="5"/>
      <c r="BR121" s="5"/>
      <c r="BS121" s="5"/>
      <c r="BT121" s="5"/>
      <c r="BU121" s="5"/>
      <c r="BV121" s="5">
        <v>91.65</v>
      </c>
      <c r="BW121" s="5">
        <v>91.65</v>
      </c>
      <c r="BX121" s="5"/>
      <c r="BY121" s="5">
        <v>85.8</v>
      </c>
      <c r="BZ121" s="5">
        <v>85.15</v>
      </c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</row>
    <row r="122" spans="1:112" x14ac:dyDescent="0.25">
      <c r="A122" s="4">
        <v>6</v>
      </c>
      <c r="B122" s="3">
        <v>5</v>
      </c>
      <c r="C122" s="3">
        <v>5</v>
      </c>
      <c r="D122" s="3">
        <v>5</v>
      </c>
      <c r="E122" s="4">
        <v>5</v>
      </c>
      <c r="F122" s="5">
        <v>5</v>
      </c>
      <c r="G122" s="5">
        <v>5</v>
      </c>
      <c r="H122" s="5">
        <v>5</v>
      </c>
      <c r="I122" s="5">
        <v>5</v>
      </c>
      <c r="J122" s="5">
        <v>5</v>
      </c>
      <c r="K122" s="5">
        <v>5</v>
      </c>
      <c r="L122" s="5">
        <v>5</v>
      </c>
      <c r="M122" s="5">
        <v>5</v>
      </c>
      <c r="N122" s="4">
        <v>26.7</v>
      </c>
      <c r="O122" s="20">
        <v>26.9</v>
      </c>
      <c r="P122" s="5">
        <v>28.3</v>
      </c>
      <c r="Q122" s="20">
        <v>27.7</v>
      </c>
      <c r="R122" s="5">
        <v>28.6</v>
      </c>
      <c r="S122" s="21">
        <v>28</v>
      </c>
      <c r="T122" s="5">
        <v>27.6</v>
      </c>
      <c r="U122" s="5">
        <v>28.6</v>
      </c>
      <c r="V122" s="5">
        <v>27.8</v>
      </c>
      <c r="W122" s="5">
        <v>27.6</v>
      </c>
      <c r="X122" s="5"/>
      <c r="Y122" s="5">
        <v>27.8</v>
      </c>
      <c r="Z122" s="4">
        <v>6.76</v>
      </c>
      <c r="AA122" s="3">
        <v>7.11</v>
      </c>
      <c r="AB122" s="5">
        <v>8.9600000000000009</v>
      </c>
      <c r="AD122" s="5"/>
      <c r="AE122" s="5"/>
      <c r="AF122" s="5">
        <v>8.33</v>
      </c>
      <c r="AG122" s="5">
        <v>8.98</v>
      </c>
      <c r="AH122" s="5">
        <v>8.56</v>
      </c>
      <c r="AI122" s="5">
        <v>7.89</v>
      </c>
      <c r="AJ122" s="5"/>
      <c r="AK122" s="5">
        <v>8.7200000000000006</v>
      </c>
      <c r="AL122" s="4">
        <v>0.05</v>
      </c>
      <c r="AM122" s="3">
        <v>0.56999999999999995</v>
      </c>
      <c r="AN122" s="23">
        <v>4.9630000000000001</v>
      </c>
      <c r="AO122" s="3">
        <v>3.35</v>
      </c>
      <c r="AP122" s="5">
        <v>2.82</v>
      </c>
      <c r="AQ122" s="6">
        <f t="shared" si="14"/>
        <v>2.9817200000000001</v>
      </c>
      <c r="AR122" s="5">
        <v>4.0199999999999996</v>
      </c>
      <c r="AS122" s="5">
        <v>8.3800000000000008</v>
      </c>
      <c r="AT122" s="5">
        <v>5.07</v>
      </c>
      <c r="AU122" s="5">
        <v>5.0999999999999996</v>
      </c>
      <c r="AV122" s="6">
        <f t="shared" si="15"/>
        <v>4.5049900000000003</v>
      </c>
      <c r="AW122" s="5">
        <v>6.65</v>
      </c>
      <c r="AX122" s="4">
        <v>146.5</v>
      </c>
      <c r="AY122" s="3">
        <v>151.6</v>
      </c>
      <c r="AZ122" s="5"/>
      <c r="BA122" s="3">
        <v>139.5</v>
      </c>
      <c r="BB122" s="5">
        <v>139.4</v>
      </c>
      <c r="BC122" s="5"/>
      <c r="BD122" s="5"/>
      <c r="BE122" s="29"/>
      <c r="BF122" s="15"/>
      <c r="BH122" s="3"/>
      <c r="BJ122" s="4">
        <v>-15.7</v>
      </c>
      <c r="BK122" s="3">
        <v>-36.5</v>
      </c>
      <c r="BL122" s="5"/>
      <c r="BM122" s="3">
        <v>-74.3</v>
      </c>
      <c r="BN122" s="5">
        <v>-147.5</v>
      </c>
      <c r="BO122" s="5"/>
      <c r="BP122" s="5"/>
      <c r="BQ122" s="5"/>
      <c r="BR122" s="5"/>
      <c r="BS122" s="5"/>
      <c r="BT122" s="5"/>
      <c r="BU122" s="5"/>
      <c r="BV122" s="5">
        <v>92.3</v>
      </c>
      <c r="BW122" s="5">
        <v>94.9</v>
      </c>
      <c r="BX122" s="5"/>
      <c r="BY122" s="5">
        <v>86.45</v>
      </c>
      <c r="BZ122" s="5">
        <v>85.15</v>
      </c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10">
        <v>65</v>
      </c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</row>
    <row r="123" spans="1:112" x14ac:dyDescent="0.25">
      <c r="A123" s="4">
        <v>7</v>
      </c>
      <c r="B123" s="3">
        <v>6</v>
      </c>
      <c r="D123" s="3">
        <v>6</v>
      </c>
      <c r="E123" s="4">
        <v>6</v>
      </c>
      <c r="F123" s="5">
        <v>6</v>
      </c>
      <c r="G123" s="5">
        <v>6</v>
      </c>
      <c r="H123" s="5">
        <v>6</v>
      </c>
      <c r="I123" s="5">
        <v>6</v>
      </c>
      <c r="J123" s="5">
        <v>6</v>
      </c>
      <c r="K123" s="5">
        <v>6</v>
      </c>
      <c r="L123" s="5">
        <v>6</v>
      </c>
      <c r="M123" s="5">
        <v>6</v>
      </c>
      <c r="N123" s="4">
        <v>26.7</v>
      </c>
      <c r="P123" s="7">
        <v>28.2</v>
      </c>
      <c r="Q123" s="20">
        <v>27.6</v>
      </c>
      <c r="R123" s="5">
        <v>28.5</v>
      </c>
      <c r="S123" s="21">
        <v>27.7</v>
      </c>
      <c r="T123" s="5">
        <v>27.5</v>
      </c>
      <c r="U123" s="5">
        <v>28.5</v>
      </c>
      <c r="V123" s="15">
        <v>27.7</v>
      </c>
      <c r="W123" s="5">
        <v>27.6</v>
      </c>
      <c r="X123" s="15"/>
      <c r="Y123" s="15">
        <v>27.7</v>
      </c>
      <c r="Z123" s="4">
        <v>6.73</v>
      </c>
      <c r="AB123" s="15">
        <v>8.86</v>
      </c>
      <c r="AD123" s="5"/>
      <c r="AE123" s="5"/>
      <c r="AF123" s="5">
        <v>8.26</v>
      </c>
      <c r="AG123" s="5">
        <v>8.99</v>
      </c>
      <c r="AH123" s="5">
        <v>8.5</v>
      </c>
      <c r="AI123" s="5">
        <v>7.97</v>
      </c>
      <c r="AJ123" s="5"/>
      <c r="AK123" s="5">
        <v>8.67</v>
      </c>
      <c r="AL123" s="4">
        <v>0.05</v>
      </c>
      <c r="AN123" s="23">
        <v>4.516</v>
      </c>
      <c r="AO123" s="3">
        <v>2.2599999999999998</v>
      </c>
      <c r="AP123" s="5">
        <v>2.84</v>
      </c>
      <c r="AQ123" s="6">
        <f t="shared" si="14"/>
        <v>3.0002400000000002</v>
      </c>
      <c r="AR123" s="5">
        <v>4.05</v>
      </c>
      <c r="AS123" s="5">
        <v>8.48</v>
      </c>
      <c r="AT123" s="5">
        <v>4.72</v>
      </c>
      <c r="AU123" s="5">
        <v>4.54</v>
      </c>
      <c r="AV123" s="6">
        <f t="shared" si="15"/>
        <v>4.6898600000000004</v>
      </c>
      <c r="AW123" s="5">
        <v>5.71</v>
      </c>
      <c r="AX123" s="4">
        <v>146.5</v>
      </c>
      <c r="BA123" s="3">
        <v>139.69999999999999</v>
      </c>
      <c r="BB123" s="5">
        <v>138.19999999999999</v>
      </c>
      <c r="BC123" s="5"/>
      <c r="BD123" s="5"/>
      <c r="BE123" s="29"/>
      <c r="BF123" s="15"/>
      <c r="BH123" s="3"/>
      <c r="BJ123" s="4">
        <v>-14.1</v>
      </c>
      <c r="BM123" s="3">
        <v>-61.9</v>
      </c>
      <c r="BN123" s="5">
        <v>-141</v>
      </c>
      <c r="BO123" s="5"/>
      <c r="BP123" s="5"/>
      <c r="BQ123" s="5"/>
      <c r="BR123" s="5"/>
      <c r="BS123" s="5"/>
      <c r="BT123" s="5"/>
      <c r="BU123" s="5"/>
      <c r="BV123" s="5">
        <v>92.3</v>
      </c>
      <c r="BW123" s="5"/>
      <c r="BX123" s="5"/>
      <c r="BY123" s="5">
        <v>86.45</v>
      </c>
      <c r="BZ123" s="5">
        <v>84.5</v>
      </c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</row>
    <row r="124" spans="1:112" x14ac:dyDescent="0.25">
      <c r="A124" s="4">
        <v>8</v>
      </c>
      <c r="B124" s="3">
        <v>7</v>
      </c>
      <c r="D124" s="3">
        <v>7</v>
      </c>
      <c r="E124" s="4">
        <v>7</v>
      </c>
      <c r="F124" s="5">
        <v>7</v>
      </c>
      <c r="G124" s="5">
        <v>7</v>
      </c>
      <c r="H124" s="5">
        <v>7</v>
      </c>
      <c r="I124" s="5">
        <v>7</v>
      </c>
      <c r="J124" s="5">
        <v>7</v>
      </c>
      <c r="K124" s="5">
        <v>7</v>
      </c>
      <c r="L124" s="5">
        <v>7</v>
      </c>
      <c r="M124" s="5">
        <v>7</v>
      </c>
      <c r="N124" s="4">
        <v>26.7</v>
      </c>
      <c r="P124" s="7">
        <v>28.1</v>
      </c>
      <c r="Q124" s="20">
        <v>27.6</v>
      </c>
      <c r="R124" s="5">
        <v>28.4</v>
      </c>
      <c r="S124" s="12">
        <v>27.6</v>
      </c>
      <c r="T124" s="5">
        <v>27.5</v>
      </c>
      <c r="U124" s="5">
        <v>28.5</v>
      </c>
      <c r="V124" s="5">
        <v>27.6</v>
      </c>
      <c r="W124" s="5">
        <v>27.6</v>
      </c>
      <c r="X124" s="5"/>
      <c r="Y124" s="5">
        <v>27.6</v>
      </c>
      <c r="Z124" s="4">
        <v>6.71</v>
      </c>
      <c r="AB124" s="15">
        <v>8.8000000000000007</v>
      </c>
      <c r="AD124" s="5"/>
      <c r="AE124" s="5"/>
      <c r="AF124" s="5">
        <v>8.19</v>
      </c>
      <c r="AG124" s="5">
        <v>9.01</v>
      </c>
      <c r="AH124" s="5">
        <v>8.43</v>
      </c>
      <c r="AI124" s="5">
        <v>8.0500000000000007</v>
      </c>
      <c r="AJ124" s="5"/>
      <c r="AK124" s="5">
        <v>8.59</v>
      </c>
      <c r="AL124" s="4">
        <v>0.05</v>
      </c>
      <c r="AN124" s="23">
        <v>3.6629999999999998</v>
      </c>
      <c r="AO124" s="3">
        <v>2.1800000000000002</v>
      </c>
      <c r="AP124" s="5">
        <v>2.5099999999999998</v>
      </c>
      <c r="AQ124" s="6">
        <f t="shared" si="14"/>
        <v>2.8150400000000002</v>
      </c>
      <c r="AR124" s="5">
        <v>3.8</v>
      </c>
      <c r="AS124" s="5">
        <v>8.3000000000000007</v>
      </c>
      <c r="AT124" s="5">
        <v>3.51</v>
      </c>
      <c r="AU124" s="5">
        <v>5.01</v>
      </c>
      <c r="AV124" s="6">
        <f t="shared" si="15"/>
        <v>4.4174199999999999</v>
      </c>
      <c r="AW124" s="5">
        <v>3.67</v>
      </c>
      <c r="AX124" s="4">
        <v>147.1</v>
      </c>
      <c r="BA124" s="3">
        <v>139.69999999999999</v>
      </c>
      <c r="BB124" s="5">
        <v>137.69999999999999</v>
      </c>
      <c r="BC124" s="5"/>
      <c r="BD124" s="5"/>
      <c r="BE124" s="29"/>
      <c r="BF124" s="15"/>
      <c r="BH124" s="3"/>
      <c r="BJ124" s="4">
        <v>-12.8</v>
      </c>
      <c r="BM124" s="3">
        <v>-52.2</v>
      </c>
      <c r="BN124" s="5">
        <v>-137</v>
      </c>
      <c r="BO124" s="5"/>
      <c r="BP124" s="5"/>
      <c r="BQ124" s="5"/>
      <c r="BR124" s="5"/>
      <c r="BS124" s="5"/>
      <c r="BT124" s="5"/>
      <c r="BU124" s="5"/>
      <c r="BV124" s="5">
        <v>92.3</v>
      </c>
      <c r="BW124" s="5"/>
      <c r="BX124" s="5"/>
      <c r="BY124" s="5">
        <v>86.45</v>
      </c>
      <c r="BZ124" s="5">
        <v>83.85</v>
      </c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</row>
    <row r="125" spans="1:112" x14ac:dyDescent="0.25">
      <c r="A125" s="4">
        <v>9</v>
      </c>
      <c r="B125" s="3">
        <v>8</v>
      </c>
      <c r="D125" s="3">
        <v>8</v>
      </c>
      <c r="E125" s="4">
        <v>8</v>
      </c>
      <c r="F125" s="5">
        <v>8</v>
      </c>
      <c r="G125" s="5">
        <v>8</v>
      </c>
      <c r="H125" s="5">
        <v>8</v>
      </c>
      <c r="I125" s="5">
        <v>8</v>
      </c>
      <c r="J125" s="5">
        <v>8</v>
      </c>
      <c r="K125" s="5">
        <v>8</v>
      </c>
      <c r="L125" s="5">
        <v>8</v>
      </c>
      <c r="M125" s="5">
        <v>8</v>
      </c>
      <c r="N125" s="4">
        <v>26.7</v>
      </c>
      <c r="P125" s="7">
        <v>28.1</v>
      </c>
      <c r="Q125" s="20">
        <v>27.6</v>
      </c>
      <c r="R125" s="5">
        <v>28.2</v>
      </c>
      <c r="S125" s="12">
        <v>27.5</v>
      </c>
      <c r="T125" s="5">
        <v>27.5</v>
      </c>
      <c r="U125" s="5">
        <v>28.4</v>
      </c>
      <c r="V125" s="5">
        <v>27.5</v>
      </c>
      <c r="W125" s="5">
        <v>27.6</v>
      </c>
      <c r="X125" s="5"/>
      <c r="Y125" s="5">
        <v>27.5</v>
      </c>
      <c r="Z125" s="4">
        <v>6.69</v>
      </c>
      <c r="AB125" s="15">
        <v>8.5</v>
      </c>
      <c r="AD125" s="5"/>
      <c r="AE125" s="5"/>
      <c r="AF125" s="5">
        <v>8.1</v>
      </c>
      <c r="AG125" s="5">
        <v>8.99</v>
      </c>
      <c r="AH125" s="5">
        <v>8.35</v>
      </c>
      <c r="AI125" s="5">
        <v>8.08</v>
      </c>
      <c r="AJ125" s="5"/>
      <c r="AK125" s="5">
        <v>8.5</v>
      </c>
      <c r="AL125" s="4">
        <v>0.06</v>
      </c>
      <c r="AN125" s="23">
        <v>3.0619999999999998</v>
      </c>
      <c r="AO125" s="3">
        <v>1.61</v>
      </c>
      <c r="AP125" s="5">
        <v>0.6</v>
      </c>
      <c r="AQ125" s="6">
        <f t="shared" si="14"/>
        <v>2.778</v>
      </c>
      <c r="AR125" s="5">
        <v>3.43</v>
      </c>
      <c r="AS125" s="5">
        <v>8.34</v>
      </c>
      <c r="AT125" s="5">
        <v>2.58</v>
      </c>
      <c r="AU125" s="5">
        <v>4.74</v>
      </c>
      <c r="AV125" s="6">
        <f t="shared" si="15"/>
        <v>4.09633</v>
      </c>
      <c r="AW125" s="5">
        <v>3.12</v>
      </c>
      <c r="AX125" s="4">
        <v>147.1</v>
      </c>
      <c r="BA125" s="3">
        <v>140</v>
      </c>
      <c r="BB125" s="5">
        <v>133.30000000000001</v>
      </c>
      <c r="BC125" s="5"/>
      <c r="BD125" s="5"/>
      <c r="BE125" s="29"/>
      <c r="BF125" s="15"/>
      <c r="BH125" s="3"/>
      <c r="BJ125" s="4">
        <v>-11.6</v>
      </c>
      <c r="BM125" s="3">
        <v>-46.6</v>
      </c>
      <c r="BN125" s="5">
        <v>-116</v>
      </c>
      <c r="BO125" s="5"/>
      <c r="BP125" s="5"/>
      <c r="BQ125" s="5"/>
      <c r="BR125" s="5"/>
      <c r="BS125" s="5"/>
      <c r="BT125" s="5"/>
      <c r="BU125" s="5"/>
      <c r="BV125" s="5">
        <v>92.95</v>
      </c>
      <c r="BW125" s="5"/>
      <c r="BX125" s="5"/>
      <c r="BY125" s="5">
        <v>86.45</v>
      </c>
      <c r="BZ125" s="5">
        <v>81.900000000000006</v>
      </c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</row>
    <row r="126" spans="1:112" x14ac:dyDescent="0.25">
      <c r="A126" s="4">
        <v>10</v>
      </c>
      <c r="B126" s="3">
        <v>9</v>
      </c>
      <c r="D126" s="3">
        <v>9</v>
      </c>
      <c r="E126" s="4">
        <v>9</v>
      </c>
      <c r="F126" s="5">
        <v>9</v>
      </c>
      <c r="G126" s="5">
        <v>9</v>
      </c>
      <c r="H126" s="5">
        <v>9</v>
      </c>
      <c r="I126" s="5">
        <v>9</v>
      </c>
      <c r="J126" s="5">
        <v>9</v>
      </c>
      <c r="K126" s="5">
        <v>9</v>
      </c>
      <c r="L126" s="5">
        <v>9</v>
      </c>
      <c r="M126" s="5">
        <v>9</v>
      </c>
      <c r="N126" s="4">
        <v>26.7</v>
      </c>
      <c r="P126" s="7">
        <v>28</v>
      </c>
      <c r="Q126" s="20">
        <v>27.6</v>
      </c>
      <c r="R126" s="5">
        <v>27.7</v>
      </c>
      <c r="S126" s="12">
        <v>27.3</v>
      </c>
      <c r="T126" s="5">
        <v>27.5</v>
      </c>
      <c r="U126" s="5">
        <v>28.3</v>
      </c>
      <c r="V126" s="5">
        <v>27.5</v>
      </c>
      <c r="W126" s="5">
        <v>27.5</v>
      </c>
      <c r="X126" s="5"/>
      <c r="Y126" s="5">
        <v>27.9</v>
      </c>
      <c r="Z126" s="4">
        <v>6.66</v>
      </c>
      <c r="AB126" s="15">
        <v>8.17</v>
      </c>
      <c r="AD126" s="5"/>
      <c r="AE126" s="5"/>
      <c r="AF126" s="5">
        <v>8.0399999999999991</v>
      </c>
      <c r="AG126" s="5">
        <v>8.98</v>
      </c>
      <c r="AH126" s="5">
        <v>8.24</v>
      </c>
      <c r="AI126" s="5">
        <v>8.07</v>
      </c>
      <c r="AJ126" s="5"/>
      <c r="AK126" s="5">
        <v>8.4600000000000009</v>
      </c>
      <c r="AL126" s="4">
        <v>0.05</v>
      </c>
      <c r="AN126" s="23">
        <v>2.2290000000000001</v>
      </c>
      <c r="AO126" s="3">
        <v>1.34</v>
      </c>
      <c r="AP126" s="5">
        <v>0.53</v>
      </c>
      <c r="AQ126" s="6">
        <f t="shared" si="14"/>
        <v>2.8150400000000002</v>
      </c>
      <c r="AR126" s="5">
        <v>3.28</v>
      </c>
      <c r="AS126" s="5">
        <v>7.69</v>
      </c>
      <c r="AT126" s="5">
        <v>2.57</v>
      </c>
      <c r="AU126" s="5">
        <v>4.75</v>
      </c>
      <c r="AV126" s="6">
        <f t="shared" si="15"/>
        <v>4.2520100000000003</v>
      </c>
      <c r="AW126" s="5">
        <v>3.5</v>
      </c>
      <c r="AX126" s="4">
        <v>147.5</v>
      </c>
      <c r="BA126" s="3">
        <v>140.1</v>
      </c>
      <c r="BB126" s="5">
        <v>141.19999999999999</v>
      </c>
      <c r="BC126" s="5"/>
      <c r="BD126" s="5"/>
      <c r="BE126" s="29"/>
      <c r="BF126" s="15"/>
      <c r="BH126" s="3"/>
      <c r="BJ126" s="4">
        <v>-10.199999999999999</v>
      </c>
      <c r="BM126" s="3">
        <v>-45.3</v>
      </c>
      <c r="BN126" s="5">
        <v>-98.7</v>
      </c>
      <c r="BO126" s="5"/>
      <c r="BP126" s="5"/>
      <c r="BQ126" s="5"/>
      <c r="BR126" s="5"/>
      <c r="BS126" s="5"/>
      <c r="BT126" s="5"/>
      <c r="BU126" s="5"/>
      <c r="BV126" s="5">
        <v>92.95</v>
      </c>
      <c r="BW126" s="5"/>
      <c r="BX126" s="5"/>
      <c r="BY126" s="5">
        <v>87.1</v>
      </c>
      <c r="BZ126" s="5">
        <v>87.75</v>
      </c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</row>
    <row r="127" spans="1:112" x14ac:dyDescent="0.25">
      <c r="A127" s="4">
        <v>11</v>
      </c>
      <c r="B127" s="3">
        <v>10</v>
      </c>
      <c r="D127" s="3">
        <v>10</v>
      </c>
      <c r="E127" s="4">
        <v>10</v>
      </c>
      <c r="F127" s="5">
        <v>10</v>
      </c>
      <c r="G127" s="5">
        <v>10</v>
      </c>
      <c r="H127" s="5">
        <v>10</v>
      </c>
      <c r="I127" s="5">
        <v>10</v>
      </c>
      <c r="J127" s="5">
        <v>10</v>
      </c>
      <c r="K127" s="5">
        <v>10</v>
      </c>
      <c r="L127" s="5">
        <v>10</v>
      </c>
      <c r="M127" s="5">
        <v>10</v>
      </c>
      <c r="N127" s="4">
        <v>26.7</v>
      </c>
      <c r="P127" s="7">
        <v>28</v>
      </c>
      <c r="Q127" s="20">
        <v>27.6</v>
      </c>
      <c r="R127" s="5">
        <v>27.5</v>
      </c>
      <c r="S127" s="12">
        <v>27.3</v>
      </c>
      <c r="T127" s="5">
        <v>27.5</v>
      </c>
      <c r="U127" s="5">
        <v>28.2</v>
      </c>
      <c r="V127" s="5">
        <v>27.4</v>
      </c>
      <c r="W127" s="5">
        <v>27.5</v>
      </c>
      <c r="X127" s="5"/>
      <c r="Y127" s="5">
        <v>27.5</v>
      </c>
      <c r="Z127" s="4">
        <v>6.64</v>
      </c>
      <c r="AB127" s="15">
        <v>7.86</v>
      </c>
      <c r="AD127" s="5"/>
      <c r="AE127" s="5"/>
      <c r="AF127" s="5">
        <v>7.99</v>
      </c>
      <c r="AG127" s="5">
        <v>8.91</v>
      </c>
      <c r="AH127" s="5">
        <v>8.17</v>
      </c>
      <c r="AI127" s="5">
        <v>8.09</v>
      </c>
      <c r="AJ127" s="5"/>
      <c r="AK127" s="5">
        <v>8.42</v>
      </c>
      <c r="AL127" s="4">
        <v>0.05</v>
      </c>
      <c r="AN127" s="23">
        <v>1.3420000000000001</v>
      </c>
      <c r="AO127" s="3">
        <v>1.33</v>
      </c>
      <c r="AP127" s="5">
        <v>0.51</v>
      </c>
      <c r="AQ127" s="6">
        <f t="shared" si="14"/>
        <v>2.99098</v>
      </c>
      <c r="AR127" s="5">
        <v>3.23</v>
      </c>
      <c r="AS127" s="5">
        <v>6.7</v>
      </c>
      <c r="AT127" s="5">
        <v>2.2799999999999998</v>
      </c>
      <c r="AU127" s="5">
        <v>4.7</v>
      </c>
      <c r="AV127" s="6">
        <f t="shared" si="15"/>
        <v>4.2714699999999999</v>
      </c>
      <c r="AW127" s="5">
        <v>3.84</v>
      </c>
      <c r="AX127" s="4">
        <v>147.69999999999999</v>
      </c>
      <c r="BA127" s="3">
        <v>140.19999999999999</v>
      </c>
      <c r="BB127" s="5">
        <v>42.8</v>
      </c>
      <c r="BC127" s="5"/>
      <c r="BD127" s="5"/>
      <c r="BE127" s="29"/>
      <c r="BF127" s="15"/>
      <c r="BH127" s="3"/>
      <c r="BJ127" s="4">
        <v>-8.9</v>
      </c>
      <c r="BM127" s="3">
        <v>-42.8</v>
      </c>
      <c r="BN127" s="5">
        <v>-80.3</v>
      </c>
      <c r="BO127" s="5"/>
      <c r="BP127" s="5"/>
      <c r="BQ127" s="5"/>
      <c r="BR127" s="5"/>
      <c r="BS127" s="5"/>
      <c r="BT127" s="5"/>
      <c r="BU127" s="5"/>
      <c r="BV127" s="5">
        <v>92.95</v>
      </c>
      <c r="BW127" s="5"/>
      <c r="BX127" s="5"/>
      <c r="BY127" s="5">
        <v>87.1</v>
      </c>
      <c r="BZ127" s="5">
        <v>88.4</v>
      </c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</row>
    <row r="128" spans="1:112" x14ac:dyDescent="0.25">
      <c r="A128" s="4">
        <v>12</v>
      </c>
      <c r="B128" s="4">
        <v>72.400000000000006</v>
      </c>
      <c r="D128" s="3">
        <v>67</v>
      </c>
      <c r="E128" s="3">
        <v>25</v>
      </c>
      <c r="F128" s="5">
        <v>38.700000000000003</v>
      </c>
      <c r="G128" s="5"/>
      <c r="H128" s="5">
        <v>13.7</v>
      </c>
      <c r="I128" s="5">
        <v>12.6</v>
      </c>
      <c r="J128" s="5">
        <v>14.4</v>
      </c>
      <c r="K128" s="5">
        <v>14.4</v>
      </c>
      <c r="L128" s="5">
        <v>14.3</v>
      </c>
      <c r="M128" s="5">
        <v>14.1</v>
      </c>
      <c r="N128" s="4">
        <v>27.4</v>
      </c>
      <c r="P128" s="7">
        <v>27.9</v>
      </c>
      <c r="Q128" s="20">
        <v>27.6</v>
      </c>
      <c r="R128" s="5">
        <v>26.9</v>
      </c>
      <c r="S128" s="12">
        <v>26.9</v>
      </c>
      <c r="T128" s="5">
        <v>27.5</v>
      </c>
      <c r="U128" s="5">
        <v>27.7</v>
      </c>
      <c r="V128" s="5">
        <v>28.7</v>
      </c>
      <c r="W128" s="5">
        <v>27.9</v>
      </c>
      <c r="X128" s="5"/>
      <c r="Y128" s="5">
        <v>27.6</v>
      </c>
      <c r="Z128" s="4">
        <v>6.77</v>
      </c>
      <c r="AB128" s="15">
        <v>7.93</v>
      </c>
      <c r="AD128" s="5"/>
      <c r="AE128" s="5"/>
      <c r="AF128" s="5">
        <v>7.89</v>
      </c>
      <c r="AG128" s="5">
        <v>8.81</v>
      </c>
      <c r="AH128" s="5">
        <v>8.3699999999999992</v>
      </c>
      <c r="AI128" s="5">
        <v>7.27</v>
      </c>
      <c r="AJ128" s="5"/>
      <c r="AK128" s="5">
        <v>8.42</v>
      </c>
      <c r="AL128" s="4">
        <v>0.21</v>
      </c>
      <c r="AN128" s="13">
        <v>0.04</v>
      </c>
      <c r="AO128" s="3">
        <v>0.78</v>
      </c>
      <c r="AP128" s="5">
        <v>0.03</v>
      </c>
      <c r="AQ128" s="6">
        <f t="shared" si="14"/>
        <v>0.75006000000000006</v>
      </c>
      <c r="AR128" s="5">
        <v>1.44</v>
      </c>
      <c r="AS128" s="5">
        <v>4.29</v>
      </c>
      <c r="AT128" s="5">
        <v>4.1500000000000004</v>
      </c>
      <c r="AU128" s="5">
        <v>3.12</v>
      </c>
      <c r="AV128" s="6">
        <f t="shared" si="15"/>
        <v>0.68109999999999993</v>
      </c>
      <c r="AW128" s="5">
        <v>2.14</v>
      </c>
      <c r="AX128" s="4">
        <v>156.30000000000001</v>
      </c>
      <c r="BA128" s="3">
        <v>166.5</v>
      </c>
      <c r="BB128" s="5">
        <v>164.1</v>
      </c>
      <c r="BC128" s="5"/>
      <c r="BD128" s="5">
        <v>0.13800000000000001</v>
      </c>
      <c r="BE128" s="29">
        <v>0.13500000000000001</v>
      </c>
      <c r="BF128" s="15">
        <v>0.13200000000000001</v>
      </c>
      <c r="BG128" s="15">
        <v>0.16500000000000001</v>
      </c>
      <c r="BH128" s="3"/>
      <c r="BI128" s="4">
        <v>0.128</v>
      </c>
      <c r="BJ128" s="4">
        <v>-16.3</v>
      </c>
      <c r="BM128" s="3">
        <v>-41.2</v>
      </c>
      <c r="BN128" s="5">
        <v>-81.2</v>
      </c>
      <c r="BO128" s="5"/>
      <c r="BP128" s="5">
        <v>-18</v>
      </c>
      <c r="BQ128" s="5">
        <v>-153</v>
      </c>
      <c r="BR128" s="5">
        <v>-90</v>
      </c>
      <c r="BS128" s="5">
        <v>106</v>
      </c>
      <c r="BT128" s="5"/>
      <c r="BU128" s="5">
        <v>-58</v>
      </c>
      <c r="BV128" s="5">
        <v>97.5</v>
      </c>
      <c r="BW128" s="5"/>
      <c r="BX128" s="5"/>
      <c r="BY128" s="5">
        <v>103.35</v>
      </c>
      <c r="BZ128" s="5">
        <v>102.7</v>
      </c>
      <c r="CA128" s="5"/>
      <c r="CB128" s="5">
        <v>0.09</v>
      </c>
      <c r="CC128" s="5">
        <v>8.7999999999999995E-2</v>
      </c>
      <c r="CD128" s="5">
        <v>8.5999999999999993E-2</v>
      </c>
      <c r="CE128" s="5">
        <v>0.107</v>
      </c>
      <c r="CF128" s="5"/>
      <c r="CG128" s="5">
        <v>8.3000000000000004E-2</v>
      </c>
      <c r="CH128" s="5"/>
      <c r="CI128" s="5"/>
      <c r="CJ128" s="5"/>
      <c r="CK128" s="5"/>
      <c r="CL128" s="5"/>
      <c r="CM128" s="5"/>
      <c r="CN128" s="5">
        <v>5.64</v>
      </c>
      <c r="CO128" s="5">
        <v>4.29</v>
      </c>
      <c r="CP128" s="5"/>
      <c r="CQ128" s="5">
        <v>22</v>
      </c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</row>
    <row r="129" spans="1:114" x14ac:dyDescent="0.25">
      <c r="A129" s="4" t="s">
        <v>85</v>
      </c>
      <c r="B129" s="3">
        <v>0.81</v>
      </c>
      <c r="H129" s="15">
        <v>1.4</v>
      </c>
      <c r="I129" s="15">
        <v>1.5</v>
      </c>
      <c r="J129" s="15">
        <v>1.8</v>
      </c>
      <c r="K129" s="15">
        <v>1.65</v>
      </c>
      <c r="M129" s="15">
        <v>1.1000000000000001</v>
      </c>
    </row>
    <row r="130" spans="1:114" x14ac:dyDescent="0.25">
      <c r="A130" s="4" t="s">
        <v>24</v>
      </c>
      <c r="N130" s="4">
        <f>MIN(N5:N7,N21:N23,N37:N39,N53:N55,N69:N71,N85:N87,N101:N103,N117:N119)</f>
        <v>26.7</v>
      </c>
      <c r="O130" s="4">
        <f t="shared" ref="O130:BZ130" si="16">MIN(O5:O7,O21:O23,O37:O39,O53:O55,O69:O71,O85:O87,O101:O103,O117:O119)</f>
        <v>26.9</v>
      </c>
      <c r="P130" s="4">
        <f t="shared" si="16"/>
        <v>27.3</v>
      </c>
      <c r="Q130" s="4">
        <f t="shared" si="16"/>
        <v>27.6</v>
      </c>
      <c r="R130" s="4">
        <f t="shared" si="16"/>
        <v>28.5</v>
      </c>
      <c r="S130" s="4">
        <f>MIN(S5:S7,S21:S23,S37:S39,S53:S55,S69:S71,S85:S87,S101:S103,S117:S119)</f>
        <v>27.6</v>
      </c>
      <c r="T130" s="4">
        <f t="shared" si="16"/>
        <v>27.4</v>
      </c>
      <c r="U130" s="4">
        <f t="shared" si="16"/>
        <v>27.7</v>
      </c>
      <c r="V130" s="4">
        <f t="shared" si="16"/>
        <v>27.4</v>
      </c>
      <c r="W130" s="4">
        <f t="shared" si="16"/>
        <v>27.3</v>
      </c>
      <c r="X130" s="4">
        <f t="shared" si="16"/>
        <v>27.6</v>
      </c>
      <c r="Y130" s="4">
        <f t="shared" si="16"/>
        <v>27.9</v>
      </c>
      <c r="Z130" s="4">
        <f t="shared" si="16"/>
        <v>6.6</v>
      </c>
      <c r="AA130" s="4">
        <f t="shared" si="16"/>
        <v>6.85</v>
      </c>
      <c r="AB130" s="4">
        <f t="shared" si="16"/>
        <v>9.07</v>
      </c>
      <c r="AC130" s="4">
        <f t="shared" si="16"/>
        <v>6.67</v>
      </c>
      <c r="AD130" s="4">
        <f t="shared" si="16"/>
        <v>8.89</v>
      </c>
      <c r="AE130" s="4">
        <f t="shared" si="16"/>
        <v>0</v>
      </c>
      <c r="AF130" s="4">
        <f t="shared" si="16"/>
        <v>7.85</v>
      </c>
      <c r="AG130" s="4">
        <f t="shared" si="16"/>
        <v>8.09</v>
      </c>
      <c r="AH130" s="4">
        <f t="shared" si="16"/>
        <v>8.25</v>
      </c>
      <c r="AI130" s="4">
        <f t="shared" si="16"/>
        <v>6.26</v>
      </c>
      <c r="AJ130" s="4">
        <f t="shared" si="16"/>
        <v>0</v>
      </c>
      <c r="AK130" s="4">
        <f t="shared" si="16"/>
        <v>6.5</v>
      </c>
      <c r="AL130" s="4">
        <f t="shared" si="16"/>
        <v>0.32</v>
      </c>
      <c r="AM130" s="4">
        <f t="shared" si="16"/>
        <v>0.92</v>
      </c>
      <c r="AN130" s="4">
        <f t="shared" si="16"/>
        <v>5.0220000000000002</v>
      </c>
      <c r="AO130" s="4">
        <f t="shared" si="16"/>
        <v>4.8099999999999996</v>
      </c>
      <c r="AP130" s="4">
        <f t="shared" si="16"/>
        <v>2</v>
      </c>
      <c r="AQ130" s="4">
        <f>MIN(AQ5:AQ7,AQ21:AQ23,AQ37:AQ39,AQ53:AQ55,AQ69:AQ71,AQ85:AQ87,AQ101:AQ103,AQ117:AQ119)</f>
        <v>3.3706399999999999</v>
      </c>
      <c r="AR130" s="4">
        <f t="shared" si="16"/>
        <v>4.3099999999999996</v>
      </c>
      <c r="AS130" s="4">
        <f t="shared" si="16"/>
        <v>5.48</v>
      </c>
      <c r="AT130" s="4">
        <f t="shared" si="16"/>
        <v>5.42</v>
      </c>
      <c r="AU130" s="4">
        <f t="shared" si="16"/>
        <v>1.53</v>
      </c>
      <c r="AV130" s="4">
        <f t="shared" si="16"/>
        <v>4.2054599999999995</v>
      </c>
      <c r="AW130" s="4">
        <f t="shared" si="16"/>
        <v>4.3099999999999996</v>
      </c>
      <c r="AX130" s="4">
        <f t="shared" si="16"/>
        <v>140.19999999999999</v>
      </c>
      <c r="AY130" s="4">
        <f t="shared" si="16"/>
        <v>145.30000000000001</v>
      </c>
      <c r="AZ130" s="4">
        <f t="shared" si="16"/>
        <v>0</v>
      </c>
      <c r="BA130" s="4">
        <f t="shared" si="16"/>
        <v>134</v>
      </c>
      <c r="BB130" s="4">
        <f t="shared" si="16"/>
        <v>140.19999999999999</v>
      </c>
      <c r="BC130" s="4">
        <f t="shared" si="16"/>
        <v>0</v>
      </c>
      <c r="BD130" s="4">
        <f t="shared" si="16"/>
        <v>0.13200000000000001</v>
      </c>
      <c r="BE130" s="4">
        <f t="shared" si="16"/>
        <v>0.13300000000000001</v>
      </c>
      <c r="BF130" s="4">
        <f t="shared" si="16"/>
        <v>0.13</v>
      </c>
      <c r="BG130" s="4">
        <f t="shared" si="16"/>
        <v>0.129</v>
      </c>
      <c r="BH130" s="4">
        <f t="shared" si="16"/>
        <v>0</v>
      </c>
      <c r="BI130" s="4">
        <f t="shared" si="16"/>
        <v>0.124</v>
      </c>
      <c r="BJ130" s="4">
        <f t="shared" si="16"/>
        <v>-57.5</v>
      </c>
      <c r="BK130" s="4">
        <f t="shared" si="16"/>
        <v>-113.5</v>
      </c>
      <c r="BL130" s="4">
        <f t="shared" si="16"/>
        <v>0</v>
      </c>
      <c r="BM130" s="4">
        <f t="shared" si="16"/>
        <v>-162.80000000000001</v>
      </c>
      <c r="BN130" s="4">
        <f t="shared" si="16"/>
        <v>-174.9</v>
      </c>
      <c r="BO130" s="4">
        <f t="shared" si="16"/>
        <v>0</v>
      </c>
      <c r="BP130" s="4">
        <f t="shared" si="16"/>
        <v>-201</v>
      </c>
      <c r="BQ130" s="4">
        <f t="shared" si="16"/>
        <v>-166</v>
      </c>
      <c r="BR130" s="4">
        <f t="shared" si="16"/>
        <v>-133</v>
      </c>
      <c r="BS130" s="4">
        <f t="shared" si="16"/>
        <v>-118</v>
      </c>
      <c r="BT130" s="4">
        <f t="shared" si="16"/>
        <v>0</v>
      </c>
      <c r="BU130" s="4">
        <f t="shared" si="16"/>
        <v>-96</v>
      </c>
      <c r="BV130" s="4">
        <f t="shared" si="16"/>
        <v>87.75</v>
      </c>
      <c r="BW130" s="4">
        <f t="shared" si="16"/>
        <v>88.4</v>
      </c>
      <c r="BX130" s="4">
        <f t="shared" si="16"/>
        <v>0</v>
      </c>
      <c r="BY130" s="4">
        <f t="shared" si="16"/>
        <v>85.15</v>
      </c>
      <c r="BZ130" s="4">
        <f t="shared" si="16"/>
        <v>85.15</v>
      </c>
      <c r="CA130" s="4">
        <f t="shared" ref="CA130:CE130" si="17">MIN(CA5:CA7,CA21:CA23,CA37:CA39,CA53:CA55,CA69:CA71,CA85:CA87,CA101:CA103,CA117:CA119)</f>
        <v>0</v>
      </c>
      <c r="CB130" s="4">
        <f t="shared" si="17"/>
        <v>8.5999999999999993E-2</v>
      </c>
      <c r="CC130" s="4">
        <f t="shared" si="17"/>
        <v>8.5999999999999993E-2</v>
      </c>
      <c r="CD130" s="4">
        <f t="shared" si="17"/>
        <v>8.4000000000000005E-2</v>
      </c>
      <c r="CE130" s="4">
        <f t="shared" si="17"/>
        <v>8.4000000000000005E-2</v>
      </c>
      <c r="CF130" s="4">
        <f>MIN(CF5:CF7,CF21:CF23,CF37:CF39,CF53:CF55,CF69:CF71,CF85:CF87,CF101:CF103,CF117:CF119)</f>
        <v>0</v>
      </c>
      <c r="CG130" s="4">
        <f t="shared" ref="CG130:CU130" si="18">MIN(CG5:CG7,CG21:CG23,CG37:CG39,CG53:CG55,CG69:CG71,CG85:CG87,CG101:CG103,CG117:CG119)</f>
        <v>0</v>
      </c>
      <c r="CH130" s="4">
        <f t="shared" si="18"/>
        <v>0</v>
      </c>
      <c r="CI130" s="4">
        <f t="shared" si="18"/>
        <v>0</v>
      </c>
      <c r="CJ130" s="4">
        <f t="shared" si="18"/>
        <v>0</v>
      </c>
      <c r="CK130" s="4">
        <f t="shared" si="18"/>
        <v>0</v>
      </c>
      <c r="CL130" s="4">
        <f t="shared" si="18"/>
        <v>0</v>
      </c>
      <c r="CM130" s="4">
        <f t="shared" si="18"/>
        <v>0</v>
      </c>
      <c r="CN130" s="4">
        <f t="shared" si="18"/>
        <v>2.86</v>
      </c>
      <c r="CO130" s="4">
        <f t="shared" si="18"/>
        <v>3.3</v>
      </c>
      <c r="CP130" s="4">
        <f t="shared" si="18"/>
        <v>0</v>
      </c>
      <c r="CQ130" s="4">
        <f t="shared" si="18"/>
        <v>4.49</v>
      </c>
      <c r="CR130" s="4">
        <f t="shared" si="18"/>
        <v>0</v>
      </c>
      <c r="CS130" s="4">
        <f t="shared" si="18"/>
        <v>0</v>
      </c>
      <c r="CT130" s="4">
        <f t="shared" si="18"/>
        <v>0</v>
      </c>
      <c r="CU130" s="4">
        <f t="shared" si="18"/>
        <v>27.5</v>
      </c>
    </row>
    <row r="131" spans="1:114" x14ac:dyDescent="0.25">
      <c r="A131" s="4" t="s">
        <v>25</v>
      </c>
      <c r="N131" s="4">
        <f>MAX(N5:N7,N21:N23,N37:N39,N53:N55,N69:N71,N85:N87,N101:N103,N117:N119)</f>
        <v>30.1</v>
      </c>
      <c r="O131" s="4">
        <f t="shared" ref="O131:BZ131" si="19">MAX(O5:O7,O21:O23,O37:O39,O53:O55,O69:O71,O85:O87,O101:O103,O117:O119)</f>
        <v>31.7</v>
      </c>
      <c r="P131" s="4">
        <f t="shared" si="19"/>
        <v>30.2</v>
      </c>
      <c r="Q131" s="4">
        <f t="shared" si="19"/>
        <v>31.3</v>
      </c>
      <c r="R131" s="4">
        <f t="shared" si="19"/>
        <v>30.7</v>
      </c>
      <c r="S131" s="4">
        <f>MAX(S5:S7,S21:S23,S37:S39,S53:S55,S69:S71,S85:S87,S101:S103,S117:S119)</f>
        <v>29.3</v>
      </c>
      <c r="T131" s="4">
        <f t="shared" si="19"/>
        <v>28.6</v>
      </c>
      <c r="U131" s="4">
        <f t="shared" si="19"/>
        <v>29.1</v>
      </c>
      <c r="V131" s="4">
        <f t="shared" si="19"/>
        <v>29.3</v>
      </c>
      <c r="W131" s="4">
        <f t="shared" si="19"/>
        <v>30.2</v>
      </c>
      <c r="X131" s="4">
        <f t="shared" si="19"/>
        <v>29.2</v>
      </c>
      <c r="Y131" s="4">
        <f t="shared" si="19"/>
        <v>29.8</v>
      </c>
      <c r="Z131" s="4">
        <f t="shared" si="19"/>
        <v>7.9</v>
      </c>
      <c r="AA131" s="4">
        <f t="shared" si="19"/>
        <v>8.36</v>
      </c>
      <c r="AB131" s="4">
        <f t="shared" si="19"/>
        <v>9.1</v>
      </c>
      <c r="AC131" s="4">
        <f t="shared" si="19"/>
        <v>9.11</v>
      </c>
      <c r="AD131" s="4">
        <f t="shared" si="19"/>
        <v>9.41</v>
      </c>
      <c r="AE131" s="4">
        <f t="shared" si="19"/>
        <v>0</v>
      </c>
      <c r="AF131" s="4">
        <f t="shared" si="19"/>
        <v>8.8000000000000007</v>
      </c>
      <c r="AG131" s="4">
        <f t="shared" si="19"/>
        <v>8.9700000000000006</v>
      </c>
      <c r="AH131" s="4">
        <f t="shared" si="19"/>
        <v>9.0299999999999994</v>
      </c>
      <c r="AI131" s="4">
        <f t="shared" si="19"/>
        <v>8.4</v>
      </c>
      <c r="AJ131" s="4">
        <f t="shared" si="19"/>
        <v>0</v>
      </c>
      <c r="AK131" s="4">
        <f t="shared" si="19"/>
        <v>8.84</v>
      </c>
      <c r="AL131" s="4">
        <f t="shared" si="19"/>
        <v>3.53</v>
      </c>
      <c r="AM131" s="4">
        <f t="shared" si="19"/>
        <v>6.25</v>
      </c>
      <c r="AN131" s="4">
        <f t="shared" si="19"/>
        <v>16.760999999999999</v>
      </c>
      <c r="AO131" s="4">
        <f t="shared" si="19"/>
        <v>11.19</v>
      </c>
      <c r="AP131" s="4">
        <f t="shared" si="19"/>
        <v>8.27</v>
      </c>
      <c r="AQ131" s="4">
        <f>MAX(AQ5:AQ7,AQ21:AQ23,AQ37:AQ39,AQ53:AQ55,AQ69:AQ71,AQ85:AQ87,AQ101:AQ103,AQ117:AQ119)</f>
        <v>7.1980000000000004</v>
      </c>
      <c r="AR131" s="4">
        <f t="shared" si="19"/>
        <v>7.93</v>
      </c>
      <c r="AS131" s="4">
        <f t="shared" si="19"/>
        <v>8.99</v>
      </c>
      <c r="AT131" s="4">
        <f t="shared" si="19"/>
        <v>8.8000000000000007</v>
      </c>
      <c r="AU131" s="4">
        <f t="shared" si="19"/>
        <v>7.33</v>
      </c>
      <c r="AV131" s="4">
        <f t="shared" si="19"/>
        <v>8.2887800000000009</v>
      </c>
      <c r="AW131" s="4">
        <f t="shared" si="19"/>
        <v>9.77</v>
      </c>
      <c r="AX131" s="4">
        <f t="shared" si="19"/>
        <v>161.1</v>
      </c>
      <c r="AY131" s="4">
        <f t="shared" si="19"/>
        <v>154.80000000000001</v>
      </c>
      <c r="AZ131" s="4">
        <f t="shared" si="19"/>
        <v>0</v>
      </c>
      <c r="BA131" s="4">
        <f t="shared" si="19"/>
        <v>155.19999999999999</v>
      </c>
      <c r="BB131" s="4">
        <f t="shared" si="19"/>
        <v>159.6</v>
      </c>
      <c r="BC131" s="4">
        <f t="shared" si="19"/>
        <v>0</v>
      </c>
      <c r="BD131" s="4">
        <f t="shared" si="19"/>
        <v>0.13400000000000001</v>
      </c>
      <c r="BE131" s="4">
        <f t="shared" si="19"/>
        <v>0.13500000000000001</v>
      </c>
      <c r="BF131" s="4">
        <f t="shared" si="19"/>
        <v>0.13200000000000001</v>
      </c>
      <c r="BG131" s="4">
        <f t="shared" si="19"/>
        <v>0.157</v>
      </c>
      <c r="BH131" s="4">
        <f t="shared" si="19"/>
        <v>0</v>
      </c>
      <c r="BI131" s="4">
        <f t="shared" si="19"/>
        <v>0.13</v>
      </c>
      <c r="BJ131" s="4">
        <f t="shared" si="19"/>
        <v>-6.8</v>
      </c>
      <c r="BK131" s="4">
        <f t="shared" si="19"/>
        <v>-20.9</v>
      </c>
      <c r="BL131" s="4">
        <f t="shared" si="19"/>
        <v>0</v>
      </c>
      <c r="BM131" s="4">
        <f t="shared" si="19"/>
        <v>-72.400000000000006</v>
      </c>
      <c r="BN131" s="4">
        <f t="shared" si="19"/>
        <v>-144.5</v>
      </c>
      <c r="BO131" s="4">
        <f t="shared" si="19"/>
        <v>0</v>
      </c>
      <c r="BP131" s="4">
        <f t="shared" si="19"/>
        <v>57</v>
      </c>
      <c r="BQ131" s="4">
        <f t="shared" si="19"/>
        <v>38</v>
      </c>
      <c r="BR131" s="4">
        <f t="shared" si="19"/>
        <v>13</v>
      </c>
      <c r="BS131" s="4">
        <f t="shared" si="19"/>
        <v>7</v>
      </c>
      <c r="BT131" s="4">
        <f t="shared" si="19"/>
        <v>0</v>
      </c>
      <c r="BU131" s="4">
        <f t="shared" si="19"/>
        <v>34</v>
      </c>
      <c r="BV131" s="4">
        <f t="shared" si="19"/>
        <v>98.8</v>
      </c>
      <c r="BW131" s="4">
        <f t="shared" si="19"/>
        <v>96.85</v>
      </c>
      <c r="BX131" s="4">
        <f t="shared" si="19"/>
        <v>0</v>
      </c>
      <c r="BY131" s="4">
        <f t="shared" si="19"/>
        <v>90.35</v>
      </c>
      <c r="BZ131" s="4">
        <f t="shared" si="19"/>
        <v>95.55</v>
      </c>
      <c r="CA131" s="4">
        <f t="shared" ref="CA131:CE131" si="20">MAX(CA5:CA7,CA21:CA23,CA37:CA39,CA53:CA55,CA69:CA71,CA85:CA87,CA101:CA103,CA117:CA119)</f>
        <v>0</v>
      </c>
      <c r="CB131" s="4">
        <f t="shared" si="20"/>
        <v>8.6999999999999994E-2</v>
      </c>
      <c r="CC131" s="4">
        <f t="shared" si="20"/>
        <v>8.7999999999999995E-2</v>
      </c>
      <c r="CD131" s="4">
        <f t="shared" si="20"/>
        <v>8.5999999999999993E-2</v>
      </c>
      <c r="CE131" s="4">
        <f t="shared" si="20"/>
        <v>0.10100000000000001</v>
      </c>
      <c r="CF131" s="4">
        <f>MAX(CF5:CF7,CF21:CF23,CF37:CF39,CF53:CF55,CF69:CF71,CF85:CF87,CF101:CF103,CF117:CF119)</f>
        <v>0</v>
      </c>
      <c r="CG131" s="4">
        <f t="shared" ref="CG131:CU131" si="21">MAX(CG5:CG7,CG21:CG23,CG37:CG39,CG53:CG55,CG69:CG71,CG85:CG87,CG101:CG103,CG117:CG119)</f>
        <v>8.5000000000000006E-2</v>
      </c>
      <c r="CH131" s="4">
        <f t="shared" si="21"/>
        <v>0</v>
      </c>
      <c r="CI131" s="4">
        <f t="shared" si="21"/>
        <v>0</v>
      </c>
      <c r="CJ131" s="4">
        <f t="shared" si="21"/>
        <v>0</v>
      </c>
      <c r="CK131" s="4">
        <f t="shared" si="21"/>
        <v>0</v>
      </c>
      <c r="CL131" s="4">
        <f t="shared" si="21"/>
        <v>0</v>
      </c>
      <c r="CM131" s="4">
        <f t="shared" si="21"/>
        <v>0</v>
      </c>
      <c r="CN131" s="4">
        <f t="shared" si="21"/>
        <v>4.01</v>
      </c>
      <c r="CO131" s="4">
        <f t="shared" si="21"/>
        <v>6.01</v>
      </c>
      <c r="CP131" s="4">
        <f t="shared" si="21"/>
        <v>0</v>
      </c>
      <c r="CQ131" s="4">
        <f t="shared" si="21"/>
        <v>7</v>
      </c>
      <c r="CR131" s="4">
        <f t="shared" si="21"/>
        <v>0</v>
      </c>
      <c r="CS131" s="4">
        <f t="shared" si="21"/>
        <v>0</v>
      </c>
      <c r="CT131" s="4">
        <f t="shared" si="21"/>
        <v>0</v>
      </c>
      <c r="CU131" s="4">
        <f t="shared" si="21"/>
        <v>40</v>
      </c>
    </row>
    <row r="132" spans="1:114" x14ac:dyDescent="0.25">
      <c r="A132" s="4" t="s">
        <v>26</v>
      </c>
      <c r="N132" s="4">
        <f>AVERAGE(N5:N7,N21:N23,N37:N39,N53:N55,N69:N71,N85:N87,N101:N103,N117:N119)</f>
        <v>27.454166666666666</v>
      </c>
      <c r="O132" s="4">
        <f t="shared" ref="O132:BZ132" si="22">AVERAGE(O5:O7,O21:O23,O37:O39,O53:O55,O69:O71,O85:O87,O101:O103,O117:O119)</f>
        <v>28.957142857142859</v>
      </c>
      <c r="P132" s="4">
        <f t="shared" si="22"/>
        <v>28.391666666666666</v>
      </c>
      <c r="Q132" s="4">
        <f t="shared" si="22"/>
        <v>28.566666666666666</v>
      </c>
      <c r="R132" s="4">
        <f t="shared" si="22"/>
        <v>29.329166666666666</v>
      </c>
      <c r="S132" s="4">
        <f>AVERAGE(S5:S7,S21:S23,S37:S39,S53:S55,S69:S71,S85:S87,S101:S103,S117:S119)</f>
        <v>28.379166666666663</v>
      </c>
      <c r="T132" s="4">
        <f t="shared" si="22"/>
        <v>27.816666666666663</v>
      </c>
      <c r="U132" s="4">
        <f t="shared" si="22"/>
        <v>28.470833333333331</v>
      </c>
      <c r="V132" s="4">
        <f t="shared" si="22"/>
        <v>28.220833333333335</v>
      </c>
      <c r="W132" s="4">
        <f t="shared" si="22"/>
        <v>28.150000000000002</v>
      </c>
      <c r="X132" s="4">
        <f t="shared" si="22"/>
        <v>28.212500000000009</v>
      </c>
      <c r="Y132" s="4">
        <f t="shared" si="22"/>
        <v>28.537499999999998</v>
      </c>
      <c r="Z132" s="4">
        <f t="shared" si="22"/>
        <v>6.9762500000000003</v>
      </c>
      <c r="AA132" s="4">
        <f t="shared" si="22"/>
        <v>7.6278571428571427</v>
      </c>
      <c r="AB132" s="4">
        <f t="shared" si="22"/>
        <v>9.08</v>
      </c>
      <c r="AC132" s="4">
        <f t="shared" si="22"/>
        <v>8.4404761904761898</v>
      </c>
      <c r="AD132" s="4">
        <f t="shared" si="22"/>
        <v>9.1257142857142863</v>
      </c>
      <c r="AE132" s="4" t="e">
        <f t="shared" si="22"/>
        <v>#DIV/0!</v>
      </c>
      <c r="AF132" s="4">
        <f t="shared" si="22"/>
        <v>8.3287500000000012</v>
      </c>
      <c r="AG132" s="4">
        <f t="shared" si="22"/>
        <v>8.6758333333333333</v>
      </c>
      <c r="AH132" s="4">
        <f t="shared" si="22"/>
        <v>8.6820833333333329</v>
      </c>
      <c r="AI132" s="4">
        <f t="shared" si="22"/>
        <v>7.855416666666664</v>
      </c>
      <c r="AJ132" s="4" t="e">
        <f t="shared" si="22"/>
        <v>#DIV/0!</v>
      </c>
      <c r="AK132" s="4">
        <f t="shared" si="22"/>
        <v>8.4233333333333338</v>
      </c>
      <c r="AL132" s="4">
        <f t="shared" si="22"/>
        <v>1.8962499999999995</v>
      </c>
      <c r="AM132" s="4">
        <f t="shared" si="22"/>
        <v>3.0978571428571429</v>
      </c>
      <c r="AN132" s="4">
        <f t="shared" si="22"/>
        <v>10.187250000000001</v>
      </c>
      <c r="AO132" s="4">
        <f t="shared" si="22"/>
        <v>7.7283333333333317</v>
      </c>
      <c r="AP132" s="4">
        <f t="shared" si="22"/>
        <v>3.91005</v>
      </c>
      <c r="AQ132" s="4">
        <f>AVERAGE(AQ5:AQ7,AQ21:AQ23,AQ37:AQ39,AQ53:AQ55,AQ69:AQ71,AQ85:AQ87,AQ101:AQ103,AQ117:AQ119)</f>
        <v>5.2920878500000006</v>
      </c>
      <c r="AR132" s="4">
        <f t="shared" si="22"/>
        <v>6.2904166666666654</v>
      </c>
      <c r="AS132" s="4">
        <f t="shared" si="22"/>
        <v>7.5266666666666664</v>
      </c>
      <c r="AT132" s="4">
        <f t="shared" si="22"/>
        <v>7.1112499999999992</v>
      </c>
      <c r="AU132" s="4">
        <f t="shared" si="22"/>
        <v>5.3891304347826097</v>
      </c>
      <c r="AV132" s="4">
        <f t="shared" si="22"/>
        <v>6.7372549999999984</v>
      </c>
      <c r="AW132" s="4">
        <f t="shared" si="22"/>
        <v>7.840416666666667</v>
      </c>
      <c r="AX132" s="4">
        <f t="shared" si="22"/>
        <v>147.48333333333332</v>
      </c>
      <c r="AY132" s="4">
        <f t="shared" si="22"/>
        <v>151.22857142857146</v>
      </c>
      <c r="AZ132" s="4" t="e">
        <f t="shared" si="22"/>
        <v>#DIV/0!</v>
      </c>
      <c r="BA132" s="4">
        <f t="shared" si="22"/>
        <v>142.0083333333333</v>
      </c>
      <c r="BB132" s="4">
        <f t="shared" si="22"/>
        <v>146.4375</v>
      </c>
      <c r="BC132" s="4" t="e">
        <f t="shared" si="22"/>
        <v>#DIV/0!</v>
      </c>
      <c r="BD132" s="4">
        <f t="shared" si="22"/>
        <v>0.13312499999999999</v>
      </c>
      <c r="BE132" s="4">
        <f t="shared" si="22"/>
        <v>0.13387500000000002</v>
      </c>
      <c r="BF132" s="4">
        <f t="shared" si="22"/>
        <v>0.13157142857142859</v>
      </c>
      <c r="BG132" s="4">
        <f t="shared" si="22"/>
        <v>0.13875000000000001</v>
      </c>
      <c r="BH132" s="4" t="e">
        <f t="shared" si="22"/>
        <v>#DIV/0!</v>
      </c>
      <c r="BI132" s="4">
        <f t="shared" si="22"/>
        <v>0.127</v>
      </c>
      <c r="BJ132" s="4">
        <f t="shared" si="22"/>
        <v>-27.129166666666666</v>
      </c>
      <c r="BK132" s="4">
        <f t="shared" si="22"/>
        <v>-67.878571428571419</v>
      </c>
      <c r="BL132" s="4" t="e">
        <f t="shared" si="22"/>
        <v>#DIV/0!</v>
      </c>
      <c r="BM132" s="4">
        <f t="shared" si="22"/>
        <v>-124.72916666666669</v>
      </c>
      <c r="BN132" s="4">
        <f t="shared" si="22"/>
        <v>-157.55416666666667</v>
      </c>
      <c r="BO132" s="4" t="e">
        <f t="shared" si="22"/>
        <v>#DIV/0!</v>
      </c>
      <c r="BP132" s="4">
        <f t="shared" si="22"/>
        <v>-48.375</v>
      </c>
      <c r="BQ132" s="4">
        <f t="shared" si="22"/>
        <v>-49.674999999999997</v>
      </c>
      <c r="BR132" s="4">
        <f t="shared" si="22"/>
        <v>-97.571428571428569</v>
      </c>
      <c r="BS132" s="4">
        <f t="shared" si="22"/>
        <v>-67.75</v>
      </c>
      <c r="BT132" s="4" t="e">
        <f t="shared" si="22"/>
        <v>#DIV/0!</v>
      </c>
      <c r="BU132" s="4">
        <f t="shared" si="22"/>
        <v>-25.5</v>
      </c>
      <c r="BV132" s="4">
        <f t="shared" si="22"/>
        <v>91.587499999999977</v>
      </c>
      <c r="BW132" s="4">
        <f t="shared" si="22"/>
        <v>91.649999999999991</v>
      </c>
      <c r="BX132" s="4" t="e">
        <f t="shared" si="22"/>
        <v>#DIV/0!</v>
      </c>
      <c r="BY132" s="4">
        <f t="shared" si="22"/>
        <v>86.666666666666686</v>
      </c>
      <c r="BZ132" s="4">
        <f t="shared" si="22"/>
        <v>88.047916666666666</v>
      </c>
      <c r="CA132" s="4" t="e">
        <f t="shared" ref="CA132:CE132" si="23">AVERAGE(CA5:CA7,CA21:CA23,CA37:CA39,CA53:CA55,CA69:CA71,CA85:CA87,CA101:CA103,CA117:CA119)</f>
        <v>#DIV/0!</v>
      </c>
      <c r="CB132" s="4">
        <f t="shared" si="23"/>
        <v>8.637499999999998E-2</v>
      </c>
      <c r="CC132" s="4">
        <f t="shared" si="23"/>
        <v>8.712499999999998E-2</v>
      </c>
      <c r="CD132" s="4">
        <f t="shared" si="23"/>
        <v>8.5571428571428548E-2</v>
      </c>
      <c r="CE132" s="4">
        <f t="shared" si="23"/>
        <v>8.8874999999999982E-2</v>
      </c>
      <c r="CF132" s="4" t="e">
        <f>AVERAGE(CF5:CF7,CF21:CF23,CF37:CF39,CF53:CF55,CF69:CF71,CF85:CF87,CF101:CF103,CF117:CF119)</f>
        <v>#DIV/0!</v>
      </c>
      <c r="CG132" s="4">
        <f t="shared" ref="CG132:CU132" si="24">AVERAGE(CG5:CG7,CG21:CG23,CG37:CG39,CG53:CG55,CG69:CG71,CG85:CG87,CG101:CG103,CG117:CG119)</f>
        <v>7.2250000000000009E-2</v>
      </c>
      <c r="CH132" s="4" t="e">
        <f t="shared" si="24"/>
        <v>#DIV/0!</v>
      </c>
      <c r="CI132" s="4" t="e">
        <f t="shared" si="24"/>
        <v>#DIV/0!</v>
      </c>
      <c r="CJ132" s="4" t="e">
        <f t="shared" si="24"/>
        <v>#DIV/0!</v>
      </c>
      <c r="CK132" s="4" t="e">
        <f t="shared" si="24"/>
        <v>#DIV/0!</v>
      </c>
      <c r="CL132" s="4" t="e">
        <f t="shared" si="24"/>
        <v>#DIV/0!</v>
      </c>
      <c r="CM132" s="4" t="e">
        <f t="shared" si="24"/>
        <v>#DIV/0!</v>
      </c>
      <c r="CN132" s="4">
        <f t="shared" si="24"/>
        <v>3.4299999999999997</v>
      </c>
      <c r="CO132" s="4">
        <f t="shared" si="24"/>
        <v>4.1574999999999998</v>
      </c>
      <c r="CP132" s="4" t="e">
        <f t="shared" si="24"/>
        <v>#DIV/0!</v>
      </c>
      <c r="CQ132" s="4">
        <f t="shared" si="24"/>
        <v>6.08</v>
      </c>
      <c r="CR132" s="4" t="e">
        <f t="shared" si="24"/>
        <v>#DIV/0!</v>
      </c>
      <c r="CS132" s="4" t="e">
        <f t="shared" si="24"/>
        <v>#DIV/0!</v>
      </c>
      <c r="CT132" s="4" t="e">
        <f t="shared" si="24"/>
        <v>#DIV/0!</v>
      </c>
      <c r="CU132" s="4">
        <f t="shared" si="24"/>
        <v>33.75</v>
      </c>
    </row>
    <row r="133" spans="1:114" x14ac:dyDescent="0.25">
      <c r="AW133" s="12"/>
    </row>
    <row r="134" spans="1:114" x14ac:dyDescent="0.25">
      <c r="A134" s="3" t="s">
        <v>33</v>
      </c>
      <c r="C134" s="4" t="s">
        <v>14</v>
      </c>
      <c r="AL134" s="4">
        <f>MIN(AL132:AV132)</f>
        <v>1.8962499999999995</v>
      </c>
      <c r="AM134" s="4" t="e">
        <f>MIN(AL119:AM121,#REF!,AO121:AV127)</f>
        <v>#REF!</v>
      </c>
      <c r="AW134" s="12"/>
    </row>
    <row r="135" spans="1:114" x14ac:dyDescent="0.25">
      <c r="A135" s="3" t="s">
        <v>24</v>
      </c>
      <c r="C135" s="4">
        <f>MIN(AL117:AV119,AM120:AV121,AO122:AV127)</f>
        <v>0.51</v>
      </c>
      <c r="AL135" s="4">
        <f>MAX(AL132:AV132)</f>
        <v>10.187250000000001</v>
      </c>
      <c r="AM135" s="4" t="e">
        <f>MAX(AL119:AL120,AM119:AM121,#REF!,AO124:AO127,AP120:AP127,AQ121:AQ127,AR119:AR127,AS119:AS127,AT124:AT127,AU122:AU127,AV122:AV127)</f>
        <v>#REF!</v>
      </c>
      <c r="AW135" s="12"/>
    </row>
    <row r="136" spans="1:114" x14ac:dyDescent="0.25">
      <c r="A136" s="3" t="s">
        <v>25</v>
      </c>
      <c r="C136" s="4">
        <f>MAX(AL117:AV119,AM120:AV121,AO122:AV127)</f>
        <v>16.760999999999999</v>
      </c>
      <c r="AL136" s="4">
        <f>AVERAGE(AL132:AV132)</f>
        <v>5.9242315540278554</v>
      </c>
      <c r="AM136" s="4" t="e">
        <f>AVERAGE(AM134:AM135)</f>
        <v>#REF!</v>
      </c>
      <c r="AW136" s="12"/>
    </row>
    <row r="137" spans="1:114" x14ac:dyDescent="0.25">
      <c r="A137" s="3" t="s">
        <v>27</v>
      </c>
      <c r="C137" s="4">
        <f>AVERAGE(C135:C136,AL117:AV119,AM120:AV121,AO122:AV127)</f>
        <v>4.9707869902912636</v>
      </c>
      <c r="AW137" s="12"/>
    </row>
    <row r="138" spans="1:114" x14ac:dyDescent="0.25">
      <c r="AW138" s="12"/>
    </row>
    <row r="139" spans="1:114" x14ac:dyDescent="0.25">
      <c r="R139" s="4">
        <f>(4/165)</f>
        <v>2.4242424242424242E-2</v>
      </c>
      <c r="S139" s="4">
        <f>R139*100</f>
        <v>2.4242424242424243</v>
      </c>
      <c r="AW139" s="12"/>
    </row>
    <row r="140" spans="1:114" x14ac:dyDescent="0.25">
      <c r="S140" s="4">
        <f>100-S139</f>
        <v>97.575757575757578</v>
      </c>
    </row>
    <row r="141" spans="1:114" x14ac:dyDescent="0.25">
      <c r="B141" s="4" t="s">
        <v>32</v>
      </c>
    </row>
    <row r="142" spans="1:114" x14ac:dyDescent="0.25">
      <c r="B142" s="4" t="s">
        <v>16</v>
      </c>
    </row>
    <row r="143" spans="1:114" x14ac:dyDescent="0.25">
      <c r="B143" s="4" t="s">
        <v>37</v>
      </c>
      <c r="C143" s="4" t="s">
        <v>38</v>
      </c>
      <c r="D143" s="4" t="s">
        <v>39</v>
      </c>
      <c r="E143" s="4" t="s">
        <v>40</v>
      </c>
      <c r="F143" s="4" t="s">
        <v>41</v>
      </c>
      <c r="G143" s="4" t="s">
        <v>42</v>
      </c>
      <c r="H143" s="4" t="s">
        <v>43</v>
      </c>
      <c r="I143" s="4" t="s">
        <v>44</v>
      </c>
      <c r="J143" s="4" t="s">
        <v>45</v>
      </c>
      <c r="K143" s="3" t="s">
        <v>46</v>
      </c>
      <c r="L143" s="3" t="s">
        <v>47</v>
      </c>
      <c r="M143" s="3" t="s">
        <v>48</v>
      </c>
      <c r="N143" s="4" t="s">
        <v>37</v>
      </c>
      <c r="O143" s="4" t="s">
        <v>38</v>
      </c>
      <c r="P143" s="4" t="s">
        <v>39</v>
      </c>
      <c r="Q143" s="4" t="s">
        <v>40</v>
      </c>
      <c r="R143" s="4" t="s">
        <v>41</v>
      </c>
      <c r="S143" s="4" t="s">
        <v>42</v>
      </c>
      <c r="T143" s="4" t="s">
        <v>43</v>
      </c>
      <c r="U143" s="4" t="s">
        <v>44</v>
      </c>
      <c r="V143" s="4" t="s">
        <v>45</v>
      </c>
      <c r="W143" s="3" t="s">
        <v>46</v>
      </c>
      <c r="X143" s="3" t="s">
        <v>47</v>
      </c>
      <c r="Y143" s="3" t="s">
        <v>48</v>
      </c>
      <c r="DJ143" s="4"/>
    </row>
    <row r="144" spans="1:114" x14ac:dyDescent="0.25">
      <c r="B144" s="3">
        <f>B37</f>
        <v>0</v>
      </c>
      <c r="C144" s="3">
        <f t="shared" ref="C144:M144" si="25">C37</f>
        <v>0</v>
      </c>
      <c r="D144" s="3">
        <f t="shared" si="25"/>
        <v>0</v>
      </c>
      <c r="E144" s="3">
        <f t="shared" si="25"/>
        <v>0</v>
      </c>
      <c r="F144" s="3">
        <f t="shared" si="25"/>
        <v>0</v>
      </c>
      <c r="G144" s="3">
        <f t="shared" si="25"/>
        <v>0</v>
      </c>
      <c r="H144" s="3">
        <f t="shared" si="25"/>
        <v>0</v>
      </c>
      <c r="I144" s="3">
        <f t="shared" si="25"/>
        <v>0</v>
      </c>
      <c r="J144" s="3">
        <f t="shared" si="25"/>
        <v>0</v>
      </c>
      <c r="K144" s="3">
        <f t="shared" si="25"/>
        <v>0</v>
      </c>
      <c r="L144" s="3">
        <f t="shared" si="25"/>
        <v>0</v>
      </c>
      <c r="M144" s="3">
        <f t="shared" si="25"/>
        <v>0</v>
      </c>
      <c r="N144" s="2">
        <f t="shared" ref="N144:X147" si="26">AVERAGE(AL5,AL21,AL37,AL53,AL69,AL85,AL101,AL117)</f>
        <v>2.1</v>
      </c>
      <c r="O144" s="2">
        <f t="shared" si="26"/>
        <v>2.9383333333333339</v>
      </c>
      <c r="P144" s="2" t="e">
        <f>AVERAGE(#REF!,#REF!,#REF!,#REF!,#REF!,#REF!,#REF!,#REF!)</f>
        <v>#REF!</v>
      </c>
      <c r="Q144" s="2">
        <f t="shared" ref="Q144:Q155" si="27">AVERAGE(AO5,D21,D37,AO53,AO69,D85,AO101,AO117)</f>
        <v>4.8412500000000005</v>
      </c>
      <c r="R144" s="2">
        <f t="shared" ref="R144:R155" si="28">AVERAGE(AP5,AN21,AN37,AP53,D69,AN85,AP101,AP117)</f>
        <v>6.4442500000000003</v>
      </c>
      <c r="S144" s="2">
        <f t="shared" ref="S144:S155" si="29">AVERAGE(AN5,AQ21,AQ37,AQ53,AN69,AQ85,AQ101,AQ117)</f>
        <v>6.7882425</v>
      </c>
      <c r="T144" s="2">
        <f t="shared" ref="T144:T155" si="30">AVERAGE(AR5,AR21,AR37,AR53,AR69,AR85,AR101,AR117)</f>
        <v>6.4837499999999997</v>
      </c>
      <c r="U144" s="2">
        <f t="shared" si="26"/>
        <v>7.52</v>
      </c>
      <c r="V144" s="2">
        <f t="shared" si="26"/>
        <v>7.2225000000000001</v>
      </c>
      <c r="W144" s="2" t="e">
        <f>AVERAGE(AU5,AU53,AU37,#REF!,AU69,AU85,AU101,AU117)</f>
        <v>#REF!</v>
      </c>
      <c r="X144" s="2">
        <f t="shared" si="26"/>
        <v>6.8243162499999999</v>
      </c>
      <c r="DJ144" s="4"/>
    </row>
    <row r="145" spans="2:114" x14ac:dyDescent="0.25">
      <c r="B145" s="3">
        <f t="shared" ref="B145:M155" si="31">B38</f>
        <v>1</v>
      </c>
      <c r="C145" s="3">
        <f t="shared" si="31"/>
        <v>0</v>
      </c>
      <c r="D145" s="3">
        <f t="shared" si="31"/>
        <v>1</v>
      </c>
      <c r="E145" s="3">
        <f t="shared" si="31"/>
        <v>1</v>
      </c>
      <c r="F145" s="3">
        <f t="shared" si="31"/>
        <v>1</v>
      </c>
      <c r="G145" s="3">
        <f t="shared" si="31"/>
        <v>1</v>
      </c>
      <c r="H145" s="3">
        <f t="shared" si="31"/>
        <v>1</v>
      </c>
      <c r="I145" s="3">
        <f t="shared" si="31"/>
        <v>1</v>
      </c>
      <c r="J145" s="3">
        <f t="shared" si="31"/>
        <v>1</v>
      </c>
      <c r="K145" s="3">
        <f t="shared" si="31"/>
        <v>1</v>
      </c>
      <c r="L145" s="3">
        <f t="shared" si="31"/>
        <v>1</v>
      </c>
      <c r="M145" s="3">
        <f t="shared" si="31"/>
        <v>1</v>
      </c>
      <c r="N145" s="2">
        <f t="shared" si="26"/>
        <v>2.1149999999999998</v>
      </c>
      <c r="O145" s="2">
        <f t="shared" si="26"/>
        <v>3.4450000000000003</v>
      </c>
      <c r="P145" s="2" t="e">
        <f>AVERAGE(#REF!,#REF!,#REF!,#REF!,#REF!,#REF!,#REF!,#REF!)</f>
        <v>#REF!</v>
      </c>
      <c r="Q145" s="2">
        <f t="shared" si="27"/>
        <v>5.59</v>
      </c>
      <c r="R145" s="2">
        <f t="shared" si="28"/>
        <v>6.4548749999999995</v>
      </c>
      <c r="S145" s="2">
        <f t="shared" si="29"/>
        <v>6.7036597500000008</v>
      </c>
      <c r="T145" s="2">
        <f t="shared" si="30"/>
        <v>6.5287500000000005</v>
      </c>
      <c r="U145" s="2">
        <f t="shared" si="26"/>
        <v>7.5662500000000001</v>
      </c>
      <c r="V145" s="2">
        <f t="shared" si="26"/>
        <v>7.0787500000000003</v>
      </c>
      <c r="W145" s="2" t="e">
        <f>AVERAGE(AU6,AU54,AU38,#REF!,AU70,AU86,AU102,AU118)</f>
        <v>#REF!</v>
      </c>
      <c r="X145" s="2">
        <f t="shared" si="26"/>
        <v>6.837345</v>
      </c>
      <c r="DJ145" s="4"/>
    </row>
    <row r="146" spans="2:114" x14ac:dyDescent="0.25">
      <c r="B146" s="3">
        <f t="shared" si="31"/>
        <v>2</v>
      </c>
      <c r="C146" s="3">
        <f t="shared" si="31"/>
        <v>0</v>
      </c>
      <c r="D146" s="3">
        <f t="shared" si="31"/>
        <v>2</v>
      </c>
      <c r="E146" s="3">
        <f t="shared" si="31"/>
        <v>2</v>
      </c>
      <c r="F146" s="3">
        <f t="shared" si="31"/>
        <v>2</v>
      </c>
      <c r="G146" s="3">
        <f t="shared" si="31"/>
        <v>2</v>
      </c>
      <c r="H146" s="3">
        <f t="shared" si="31"/>
        <v>2</v>
      </c>
      <c r="I146" s="3">
        <f t="shared" si="31"/>
        <v>2</v>
      </c>
      <c r="J146" s="3">
        <f t="shared" si="31"/>
        <v>2</v>
      </c>
      <c r="K146" s="3">
        <f t="shared" si="31"/>
        <v>2</v>
      </c>
      <c r="L146" s="3">
        <f t="shared" si="31"/>
        <v>2</v>
      </c>
      <c r="M146" s="3">
        <f t="shared" si="31"/>
        <v>2</v>
      </c>
      <c r="N146" s="2">
        <f t="shared" si="26"/>
        <v>1.4737499999999999</v>
      </c>
      <c r="O146" s="2">
        <f t="shared" si="26"/>
        <v>2.99</v>
      </c>
      <c r="P146" s="2" t="e">
        <f>AVERAGE(#REF!,#REF!,#REF!,#REF!,#REF!,#REF!,#REF!,#REF!)</f>
        <v>#REF!</v>
      </c>
      <c r="Q146" s="2">
        <f t="shared" si="27"/>
        <v>5.4412500000000001</v>
      </c>
      <c r="R146" s="2">
        <f t="shared" si="28"/>
        <v>5.327</v>
      </c>
      <c r="S146" s="2">
        <f t="shared" si="29"/>
        <v>5.5193894999999999</v>
      </c>
      <c r="T146" s="2">
        <f t="shared" si="30"/>
        <v>5.8587500000000006</v>
      </c>
      <c r="U146" s="2">
        <f t="shared" si="26"/>
        <v>7.4937500000000004</v>
      </c>
      <c r="V146" s="2">
        <f t="shared" si="26"/>
        <v>7.0324999999999998</v>
      </c>
      <c r="W146" s="2" t="e">
        <f>AVERAGE(AU7,AU55,AU39,#REF!,AU71,AU87,AU103,AU119)</f>
        <v>#REF!</v>
      </c>
      <c r="X146" s="2">
        <f t="shared" si="26"/>
        <v>6.5501037499999999</v>
      </c>
      <c r="DJ146" s="4"/>
    </row>
    <row r="147" spans="2:114" x14ac:dyDescent="0.25">
      <c r="B147" s="3">
        <f t="shared" si="31"/>
        <v>3</v>
      </c>
      <c r="C147" s="3">
        <f t="shared" si="31"/>
        <v>0</v>
      </c>
      <c r="D147" s="3">
        <f t="shared" si="31"/>
        <v>3</v>
      </c>
      <c r="E147" s="3">
        <f t="shared" si="31"/>
        <v>3</v>
      </c>
      <c r="F147" s="3">
        <f t="shared" si="31"/>
        <v>3</v>
      </c>
      <c r="G147" s="3">
        <f t="shared" si="31"/>
        <v>3</v>
      </c>
      <c r="H147" s="3">
        <f t="shared" si="31"/>
        <v>3</v>
      </c>
      <c r="I147" s="3">
        <f t="shared" si="31"/>
        <v>3</v>
      </c>
      <c r="J147" s="3">
        <f t="shared" si="31"/>
        <v>3</v>
      </c>
      <c r="K147" s="3">
        <f t="shared" si="31"/>
        <v>3</v>
      </c>
      <c r="L147" s="3">
        <f t="shared" si="31"/>
        <v>3</v>
      </c>
      <c r="M147" s="3">
        <f t="shared" si="31"/>
        <v>3</v>
      </c>
      <c r="N147" s="2">
        <f t="shared" si="26"/>
        <v>1.32375</v>
      </c>
      <c r="O147" s="2">
        <f t="shared" si="26"/>
        <v>2.2399999999999998</v>
      </c>
      <c r="P147" s="2" t="e">
        <f>AVERAGE(#REF!,#REF!,#REF!,#REF!,#REF!,#REF!,#REF!,#REF!)</f>
        <v>#REF!</v>
      </c>
      <c r="Q147" s="2">
        <f t="shared" si="27"/>
        <v>5.3025000000000002</v>
      </c>
      <c r="R147" s="2">
        <f t="shared" si="28"/>
        <v>5.0140000000000002</v>
      </c>
      <c r="S147" s="2">
        <f t="shared" si="29"/>
        <v>4.6292204999999997</v>
      </c>
      <c r="T147" s="2">
        <f t="shared" si="30"/>
        <v>5.3937500000000007</v>
      </c>
      <c r="U147" s="2">
        <f t="shared" si="26"/>
        <v>7.3475000000000001</v>
      </c>
      <c r="V147" s="2">
        <f t="shared" si="26"/>
        <v>6.6875</v>
      </c>
      <c r="W147" s="2" t="e">
        <f>AVERAGE(AU8,AU56,AU40,#REF!,AU72,AU88,AU104,AU120)</f>
        <v>#REF!</v>
      </c>
      <c r="X147" s="2">
        <f t="shared" si="26"/>
        <v>6.3334400000000004</v>
      </c>
      <c r="DJ147" s="4"/>
    </row>
    <row r="148" spans="2:114" x14ac:dyDescent="0.25">
      <c r="B148" s="3">
        <f t="shared" si="31"/>
        <v>4</v>
      </c>
      <c r="C148" s="3">
        <f t="shared" si="31"/>
        <v>0</v>
      </c>
      <c r="D148" s="3">
        <f t="shared" si="31"/>
        <v>4</v>
      </c>
      <c r="E148" s="3">
        <f t="shared" si="31"/>
        <v>4</v>
      </c>
      <c r="F148" s="3">
        <f t="shared" si="31"/>
        <v>4</v>
      </c>
      <c r="G148" s="3">
        <f t="shared" si="31"/>
        <v>4</v>
      </c>
      <c r="H148" s="3">
        <f t="shared" si="31"/>
        <v>4</v>
      </c>
      <c r="I148" s="3">
        <f t="shared" si="31"/>
        <v>4</v>
      </c>
      <c r="J148" s="3">
        <f t="shared" si="31"/>
        <v>4</v>
      </c>
      <c r="K148" s="3">
        <f t="shared" si="31"/>
        <v>4</v>
      </c>
      <c r="L148" s="3">
        <f t="shared" si="31"/>
        <v>4</v>
      </c>
      <c r="M148" s="3">
        <f t="shared" si="31"/>
        <v>4</v>
      </c>
      <c r="N148" s="2"/>
      <c r="O148" s="2">
        <f t="shared" ref="O148:X149" si="32">AVERAGE(AM9,AM25,AM41,AM57,AM73,AM89,AM105,AM121)</f>
        <v>1.72</v>
      </c>
      <c r="P148" s="2" t="e">
        <f>AVERAGE(#REF!,#REF!,#REF!,#REF!,#REF!,#REF!,#REF!,#REF!)</f>
        <v>#REF!</v>
      </c>
      <c r="Q148" s="2">
        <f t="shared" si="27"/>
        <v>5.2687499999999998</v>
      </c>
      <c r="R148" s="2">
        <f t="shared" si="28"/>
        <v>4.6533750000000005</v>
      </c>
      <c r="S148" s="2">
        <f t="shared" si="29"/>
        <v>4.4518149999999999</v>
      </c>
      <c r="T148" s="2">
        <f t="shared" si="30"/>
        <v>5.1675000000000004</v>
      </c>
      <c r="U148" s="2">
        <f t="shared" si="32"/>
        <v>6.8375000000000004</v>
      </c>
      <c r="V148" s="2">
        <f t="shared" si="32"/>
        <v>6.6350000000000007</v>
      </c>
      <c r="W148" s="2" t="e">
        <f>AVERAGE(AU9,AU57,AU41,#REF!,AU73,AU89,AU105,AU121)</f>
        <v>#REF!</v>
      </c>
      <c r="X148" s="2">
        <f t="shared" si="32"/>
        <v>5.9748212499999998</v>
      </c>
      <c r="DJ148" s="4"/>
    </row>
    <row r="149" spans="2:114" x14ac:dyDescent="0.25">
      <c r="B149" s="3">
        <f t="shared" si="31"/>
        <v>5</v>
      </c>
      <c r="C149" s="3">
        <f t="shared" si="31"/>
        <v>0</v>
      </c>
      <c r="D149" s="3">
        <f t="shared" si="31"/>
        <v>5</v>
      </c>
      <c r="E149" s="3">
        <f t="shared" si="31"/>
        <v>5</v>
      </c>
      <c r="F149" s="3">
        <f t="shared" si="31"/>
        <v>5</v>
      </c>
      <c r="G149" s="3">
        <f t="shared" si="31"/>
        <v>5</v>
      </c>
      <c r="H149" s="3">
        <f t="shared" si="31"/>
        <v>5</v>
      </c>
      <c r="I149" s="3">
        <f t="shared" si="31"/>
        <v>5</v>
      </c>
      <c r="J149" s="3">
        <f t="shared" si="31"/>
        <v>5</v>
      </c>
      <c r="K149" s="3">
        <f t="shared" si="31"/>
        <v>5</v>
      </c>
      <c r="L149" s="3">
        <f t="shared" si="31"/>
        <v>5</v>
      </c>
      <c r="M149" s="3">
        <f t="shared" si="31"/>
        <v>5</v>
      </c>
      <c r="N149" s="2"/>
      <c r="O149" s="2">
        <f t="shared" si="32"/>
        <v>1.53</v>
      </c>
      <c r="P149" s="2" t="e">
        <f>AVERAGE(#REF!,#REF!,#REF!,#REF!,#REF!,#REF!,#REF!,#REF!)</f>
        <v>#REF!</v>
      </c>
      <c r="Q149" s="2">
        <f t="shared" si="27"/>
        <v>4.9312500000000004</v>
      </c>
      <c r="R149" s="2">
        <f t="shared" si="28"/>
        <v>4.2523749999999998</v>
      </c>
      <c r="S149" s="2">
        <f t="shared" si="29"/>
        <v>4.1001150000000006</v>
      </c>
      <c r="T149" s="2">
        <f t="shared" si="30"/>
        <v>4.82</v>
      </c>
      <c r="U149" s="2">
        <f t="shared" si="32"/>
        <v>6.4787500000000007</v>
      </c>
      <c r="V149" s="2">
        <f t="shared" si="32"/>
        <v>6.07</v>
      </c>
      <c r="W149" s="2" t="e">
        <f>AVERAGE(AU10,AU58,AU42,#REF!,AU74,AU90,AU106,AU122)</f>
        <v>#REF!</v>
      </c>
      <c r="X149" s="2">
        <f t="shared" si="32"/>
        <v>5.6060637499999997</v>
      </c>
      <c r="BU149" s="4">
        <v>27000000</v>
      </c>
      <c r="DJ149" s="4"/>
    </row>
    <row r="150" spans="2:114" x14ac:dyDescent="0.25">
      <c r="B150" s="3">
        <f t="shared" si="31"/>
        <v>6</v>
      </c>
      <c r="C150" s="3">
        <f t="shared" si="31"/>
        <v>0</v>
      </c>
      <c r="D150" s="3">
        <f t="shared" si="31"/>
        <v>6</v>
      </c>
      <c r="E150" s="3">
        <f t="shared" si="31"/>
        <v>6</v>
      </c>
      <c r="F150" s="3">
        <f t="shared" si="31"/>
        <v>6</v>
      </c>
      <c r="G150" s="3">
        <f t="shared" si="31"/>
        <v>6</v>
      </c>
      <c r="H150" s="3">
        <f t="shared" si="31"/>
        <v>6</v>
      </c>
      <c r="I150" s="3">
        <f t="shared" si="31"/>
        <v>6</v>
      </c>
      <c r="J150" s="3">
        <f t="shared" si="31"/>
        <v>6</v>
      </c>
      <c r="K150" s="3">
        <f t="shared" si="31"/>
        <v>6</v>
      </c>
      <c r="L150" s="3">
        <f t="shared" si="31"/>
        <v>6</v>
      </c>
      <c r="M150" s="3">
        <f t="shared" si="31"/>
        <v>6</v>
      </c>
      <c r="N150" s="2"/>
      <c r="O150" s="2"/>
      <c r="P150" s="2"/>
      <c r="Q150" s="2">
        <f t="shared" si="27"/>
        <v>4.6099999999999994</v>
      </c>
      <c r="R150" s="2">
        <f t="shared" si="28"/>
        <v>3.7088749999999999</v>
      </c>
      <c r="S150" s="2">
        <f t="shared" si="29"/>
        <v>3.7656965000000002</v>
      </c>
      <c r="T150" s="2">
        <f t="shared" si="30"/>
        <v>4.7649999999999988</v>
      </c>
      <c r="U150" s="2">
        <f t="shared" ref="U150:X155" si="33">AVERAGE(AS11,AS27,AS43,AS59,AS75,AS91,AS107,AS123)</f>
        <v>6.0150000000000006</v>
      </c>
      <c r="V150" s="2">
        <f t="shared" si="33"/>
        <v>5.6587499999999995</v>
      </c>
      <c r="W150" s="2" t="e">
        <f>AVERAGE(AU11,AU59,AU43,#REF!,AU75,AU91,AU107,AU123)</f>
        <v>#REF!</v>
      </c>
      <c r="X150" s="2">
        <f t="shared" si="33"/>
        <v>5.0715187500000001</v>
      </c>
      <c r="BU150" s="4">
        <f>BU149/4</f>
        <v>6750000</v>
      </c>
      <c r="DJ150" s="4"/>
    </row>
    <row r="151" spans="2:114" x14ac:dyDescent="0.25">
      <c r="B151" s="3">
        <f t="shared" si="31"/>
        <v>7</v>
      </c>
      <c r="C151" s="3">
        <f t="shared" si="31"/>
        <v>0</v>
      </c>
      <c r="D151" s="3">
        <f t="shared" si="31"/>
        <v>7</v>
      </c>
      <c r="E151" s="3">
        <f t="shared" si="31"/>
        <v>7</v>
      </c>
      <c r="F151" s="3">
        <f t="shared" si="31"/>
        <v>7</v>
      </c>
      <c r="G151" s="3">
        <f t="shared" si="31"/>
        <v>7</v>
      </c>
      <c r="H151" s="3">
        <f t="shared" si="31"/>
        <v>7</v>
      </c>
      <c r="I151" s="3">
        <f t="shared" si="31"/>
        <v>7</v>
      </c>
      <c r="J151" s="3">
        <f t="shared" si="31"/>
        <v>7</v>
      </c>
      <c r="K151" s="3">
        <f t="shared" si="31"/>
        <v>7</v>
      </c>
      <c r="L151" s="3">
        <f t="shared" si="31"/>
        <v>7</v>
      </c>
      <c r="M151" s="3">
        <f t="shared" si="31"/>
        <v>7</v>
      </c>
      <c r="N151" s="2"/>
      <c r="O151" s="2"/>
      <c r="P151" s="2"/>
      <c r="Q151" s="2">
        <f t="shared" si="27"/>
        <v>4.6649999999999991</v>
      </c>
      <c r="R151" s="2">
        <f t="shared" si="28"/>
        <v>3.500375</v>
      </c>
      <c r="S151" s="2">
        <f t="shared" si="29"/>
        <v>3.5247357500000001</v>
      </c>
      <c r="T151" s="2">
        <f t="shared" si="30"/>
        <v>4.6037499999999989</v>
      </c>
      <c r="U151" s="2">
        <f t="shared" si="33"/>
        <v>5.2337500000000006</v>
      </c>
      <c r="V151" s="2">
        <f t="shared" si="33"/>
        <v>4.9775</v>
      </c>
      <c r="W151" s="2" t="e">
        <f>AVERAGE(AU12,AU60,AU44,#REF!,AU76,AU92,AU108,AU124)</f>
        <v>#REF!</v>
      </c>
      <c r="X151" s="2">
        <f t="shared" si="33"/>
        <v>4.4747162500000002</v>
      </c>
      <c r="DJ151" s="4"/>
    </row>
    <row r="152" spans="2:114" x14ac:dyDescent="0.25">
      <c r="B152" s="3">
        <f t="shared" si="31"/>
        <v>8</v>
      </c>
      <c r="C152" s="3">
        <f t="shared" si="31"/>
        <v>0</v>
      </c>
      <c r="D152" s="3">
        <f t="shared" si="31"/>
        <v>8</v>
      </c>
      <c r="E152" s="3">
        <f t="shared" si="31"/>
        <v>8</v>
      </c>
      <c r="F152" s="3">
        <f t="shared" si="31"/>
        <v>8</v>
      </c>
      <c r="G152" s="3">
        <f t="shared" si="31"/>
        <v>8</v>
      </c>
      <c r="H152" s="3">
        <f t="shared" si="31"/>
        <v>8</v>
      </c>
      <c r="I152" s="3">
        <f t="shared" si="31"/>
        <v>8</v>
      </c>
      <c r="J152" s="3">
        <f t="shared" si="31"/>
        <v>8</v>
      </c>
      <c r="K152" s="3">
        <f t="shared" si="31"/>
        <v>8</v>
      </c>
      <c r="L152" s="3">
        <f t="shared" si="31"/>
        <v>8</v>
      </c>
      <c r="M152" s="3">
        <f t="shared" si="31"/>
        <v>8</v>
      </c>
      <c r="N152" s="2"/>
      <c r="O152" s="2"/>
      <c r="P152" s="2"/>
      <c r="Q152" s="2">
        <f t="shared" si="27"/>
        <v>4.8287500000000003</v>
      </c>
      <c r="R152" s="2">
        <f t="shared" si="28"/>
        <v>2.9511250000000007</v>
      </c>
      <c r="S152" s="2">
        <f t="shared" si="29"/>
        <v>3.1318032500000004</v>
      </c>
      <c r="T152" s="2">
        <f t="shared" si="30"/>
        <v>4.335</v>
      </c>
      <c r="U152" s="2">
        <f t="shared" si="33"/>
        <v>4.8025000000000002</v>
      </c>
      <c r="V152" s="2">
        <f t="shared" si="33"/>
        <v>4.4337499999999999</v>
      </c>
      <c r="W152" s="2" t="e">
        <f>AVERAGE(AU13,AU61,AU45,#REF!,AU77,AU93,AU109,AU125)</f>
        <v>#REF!</v>
      </c>
      <c r="X152" s="2">
        <f t="shared" si="33"/>
        <v>4.0338137500000002</v>
      </c>
      <c r="DJ152" s="4"/>
    </row>
    <row r="153" spans="2:114" x14ac:dyDescent="0.25">
      <c r="B153" s="3">
        <f t="shared" si="31"/>
        <v>9</v>
      </c>
      <c r="C153" s="3">
        <f t="shared" si="31"/>
        <v>0</v>
      </c>
      <c r="D153" s="3">
        <f t="shared" si="31"/>
        <v>9</v>
      </c>
      <c r="E153" s="3">
        <f t="shared" si="31"/>
        <v>9</v>
      </c>
      <c r="F153" s="3">
        <f t="shared" si="31"/>
        <v>9</v>
      </c>
      <c r="G153" s="3">
        <f t="shared" si="31"/>
        <v>9</v>
      </c>
      <c r="H153" s="3">
        <f t="shared" si="31"/>
        <v>9</v>
      </c>
      <c r="I153" s="3">
        <f t="shared" si="31"/>
        <v>9</v>
      </c>
      <c r="J153" s="3">
        <f t="shared" si="31"/>
        <v>9</v>
      </c>
      <c r="K153" s="3">
        <f t="shared" si="31"/>
        <v>9</v>
      </c>
      <c r="L153" s="3">
        <f t="shared" si="31"/>
        <v>9</v>
      </c>
      <c r="M153" s="3">
        <f t="shared" si="31"/>
        <v>9</v>
      </c>
      <c r="N153" s="2"/>
      <c r="O153" s="2"/>
      <c r="P153" s="2"/>
      <c r="Q153" s="2">
        <f t="shared" si="27"/>
        <v>5.066250000000001</v>
      </c>
      <c r="R153" s="2">
        <f t="shared" si="28"/>
        <v>2.8262499999999995</v>
      </c>
      <c r="S153" s="2">
        <f t="shared" si="29"/>
        <v>3.09833625</v>
      </c>
      <c r="T153" s="2">
        <f t="shared" si="30"/>
        <v>3.7987500000000001</v>
      </c>
      <c r="U153" s="2">
        <f t="shared" si="33"/>
        <v>4.4949999999999992</v>
      </c>
      <c r="V153" s="2">
        <f t="shared" si="33"/>
        <v>3.9937500000000004</v>
      </c>
      <c r="W153" s="2" t="e">
        <f>AVERAGE(AU14,AU62,AU46,#REF!,AU78,AU94,AU110,AU126)</f>
        <v>#REF!</v>
      </c>
      <c r="X153" s="2">
        <f t="shared" si="33"/>
        <v>3.2057512500000005</v>
      </c>
      <c r="DJ153" s="4"/>
    </row>
    <row r="154" spans="2:114" x14ac:dyDescent="0.25">
      <c r="B154" s="3">
        <f t="shared" si="31"/>
        <v>10</v>
      </c>
      <c r="C154" s="3">
        <f t="shared" si="31"/>
        <v>0</v>
      </c>
      <c r="D154" s="3">
        <f t="shared" si="31"/>
        <v>10</v>
      </c>
      <c r="E154" s="3">
        <f t="shared" si="31"/>
        <v>10</v>
      </c>
      <c r="F154" s="3">
        <f t="shared" si="31"/>
        <v>10</v>
      </c>
      <c r="G154" s="3">
        <f t="shared" si="31"/>
        <v>10</v>
      </c>
      <c r="H154" s="3">
        <f t="shared" si="31"/>
        <v>10</v>
      </c>
      <c r="I154" s="3">
        <f t="shared" si="31"/>
        <v>10</v>
      </c>
      <c r="J154" s="3">
        <f t="shared" si="31"/>
        <v>10</v>
      </c>
      <c r="K154" s="3">
        <f t="shared" si="31"/>
        <v>10</v>
      </c>
      <c r="L154" s="3">
        <f t="shared" si="31"/>
        <v>10</v>
      </c>
      <c r="M154" s="3">
        <f t="shared" si="31"/>
        <v>10</v>
      </c>
      <c r="N154" s="2"/>
      <c r="O154" s="2"/>
      <c r="P154" s="2"/>
      <c r="Q154" s="2">
        <f t="shared" si="27"/>
        <v>5.3787500000000001</v>
      </c>
      <c r="R154" s="2">
        <f t="shared" si="28"/>
        <v>2.516</v>
      </c>
      <c r="S154" s="2">
        <f t="shared" si="29"/>
        <v>2.9154900000000001</v>
      </c>
      <c r="T154" s="2">
        <f t="shared" si="30"/>
        <v>3.69</v>
      </c>
      <c r="U154" s="2">
        <f t="shared" si="33"/>
        <v>4.1274999999999995</v>
      </c>
      <c r="V154" s="2">
        <f t="shared" si="33"/>
        <v>3.42625</v>
      </c>
      <c r="W154" s="2" t="e">
        <f>AVERAGE(AU15,AU63,AU47,#REF!,AU79,AU95,AU111,AU127)</f>
        <v>#REF!</v>
      </c>
      <c r="X154" s="2">
        <f t="shared" si="33"/>
        <v>3.0263875000000002</v>
      </c>
      <c r="BU154" s="4">
        <v>25100000</v>
      </c>
      <c r="DJ154" s="4"/>
    </row>
    <row r="155" spans="2:114" x14ac:dyDescent="0.25">
      <c r="B155" s="3">
        <f t="shared" si="31"/>
        <v>130</v>
      </c>
      <c r="C155" s="3">
        <f t="shared" si="31"/>
        <v>0</v>
      </c>
      <c r="D155" s="3">
        <f t="shared" si="31"/>
        <v>128</v>
      </c>
      <c r="E155" s="3">
        <f t="shared" si="31"/>
        <v>132</v>
      </c>
      <c r="F155" s="3">
        <f t="shared" si="31"/>
        <v>144</v>
      </c>
      <c r="G155" s="3">
        <f t="shared" si="31"/>
        <v>0</v>
      </c>
      <c r="H155" s="3">
        <f t="shared" si="31"/>
        <v>129.19999999999999</v>
      </c>
      <c r="I155" s="3">
        <f t="shared" si="31"/>
        <v>136</v>
      </c>
      <c r="J155" s="3">
        <f t="shared" si="31"/>
        <v>123.1</v>
      </c>
      <c r="K155" s="3">
        <f t="shared" si="31"/>
        <v>129.9</v>
      </c>
      <c r="L155" s="3">
        <f t="shared" si="31"/>
        <v>0</v>
      </c>
      <c r="M155" s="3">
        <f t="shared" si="31"/>
        <v>130.6</v>
      </c>
      <c r="N155" s="2"/>
      <c r="O155" s="2"/>
      <c r="P155" s="2"/>
      <c r="Q155" s="2">
        <f t="shared" si="27"/>
        <v>40.923749999999998</v>
      </c>
      <c r="R155" s="2">
        <f t="shared" si="28"/>
        <v>5.0066249999999997</v>
      </c>
      <c r="S155" s="2">
        <f t="shared" si="29"/>
        <v>0.75275749999999986</v>
      </c>
      <c r="T155" s="2">
        <f t="shared" si="30"/>
        <v>0.87999999999999989</v>
      </c>
      <c r="U155" s="2">
        <f t="shared" si="33"/>
        <v>1.06375</v>
      </c>
      <c r="V155" s="2">
        <f t="shared" si="33"/>
        <v>1.4512499999999999</v>
      </c>
      <c r="W155" s="2" t="e">
        <f>AVERAGE(AU16,AU64,AU48,#REF!,AU80,AU96,AU112,AU128)</f>
        <v>#REF!</v>
      </c>
      <c r="X155" s="2">
        <f t="shared" si="33"/>
        <v>0.9985425</v>
      </c>
      <c r="BU155" s="4">
        <f>BU154-BU150</f>
        <v>18350000</v>
      </c>
      <c r="DJ155" s="4"/>
    </row>
    <row r="156" spans="2:114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DJ156" s="4"/>
    </row>
    <row r="157" spans="2:114" x14ac:dyDescent="0.25">
      <c r="B157" s="4" t="s">
        <v>186</v>
      </c>
      <c r="N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DJ157" s="4"/>
    </row>
    <row r="158" spans="2:114" x14ac:dyDescent="0.25">
      <c r="B158" s="4" t="s">
        <v>16</v>
      </c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DJ158" s="4"/>
    </row>
    <row r="159" spans="2:114" x14ac:dyDescent="0.25">
      <c r="B159" s="4" t="s">
        <v>37</v>
      </c>
      <c r="C159" s="4" t="s">
        <v>38</v>
      </c>
      <c r="D159" s="4" t="s">
        <v>39</v>
      </c>
      <c r="E159" s="4" t="s">
        <v>40</v>
      </c>
      <c r="F159" s="4" t="s">
        <v>41</v>
      </c>
      <c r="G159" s="4" t="s">
        <v>42</v>
      </c>
      <c r="H159" s="4" t="s">
        <v>43</v>
      </c>
      <c r="I159" s="4" t="s">
        <v>44</v>
      </c>
      <c r="J159" s="4" t="s">
        <v>45</v>
      </c>
      <c r="K159" s="3" t="s">
        <v>46</v>
      </c>
      <c r="L159" s="3" t="s">
        <v>47</v>
      </c>
      <c r="M159" s="3" t="s">
        <v>48</v>
      </c>
      <c r="N159" s="4" t="s">
        <v>37</v>
      </c>
      <c r="O159" s="4" t="s">
        <v>38</v>
      </c>
      <c r="P159" s="4" t="s">
        <v>39</v>
      </c>
      <c r="Q159" s="4" t="s">
        <v>40</v>
      </c>
      <c r="R159" s="4" t="s">
        <v>41</v>
      </c>
      <c r="S159" s="4" t="s">
        <v>42</v>
      </c>
      <c r="T159" s="4" t="s">
        <v>43</v>
      </c>
      <c r="U159" s="4" t="s">
        <v>44</v>
      </c>
      <c r="V159" s="4" t="s">
        <v>45</v>
      </c>
      <c r="W159" s="3" t="s">
        <v>46</v>
      </c>
      <c r="X159" s="3" t="s">
        <v>47</v>
      </c>
      <c r="Y159" s="3" t="s">
        <v>48</v>
      </c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DJ159" s="4"/>
    </row>
    <row r="160" spans="2:114" x14ac:dyDescent="0.25">
      <c r="B160" s="3">
        <v>0</v>
      </c>
      <c r="C160" s="3">
        <f>AVERAGE(C5,C21,C37,C53,C69,C85,C101,C117)</f>
        <v>0</v>
      </c>
      <c r="D160" s="3"/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1">
        <f>AVERAGE(N5,N21,N37,N53,N69,N85,N101,N117)</f>
        <v>28.262499999999999</v>
      </c>
      <c r="O160" s="12">
        <f>AVERAGE(O5,O21,O37,O53,O69,O85,O101,O117)</f>
        <v>29.416666666666661</v>
      </c>
      <c r="P160" s="12" t="e">
        <f>AVERAGE(P5,P21,P37,#REF!,P69,P85,D101,P117)</f>
        <v>#REF!</v>
      </c>
      <c r="Q160" s="12" t="e">
        <f>AVERAGE(Q5,Q21,Q37,Q53,Q85,#REF!,AN101,Q117)</f>
        <v>#REF!</v>
      </c>
      <c r="R160" s="12">
        <f t="shared" ref="R160:Y160" si="34">AVERAGE(R5,R21,R37,R53,R69,R85,R101,R117)</f>
        <v>29.824999999999999</v>
      </c>
      <c r="S160" s="12">
        <f t="shared" ref="S160:T168" si="35">AVERAGE(S5,S21,S37,S53,S69,S85,S101,S117)</f>
        <v>28.375</v>
      </c>
      <c r="T160" s="12">
        <f t="shared" si="35"/>
        <v>27.962500000000002</v>
      </c>
      <c r="U160" s="12">
        <f t="shared" si="34"/>
        <v>28.5625</v>
      </c>
      <c r="V160" s="12">
        <f t="shared" si="34"/>
        <v>28.5</v>
      </c>
      <c r="W160" s="12">
        <f t="shared" si="34"/>
        <v>28.712499999999999</v>
      </c>
      <c r="X160" s="12">
        <f t="shared" si="34"/>
        <v>28.424999999999997</v>
      </c>
      <c r="Y160" s="4">
        <f t="shared" si="34"/>
        <v>28.75</v>
      </c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DJ160" s="4"/>
    </row>
    <row r="161" spans="2:114" x14ac:dyDescent="0.25">
      <c r="B161" s="1">
        <v>0.68374999999999997</v>
      </c>
      <c r="C161" s="3">
        <f t="shared" ref="C161:C163" si="36">AVERAGE(C6,C22,C38,C54,C70,C86,C102,C118)</f>
        <v>1</v>
      </c>
      <c r="D161" s="3"/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N161" s="1">
        <f t="shared" ref="N161:O163" si="37">AVERAGE(N6,N22,N38,N54,N70,N86,N102,N118)</f>
        <v>27.212500000000002</v>
      </c>
      <c r="O161" s="12">
        <f t="shared" si="37"/>
        <v>28.8</v>
      </c>
      <c r="P161" s="12" t="e">
        <f>AVERAGE(P6,P22,P38,#REF!,P70,P86,D102,P118)</f>
        <v>#REF!</v>
      </c>
      <c r="Q161" s="12" t="e">
        <f>AVERAGE(D5,Q22,Q38,D53,Q86,#REF!,AN102,Q118)</f>
        <v>#REF!</v>
      </c>
      <c r="R161" s="12">
        <f t="shared" ref="R161:R167" si="38">AVERAGE(AN117,R22,R38,AN53,R70,R86,R102,R118)</f>
        <v>24.571124999999999</v>
      </c>
      <c r="S161" s="12">
        <f t="shared" si="35"/>
        <v>28.425000000000001</v>
      </c>
      <c r="T161" s="12">
        <f t="shared" si="35"/>
        <v>27.787499999999998</v>
      </c>
      <c r="U161" s="12">
        <f t="shared" ref="U161:Y161" si="39">AVERAGE(U6,U22,U38,U54,U70,U86,U102,U118)</f>
        <v>28.487500000000001</v>
      </c>
      <c r="V161" s="12">
        <f t="shared" si="39"/>
        <v>28.212500000000002</v>
      </c>
      <c r="W161" s="12">
        <f t="shared" si="39"/>
        <v>28.024999999999999</v>
      </c>
      <c r="X161" s="12">
        <f t="shared" si="39"/>
        <v>28.212499999999999</v>
      </c>
      <c r="Y161" s="4">
        <f t="shared" si="39"/>
        <v>28.612500000000004</v>
      </c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DJ161" s="4"/>
    </row>
    <row r="162" spans="2:114" x14ac:dyDescent="0.25">
      <c r="B162" s="1">
        <v>2.05125</v>
      </c>
      <c r="C162" s="3">
        <f t="shared" si="36"/>
        <v>2</v>
      </c>
      <c r="D162" s="3"/>
      <c r="E162" s="3">
        <v>2</v>
      </c>
      <c r="F162" s="3">
        <v>2</v>
      </c>
      <c r="G162" s="3">
        <v>2</v>
      </c>
      <c r="H162" s="3">
        <v>2</v>
      </c>
      <c r="I162" s="3">
        <v>2</v>
      </c>
      <c r="J162" s="3">
        <v>2</v>
      </c>
      <c r="K162" s="3">
        <v>2</v>
      </c>
      <c r="L162" s="3">
        <v>2</v>
      </c>
      <c r="M162" s="3">
        <v>2</v>
      </c>
      <c r="N162" s="1">
        <f t="shared" si="37"/>
        <v>26.887500000000003</v>
      </c>
      <c r="O162" s="12">
        <f t="shared" si="37"/>
        <v>28.424999999999997</v>
      </c>
      <c r="P162" s="12" t="e">
        <f>AVERAGE(P7,P23,P39,#REF!,P71,P87,D103,P119)</f>
        <v>#REF!</v>
      </c>
      <c r="Q162" s="12" t="e">
        <f>AVERAGE(D6,Q23,Q39,D54,Q87,#REF!,AN103,Q119)</f>
        <v>#REF!</v>
      </c>
      <c r="R162" s="12">
        <f t="shared" si="38"/>
        <v>24.41225</v>
      </c>
      <c r="S162" s="12">
        <f t="shared" si="35"/>
        <v>28.337500000000002</v>
      </c>
      <c r="T162" s="12">
        <f t="shared" si="35"/>
        <v>27.700000000000003</v>
      </c>
      <c r="U162" s="12">
        <f t="shared" ref="U162:Y162" si="40">AVERAGE(U7,U23,U39,U55,U71,U87,U103,U119)</f>
        <v>28.362500000000001</v>
      </c>
      <c r="V162" s="12">
        <f t="shared" si="40"/>
        <v>27.950000000000003</v>
      </c>
      <c r="W162" s="12">
        <f t="shared" si="40"/>
        <v>27.712500000000002</v>
      </c>
      <c r="X162" s="12">
        <f t="shared" si="40"/>
        <v>28</v>
      </c>
      <c r="Y162" s="4">
        <f t="shared" si="40"/>
        <v>28.25</v>
      </c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DJ162" s="4"/>
    </row>
    <row r="163" spans="2:114" x14ac:dyDescent="0.25">
      <c r="B163" s="3">
        <v>70.5</v>
      </c>
      <c r="C163" s="3">
        <f t="shared" si="36"/>
        <v>3</v>
      </c>
      <c r="D163" s="3"/>
      <c r="E163" s="3">
        <v>3</v>
      </c>
      <c r="F163" s="3">
        <v>3</v>
      </c>
      <c r="G163" s="3">
        <v>3</v>
      </c>
      <c r="H163" s="3">
        <v>3</v>
      </c>
      <c r="I163" s="3">
        <v>3</v>
      </c>
      <c r="J163" s="3">
        <v>3</v>
      </c>
      <c r="K163" s="3">
        <v>3</v>
      </c>
      <c r="L163" s="3">
        <v>3</v>
      </c>
      <c r="M163" s="3">
        <v>3</v>
      </c>
      <c r="N163" s="1">
        <f t="shared" si="37"/>
        <v>26.775000000000006</v>
      </c>
      <c r="O163" s="12">
        <f t="shared" si="37"/>
        <v>27.333333333333332</v>
      </c>
      <c r="P163" s="12" t="e">
        <f>AVERAGE(P8,P24,P40,#REF!,P72,P88,D104,P120)</f>
        <v>#REF!</v>
      </c>
      <c r="Q163" s="12" t="e">
        <f>AVERAGE(D7,Q24,Q40,D55,Q88,#REF!,AN104,Q120)</f>
        <v>#REF!</v>
      </c>
      <c r="R163" s="12">
        <f t="shared" si="38"/>
        <v>23.251375000000003</v>
      </c>
      <c r="S163" s="12">
        <f t="shared" si="35"/>
        <v>28.137500000000003</v>
      </c>
      <c r="T163" s="12">
        <f t="shared" si="35"/>
        <v>27.587500000000002</v>
      </c>
      <c r="U163" s="12">
        <f t="shared" ref="U163:Y163" si="41">AVERAGE(U8,U24,U40,U56,U72,U88,U104,U120)</f>
        <v>28.225000000000001</v>
      </c>
      <c r="V163" s="12">
        <f t="shared" si="41"/>
        <v>27.849999999999998</v>
      </c>
      <c r="W163" s="12">
        <f t="shared" si="41"/>
        <v>27.612499999999997</v>
      </c>
      <c r="X163" s="12">
        <f t="shared" si="41"/>
        <v>27.9375</v>
      </c>
      <c r="Y163" s="4">
        <f t="shared" si="41"/>
        <v>28.075000000000003</v>
      </c>
      <c r="DJ163" s="4"/>
    </row>
    <row r="164" spans="2:114" x14ac:dyDescent="0.25">
      <c r="B164" s="3"/>
      <c r="C164" s="3"/>
      <c r="D164" s="3"/>
      <c r="E164" s="3">
        <v>4</v>
      </c>
      <c r="F164" s="3">
        <v>4</v>
      </c>
      <c r="G164" s="3">
        <v>4</v>
      </c>
      <c r="H164" s="3">
        <v>4</v>
      </c>
      <c r="I164" s="3">
        <v>4</v>
      </c>
      <c r="J164" s="3">
        <v>4</v>
      </c>
      <c r="K164" s="3">
        <v>4</v>
      </c>
      <c r="L164" s="3">
        <v>4</v>
      </c>
      <c r="M164" s="3">
        <v>4</v>
      </c>
      <c r="N164" s="12"/>
      <c r="O164" s="12"/>
      <c r="P164" s="12" t="e">
        <f>AVERAGE(P9,P25,P41,#REF!,P73,P89,D105,P121)</f>
        <v>#REF!</v>
      </c>
      <c r="Q164" s="12" t="e">
        <f>AVERAGE(D8,Q25,Q41,D56,Q89,#REF!,AN105,Q121)</f>
        <v>#REF!</v>
      </c>
      <c r="R164" s="12">
        <f t="shared" si="38"/>
        <v>22.918375000000001</v>
      </c>
      <c r="S164" s="12">
        <f t="shared" si="35"/>
        <v>27.999999999999996</v>
      </c>
      <c r="T164" s="12">
        <f t="shared" si="35"/>
        <v>27.524999999999999</v>
      </c>
      <c r="U164" s="12">
        <f t="shared" ref="U164:Y164" si="42">AVERAGE(U9,U25,U41,U57,U73,U89,U105,U121)</f>
        <v>28.15</v>
      </c>
      <c r="V164" s="12">
        <f t="shared" si="42"/>
        <v>27.8125</v>
      </c>
      <c r="W164" s="12">
        <f t="shared" si="42"/>
        <v>27.5625</v>
      </c>
      <c r="X164" s="12">
        <f t="shared" si="42"/>
        <v>27.862500000000001</v>
      </c>
      <c r="Y164" s="4">
        <f t="shared" si="42"/>
        <v>27.912499999999998</v>
      </c>
      <c r="DJ164" s="4"/>
    </row>
    <row r="165" spans="2:114" x14ac:dyDescent="0.25">
      <c r="B165" s="3"/>
      <c r="C165" s="1"/>
      <c r="D165" s="1"/>
      <c r="E165" s="3">
        <v>5</v>
      </c>
      <c r="F165" s="3">
        <v>5</v>
      </c>
      <c r="G165" s="3">
        <v>5</v>
      </c>
      <c r="H165" s="3">
        <v>5</v>
      </c>
      <c r="I165" s="3">
        <v>5</v>
      </c>
      <c r="J165" s="3">
        <v>5</v>
      </c>
      <c r="K165" s="3">
        <v>5</v>
      </c>
      <c r="L165" s="3">
        <v>5</v>
      </c>
      <c r="M165" s="3">
        <v>5</v>
      </c>
      <c r="N165" s="12"/>
      <c r="O165" s="12"/>
      <c r="P165" s="12" t="e">
        <f>AVERAGE(P10,P26,P42,#REF!,P74,P90,D106,P122)</f>
        <v>#REF!</v>
      </c>
      <c r="Q165" s="12" t="e">
        <f>AVERAGE(D9,Q26,Q42,D57,Q90,#REF!,AN106,Q122)</f>
        <v>#REF!</v>
      </c>
      <c r="R165" s="12">
        <f t="shared" si="38"/>
        <v>22.7105</v>
      </c>
      <c r="S165" s="12">
        <f t="shared" si="35"/>
        <v>27.824999999999999</v>
      </c>
      <c r="T165" s="12">
        <f t="shared" si="35"/>
        <v>27.512499999999999</v>
      </c>
      <c r="U165" s="12">
        <f t="shared" ref="U165:Y165" si="43">AVERAGE(U10,U26,U42,U58,U74,U90,U106,U122)</f>
        <v>28.062500000000004</v>
      </c>
      <c r="V165" s="12">
        <f t="shared" si="43"/>
        <v>27.775000000000002</v>
      </c>
      <c r="W165" s="12">
        <f t="shared" si="43"/>
        <v>27.524999999999999</v>
      </c>
      <c r="X165" s="12">
        <f t="shared" si="43"/>
        <v>27.62857142857143</v>
      </c>
      <c r="Y165" s="4">
        <f t="shared" si="43"/>
        <v>27.762500000000003</v>
      </c>
      <c r="DJ165" s="4"/>
    </row>
    <row r="166" spans="2:114" x14ac:dyDescent="0.25">
      <c r="B166" s="3"/>
      <c r="C166" s="3"/>
      <c r="D166" s="3"/>
      <c r="E166" s="3">
        <v>6</v>
      </c>
      <c r="F166" s="3">
        <v>6</v>
      </c>
      <c r="G166" s="3">
        <v>6</v>
      </c>
      <c r="H166" s="3">
        <v>6</v>
      </c>
      <c r="I166" s="3">
        <v>6</v>
      </c>
      <c r="J166" s="3">
        <v>6</v>
      </c>
      <c r="K166" s="3">
        <v>6</v>
      </c>
      <c r="L166" s="3">
        <v>6</v>
      </c>
      <c r="M166" s="3">
        <v>6</v>
      </c>
      <c r="N166" s="12"/>
      <c r="O166" s="12"/>
      <c r="P166" s="12"/>
      <c r="Q166" s="12" t="e">
        <f>AVERAGE(D10,Q27,Q43,D58,Q91,#REF!,AN107,Q123)</f>
        <v>#REF!</v>
      </c>
      <c r="R166" s="12">
        <f t="shared" si="38"/>
        <v>22.416374999999999</v>
      </c>
      <c r="S166" s="12">
        <f t="shared" si="35"/>
        <v>27.5625</v>
      </c>
      <c r="T166" s="12">
        <f t="shared" si="35"/>
        <v>27.487500000000001</v>
      </c>
      <c r="U166" s="12">
        <f t="shared" ref="U166:Y166" si="44">AVERAGE(U11,U27,U43,U59,U75,U91,U107,U123)</f>
        <v>27.949999999999996</v>
      </c>
      <c r="V166" s="12">
        <f t="shared" si="44"/>
        <v>27.724999999999998</v>
      </c>
      <c r="W166" s="12">
        <f t="shared" si="44"/>
        <v>27.524999999999999</v>
      </c>
      <c r="X166" s="12">
        <f t="shared" si="44"/>
        <v>27.528571428571428</v>
      </c>
      <c r="Y166" s="4">
        <f t="shared" si="44"/>
        <v>27.712499999999995</v>
      </c>
      <c r="DJ166" s="4"/>
    </row>
    <row r="167" spans="2:114" x14ac:dyDescent="0.25">
      <c r="B167" s="3"/>
      <c r="C167" s="3"/>
      <c r="D167" s="3"/>
      <c r="E167" s="3">
        <v>7</v>
      </c>
      <c r="F167" s="3">
        <v>7</v>
      </c>
      <c r="G167" s="3">
        <v>7</v>
      </c>
      <c r="H167" s="3">
        <v>7</v>
      </c>
      <c r="I167" s="3">
        <v>7</v>
      </c>
      <c r="J167" s="3">
        <v>7</v>
      </c>
      <c r="K167" s="3">
        <v>7</v>
      </c>
      <c r="L167" s="3">
        <v>7</v>
      </c>
      <c r="M167" s="3">
        <v>7</v>
      </c>
      <c r="N167" s="12"/>
      <c r="O167" s="12"/>
      <c r="P167" s="12"/>
      <c r="Q167" s="12" t="e">
        <f>AVERAGE(D11,Q28,Q44,D59,Q92,#REF!,AN108,Q124)</f>
        <v>#REF!</v>
      </c>
      <c r="R167" s="12">
        <f t="shared" si="38"/>
        <v>22.176875000000003</v>
      </c>
      <c r="S167" s="12">
        <f t="shared" si="35"/>
        <v>27.462499999999999</v>
      </c>
      <c r="T167" s="12">
        <f t="shared" si="35"/>
        <v>27.487500000000001</v>
      </c>
      <c r="U167" s="12">
        <f t="shared" ref="U167:Y167" si="45">AVERAGE(U12,U28,U44,U60,U76,U92,U108,U124)</f>
        <v>27.824999999999999</v>
      </c>
      <c r="V167" s="12">
        <f t="shared" si="45"/>
        <v>27.625</v>
      </c>
      <c r="W167" s="12">
        <f t="shared" si="45"/>
        <v>27.512499999999999</v>
      </c>
      <c r="X167" s="12">
        <f t="shared" si="45"/>
        <v>27.142857142857142</v>
      </c>
      <c r="Y167" s="4">
        <f t="shared" si="45"/>
        <v>27.612500000000001</v>
      </c>
      <c r="DJ167" s="4"/>
    </row>
    <row r="168" spans="2:114" x14ac:dyDescent="0.25">
      <c r="B168" s="3"/>
      <c r="C168" s="3"/>
      <c r="D168" s="3"/>
      <c r="E168" s="3">
        <v>8</v>
      </c>
      <c r="F168" s="3">
        <v>8</v>
      </c>
      <c r="G168" s="3">
        <v>8</v>
      </c>
      <c r="H168" s="3">
        <v>8</v>
      </c>
      <c r="I168" s="3">
        <v>8</v>
      </c>
      <c r="J168" s="3">
        <v>8</v>
      </c>
      <c r="K168" s="3">
        <v>8</v>
      </c>
      <c r="L168" s="3">
        <v>8</v>
      </c>
      <c r="M168" s="3">
        <v>8</v>
      </c>
      <c r="N168" s="12"/>
      <c r="O168" s="12"/>
      <c r="P168" s="12"/>
      <c r="Q168" s="12" t="e">
        <f>AVERAGE(D12,Q29,Q45,D60,Q93,#REF!,AN109,Q125)</f>
        <v>#REF!</v>
      </c>
      <c r="R168" s="12">
        <f>AVERAGE(AN124,R30,R45,AN60,R77,R93,R109,R125)</f>
        <v>21.855625</v>
      </c>
      <c r="S168" s="12">
        <f t="shared" si="35"/>
        <v>27.412500000000001</v>
      </c>
      <c r="T168" s="12">
        <f t="shared" si="35"/>
        <v>27.450000000000003</v>
      </c>
      <c r="U168" s="12">
        <f t="shared" ref="U168:Y168" si="46">AVERAGE(U13,U29,U45,U61,U77,U93,U109,U125)</f>
        <v>27.762500000000003</v>
      </c>
      <c r="V168" s="12">
        <f t="shared" si="46"/>
        <v>27.6</v>
      </c>
      <c r="W168" s="12">
        <f t="shared" si="46"/>
        <v>27.512499999999999</v>
      </c>
      <c r="X168" s="12">
        <f t="shared" si="46"/>
        <v>27.142857142857142</v>
      </c>
      <c r="Y168" s="4">
        <f t="shared" si="46"/>
        <v>27.537500000000001</v>
      </c>
      <c r="DJ168" s="4"/>
    </row>
    <row r="169" spans="2:114" x14ac:dyDescent="0.25">
      <c r="B169" s="3"/>
      <c r="C169" s="3"/>
      <c r="D169" s="3"/>
      <c r="E169" s="3">
        <v>9</v>
      </c>
      <c r="F169" s="3">
        <v>9</v>
      </c>
      <c r="G169" s="3">
        <v>9</v>
      </c>
      <c r="H169" s="3">
        <v>9</v>
      </c>
      <c r="I169" s="3">
        <v>9</v>
      </c>
      <c r="J169" s="3">
        <v>9</v>
      </c>
      <c r="K169" s="3">
        <v>9</v>
      </c>
      <c r="L169" s="3">
        <v>9</v>
      </c>
      <c r="M169" s="3">
        <v>9</v>
      </c>
      <c r="N169" s="12"/>
      <c r="O169" s="12"/>
      <c r="P169" s="12"/>
      <c r="Q169" s="12" t="e">
        <f>AVERAGE(D13,Q30,Q46,D61,Q94,#REF!,AN110,Q126)</f>
        <v>#REF!</v>
      </c>
      <c r="R169" s="12">
        <f>AVERAGE(AN125,R31,R46,AN61,R78,R94,R110,R126)</f>
        <v>21.631499999999999</v>
      </c>
      <c r="S169" s="12">
        <f>AVERAGE(S14,S30,S46,S62,S78,S94,S110,S126)</f>
        <v>27.3</v>
      </c>
      <c r="T169" s="12" t="e">
        <f>AVERAGE(#REF!,T30,T46,T62,T78,T94,T110,T126)</f>
        <v>#REF!</v>
      </c>
      <c r="U169" s="12">
        <f t="shared" ref="U169:Y169" si="47">AVERAGE(U14,U30,U46,U62,U78,U94,U110,U126)</f>
        <v>27.725000000000005</v>
      </c>
      <c r="V169" s="12">
        <f t="shared" si="47"/>
        <v>27.549999999999997</v>
      </c>
      <c r="W169" s="12">
        <f t="shared" si="47"/>
        <v>27.462499999999999</v>
      </c>
      <c r="X169" s="12">
        <f t="shared" si="47"/>
        <v>27.099999999999998</v>
      </c>
      <c r="Y169" s="4">
        <f t="shared" si="47"/>
        <v>27.512500000000003</v>
      </c>
      <c r="DJ169" s="4"/>
    </row>
    <row r="170" spans="2:114" x14ac:dyDescent="0.25">
      <c r="B170" s="3"/>
      <c r="C170" s="3"/>
      <c r="D170" s="3"/>
      <c r="E170" s="3">
        <v>10</v>
      </c>
      <c r="F170" s="3">
        <v>10</v>
      </c>
      <c r="G170" s="3">
        <v>10</v>
      </c>
      <c r="H170" s="3">
        <v>10</v>
      </c>
      <c r="I170" s="3">
        <v>10</v>
      </c>
      <c r="J170" s="3">
        <v>10</v>
      </c>
      <c r="K170" s="3">
        <v>10</v>
      </c>
      <c r="L170" s="3">
        <v>10</v>
      </c>
      <c r="M170" s="3">
        <v>10</v>
      </c>
      <c r="N170" s="12"/>
      <c r="O170" s="12"/>
      <c r="P170" s="12"/>
      <c r="Q170" s="12" t="e">
        <f>AVERAGE(D14,Q31,Q47,D62,Q95,#REF!,AN111,Q127)</f>
        <v>#REF!</v>
      </c>
      <c r="R170" s="12">
        <f>AVERAGE(AN126,R32,R47,AN62,R79,R95,R111,R127)</f>
        <v>21.296249999999997</v>
      </c>
      <c r="S170" s="12">
        <f>AVERAGE(S15,S31,S47,S63,S79,S95,S111,S127)</f>
        <v>27.1875</v>
      </c>
      <c r="T170" s="12">
        <f>AVERAGE(T14,T31,T47,T63,T79,T95,T111,T127)</f>
        <v>27.412500000000001</v>
      </c>
      <c r="U170" s="12">
        <f t="shared" ref="U170:Y170" si="48">AVERAGE(U15,U31,U47,U63,U79,U95,U111,U127)</f>
        <v>26.4375</v>
      </c>
      <c r="V170" s="12">
        <f t="shared" si="48"/>
        <v>27.512499999999999</v>
      </c>
      <c r="W170" s="12">
        <f t="shared" si="48"/>
        <v>27.45</v>
      </c>
      <c r="X170" s="12">
        <f t="shared" si="48"/>
        <v>27.1</v>
      </c>
      <c r="Y170" s="4">
        <f t="shared" si="48"/>
        <v>27.437500000000004</v>
      </c>
      <c r="DJ170" s="4"/>
    </row>
    <row r="171" spans="2:114" x14ac:dyDescent="0.25">
      <c r="B171" s="3"/>
      <c r="C171" s="3"/>
      <c r="D171" s="3"/>
      <c r="E171" s="3">
        <v>71</v>
      </c>
      <c r="F171" s="1">
        <v>73.125</v>
      </c>
      <c r="G171" s="1">
        <v>67.112499999999997</v>
      </c>
      <c r="H171" s="1">
        <v>68.387500000000003</v>
      </c>
      <c r="I171" s="1">
        <v>62.887499999999996</v>
      </c>
      <c r="J171" s="1">
        <v>68.087499999999991</v>
      </c>
      <c r="K171" s="1">
        <v>64.1875</v>
      </c>
      <c r="L171" s="3">
        <v>70.900000000000006</v>
      </c>
      <c r="M171" s="3"/>
      <c r="N171" s="12"/>
      <c r="O171" s="12"/>
      <c r="P171" s="12"/>
      <c r="Q171" s="12" t="e">
        <f>AVERAGE(D15,Q32,Q48,D63,Q96,#REF!,AN112,Q128)</f>
        <v>#REF!</v>
      </c>
      <c r="R171" s="12" t="e">
        <f>AVERAGE(AN127,#REF!,R48,AN63,R80,R96,R112,R128)</f>
        <v>#REF!</v>
      </c>
      <c r="S171" s="12" t="e">
        <f>AVERAGE(S16,S32,S48,S64,S80,S96,#REF!,S128)</f>
        <v>#REF!</v>
      </c>
      <c r="T171" s="12">
        <f>AVERAGE(T15,T32,T48,T64,T80,T96,T112,T128)</f>
        <v>27.037500000000001</v>
      </c>
      <c r="U171" s="12">
        <f t="shared" ref="U171:Y171" si="49">AVERAGE(U16,U32,U48,U64,U80,U96,U112,U128)</f>
        <v>27.05</v>
      </c>
      <c r="V171" s="12">
        <f t="shared" si="49"/>
        <v>27.349999999999998</v>
      </c>
      <c r="W171" s="12">
        <f t="shared" si="49"/>
        <v>27.287500000000001</v>
      </c>
      <c r="X171" s="12">
        <f t="shared" si="49"/>
        <v>26.728571428571428</v>
      </c>
      <c r="Y171" s="4">
        <f t="shared" si="49"/>
        <v>27.174999999999997</v>
      </c>
      <c r="DJ171" s="4"/>
    </row>
  </sheetData>
  <mergeCells count="71">
    <mergeCell ref="CT83:DE83"/>
    <mergeCell ref="CT99:DE99"/>
    <mergeCell ref="CT115:DE115"/>
    <mergeCell ref="CT3:DE3"/>
    <mergeCell ref="CT19:DE19"/>
    <mergeCell ref="CT35:DE35"/>
    <mergeCell ref="CT51:DE51"/>
    <mergeCell ref="CT67:DE67"/>
    <mergeCell ref="BV83:CG83"/>
    <mergeCell ref="BV99:CG99"/>
    <mergeCell ref="BV115:CG115"/>
    <mergeCell ref="BV3:CG3"/>
    <mergeCell ref="BV19:CG19"/>
    <mergeCell ref="BV35:CG35"/>
    <mergeCell ref="BV51:CG51"/>
    <mergeCell ref="BV67:CG67"/>
    <mergeCell ref="BJ115:BU115"/>
    <mergeCell ref="BJ3:BU3"/>
    <mergeCell ref="BJ51:BU51"/>
    <mergeCell ref="BJ67:BU67"/>
    <mergeCell ref="BJ83:BU83"/>
    <mergeCell ref="BJ99:BU99"/>
    <mergeCell ref="B3:M3"/>
    <mergeCell ref="N3:Y3"/>
    <mergeCell ref="Z3:AK3"/>
    <mergeCell ref="AL3:AW3"/>
    <mergeCell ref="AX3:BI3"/>
    <mergeCell ref="Z19:AK19"/>
    <mergeCell ref="AL19:AW19"/>
    <mergeCell ref="AX19:BI19"/>
    <mergeCell ref="BJ19:BU19"/>
    <mergeCell ref="B35:M35"/>
    <mergeCell ref="N35:Y35"/>
    <mergeCell ref="Z35:AK35"/>
    <mergeCell ref="AL35:AW35"/>
    <mergeCell ref="AX35:BI35"/>
    <mergeCell ref="BJ35:BU35"/>
    <mergeCell ref="B19:M19"/>
    <mergeCell ref="N19:Y19"/>
    <mergeCell ref="B51:M51"/>
    <mergeCell ref="N51:Y51"/>
    <mergeCell ref="Z51:AK51"/>
    <mergeCell ref="AL51:AW51"/>
    <mergeCell ref="AX51:BI51"/>
    <mergeCell ref="AX83:BI83"/>
    <mergeCell ref="B67:M67"/>
    <mergeCell ref="N67:Y67"/>
    <mergeCell ref="Z67:AK67"/>
    <mergeCell ref="AL67:AW67"/>
    <mergeCell ref="AX67:BI67"/>
    <mergeCell ref="CH3:CS3"/>
    <mergeCell ref="CH19:CS19"/>
    <mergeCell ref="B115:M115"/>
    <mergeCell ref="Z115:AK115"/>
    <mergeCell ref="AL115:AW115"/>
    <mergeCell ref="AX115:BI115"/>
    <mergeCell ref="B99:M99"/>
    <mergeCell ref="N99:Y99"/>
    <mergeCell ref="Z99:AK99"/>
    <mergeCell ref="AL99:AW99"/>
    <mergeCell ref="AX99:BI99"/>
    <mergeCell ref="B83:M83"/>
    <mergeCell ref="N83:Y83"/>
    <mergeCell ref="Z83:AK83"/>
    <mergeCell ref="AL83:AW83"/>
    <mergeCell ref="CH115:CS115"/>
    <mergeCell ref="CH35:CS35"/>
    <mergeCell ref="CH51:CS51"/>
    <mergeCell ref="CH67:CS67"/>
    <mergeCell ref="CH83:CS83"/>
    <mergeCell ref="CH99:CS9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P1" zoomScale="77" zoomScaleNormal="77" workbookViewId="0">
      <selection activeCell="AN31" sqref="AN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workbookViewId="0">
      <pane ySplit="4" topLeftCell="A8" activePane="bottomLeft" state="frozen"/>
      <selection pane="bottomLeft" activeCell="J25" sqref="J25"/>
    </sheetView>
  </sheetViews>
  <sheetFormatPr defaultRowHeight="15" x14ac:dyDescent="0.25"/>
  <cols>
    <col min="2" max="2" width="21.42578125" bestFit="1" customWidth="1"/>
    <col min="3" max="4" width="14.5703125" bestFit="1" customWidth="1"/>
    <col min="5" max="9" width="15.7109375" bestFit="1" customWidth="1"/>
    <col min="10" max="13" width="13.42578125" bestFit="1" customWidth="1"/>
    <col min="14" max="14" width="13.42578125" customWidth="1"/>
  </cols>
  <sheetData>
    <row r="1" spans="1:14" x14ac:dyDescent="0.25">
      <c r="A1" s="36" t="s">
        <v>126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5">
      <c r="B2" s="37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ht="15.75" x14ac:dyDescent="0.25">
      <c r="A3" s="74" t="s">
        <v>91</v>
      </c>
      <c r="B3" s="76" t="s">
        <v>92</v>
      </c>
      <c r="C3" s="77" t="s">
        <v>93</v>
      </c>
      <c r="D3" s="78"/>
      <c r="E3" s="78"/>
      <c r="F3" s="78"/>
      <c r="G3" s="78"/>
      <c r="H3" s="78"/>
      <c r="I3" s="78"/>
      <c r="J3" s="78"/>
      <c r="K3" s="78"/>
      <c r="L3" s="78"/>
      <c r="M3" s="79"/>
      <c r="N3" s="67"/>
    </row>
    <row r="4" spans="1:14" ht="15.75" x14ac:dyDescent="0.25">
      <c r="A4" s="75"/>
      <c r="B4" s="76"/>
      <c r="C4" s="38">
        <v>43101</v>
      </c>
      <c r="D4" s="38">
        <v>43132</v>
      </c>
      <c r="E4" s="38">
        <v>43160</v>
      </c>
      <c r="F4" s="38">
        <v>43191</v>
      </c>
      <c r="G4" s="38">
        <v>43221</v>
      </c>
      <c r="H4" s="38">
        <v>43252</v>
      </c>
      <c r="I4" s="38">
        <v>43282</v>
      </c>
      <c r="J4" s="38">
        <v>43313</v>
      </c>
      <c r="K4" s="38">
        <v>43344</v>
      </c>
      <c r="L4" s="38">
        <v>43374</v>
      </c>
      <c r="M4" s="38">
        <v>43405</v>
      </c>
      <c r="N4" s="38">
        <v>43435</v>
      </c>
    </row>
    <row r="5" spans="1:14" ht="15.75" x14ac:dyDescent="0.25">
      <c r="A5" s="39">
        <v>1</v>
      </c>
      <c r="B5" s="40" t="s">
        <v>94</v>
      </c>
      <c r="C5" s="41" t="s">
        <v>127</v>
      </c>
      <c r="D5" s="42" t="s">
        <v>128</v>
      </c>
      <c r="E5" s="41" t="s">
        <v>129</v>
      </c>
      <c r="F5" s="42" t="s">
        <v>130</v>
      </c>
      <c r="G5" s="41" t="s">
        <v>131</v>
      </c>
      <c r="H5" s="42"/>
      <c r="I5" s="41" t="s">
        <v>132</v>
      </c>
      <c r="J5" s="42" t="s">
        <v>133</v>
      </c>
      <c r="K5" s="41" t="s">
        <v>134</v>
      </c>
      <c r="L5" s="42" t="s">
        <v>135</v>
      </c>
      <c r="M5" s="41"/>
      <c r="N5" s="68"/>
    </row>
    <row r="6" spans="1:14" ht="15.75" x14ac:dyDescent="0.25">
      <c r="A6" s="39"/>
      <c r="B6" s="43" t="s">
        <v>95</v>
      </c>
      <c r="C6" s="44">
        <v>1.89</v>
      </c>
      <c r="D6" s="45">
        <v>3.09</v>
      </c>
      <c r="E6" s="44">
        <v>10.19</v>
      </c>
      <c r="F6" s="45">
        <v>7.73</v>
      </c>
      <c r="G6" s="44">
        <v>3.87</v>
      </c>
      <c r="H6" s="45"/>
      <c r="I6" s="44">
        <v>6.29</v>
      </c>
      <c r="J6" s="45">
        <v>7.53</v>
      </c>
      <c r="K6" s="44">
        <v>7.21</v>
      </c>
      <c r="L6" s="46">
        <v>5.39</v>
      </c>
      <c r="M6" s="47"/>
      <c r="N6" s="69"/>
    </row>
    <row r="7" spans="1:14" ht="15.75" x14ac:dyDescent="0.25">
      <c r="A7" s="48">
        <v>2</v>
      </c>
      <c r="B7" s="40" t="s">
        <v>96</v>
      </c>
      <c r="C7" s="47" t="s">
        <v>117</v>
      </c>
      <c r="D7" s="46" t="s">
        <v>118</v>
      </c>
      <c r="E7" s="47" t="s">
        <v>119</v>
      </c>
      <c r="F7" s="46" t="s">
        <v>120</v>
      </c>
      <c r="G7" s="47" t="s">
        <v>121</v>
      </c>
      <c r="H7" s="46"/>
      <c r="I7" s="47" t="s">
        <v>122</v>
      </c>
      <c r="J7" s="46" t="s">
        <v>123</v>
      </c>
      <c r="K7" s="47" t="s">
        <v>124</v>
      </c>
      <c r="L7" s="49" t="s">
        <v>125</v>
      </c>
      <c r="M7" s="50"/>
      <c r="N7" s="69"/>
    </row>
    <row r="8" spans="1:14" ht="15.75" x14ac:dyDescent="0.25">
      <c r="A8" s="51"/>
      <c r="B8" s="43" t="s">
        <v>95</v>
      </c>
      <c r="C8" s="44">
        <v>6.98</v>
      </c>
      <c r="D8" s="45">
        <v>7.36</v>
      </c>
      <c r="E8" s="44">
        <v>9.08</v>
      </c>
      <c r="F8" s="45">
        <v>8.44</v>
      </c>
      <c r="G8" s="44">
        <v>9.1300000000000008</v>
      </c>
      <c r="H8" s="45"/>
      <c r="I8" s="44">
        <v>8.33</v>
      </c>
      <c r="J8" s="45">
        <v>8.67</v>
      </c>
      <c r="K8" s="44">
        <v>8.6999999999999993</v>
      </c>
      <c r="L8" s="45">
        <v>7.85</v>
      </c>
      <c r="M8" s="44"/>
      <c r="N8" s="69"/>
    </row>
    <row r="9" spans="1:14" ht="15.75" x14ac:dyDescent="0.25">
      <c r="A9" s="39">
        <v>3</v>
      </c>
      <c r="B9" s="40" t="s">
        <v>97</v>
      </c>
      <c r="C9" s="41" t="s">
        <v>109</v>
      </c>
      <c r="D9" s="42" t="s">
        <v>110</v>
      </c>
      <c r="E9" s="41"/>
      <c r="F9" s="42" t="s">
        <v>111</v>
      </c>
      <c r="G9" s="41" t="s">
        <v>112</v>
      </c>
      <c r="H9" s="42"/>
      <c r="I9" s="41" t="s">
        <v>113</v>
      </c>
      <c r="J9" s="42" t="s">
        <v>114</v>
      </c>
      <c r="K9" s="41" t="s">
        <v>115</v>
      </c>
      <c r="L9" s="42" t="s">
        <v>116</v>
      </c>
      <c r="M9" s="41"/>
      <c r="N9" s="68"/>
    </row>
    <row r="10" spans="1:14" ht="15.75" x14ac:dyDescent="0.25">
      <c r="A10" s="39"/>
      <c r="B10" s="43" t="s">
        <v>95</v>
      </c>
      <c r="C10" s="44">
        <v>27.54</v>
      </c>
      <c r="D10" s="45">
        <v>28.95</v>
      </c>
      <c r="E10" s="44"/>
      <c r="F10" s="45">
        <v>28.57</v>
      </c>
      <c r="G10" s="44">
        <v>29.33</v>
      </c>
      <c r="H10" s="45"/>
      <c r="I10" s="44">
        <v>27.82</v>
      </c>
      <c r="J10" s="45">
        <v>28.47</v>
      </c>
      <c r="K10" s="44">
        <v>28.27</v>
      </c>
      <c r="L10" s="46">
        <v>28.15</v>
      </c>
      <c r="M10" s="47"/>
      <c r="N10" s="69"/>
    </row>
    <row r="11" spans="1:14" ht="15.75" x14ac:dyDescent="0.25">
      <c r="A11" s="48">
        <v>4</v>
      </c>
      <c r="B11" s="40" t="s">
        <v>136</v>
      </c>
      <c r="C11" s="41" t="s">
        <v>137</v>
      </c>
      <c r="D11" s="42" t="s">
        <v>139</v>
      </c>
      <c r="E11" s="41"/>
      <c r="F11" s="42" t="s">
        <v>141</v>
      </c>
      <c r="G11" s="41" t="s">
        <v>143</v>
      </c>
      <c r="H11" s="42"/>
      <c r="I11" s="41" t="s">
        <v>145</v>
      </c>
      <c r="J11" s="42" t="s">
        <v>147</v>
      </c>
      <c r="K11" s="41" t="s">
        <v>149</v>
      </c>
      <c r="L11" s="54" t="s">
        <v>151</v>
      </c>
      <c r="M11" s="55"/>
      <c r="N11" s="68"/>
    </row>
    <row r="12" spans="1:14" ht="15.75" x14ac:dyDescent="0.25">
      <c r="A12" s="51"/>
      <c r="B12" s="43" t="s">
        <v>95</v>
      </c>
      <c r="C12" s="52" t="s">
        <v>138</v>
      </c>
      <c r="D12" s="53" t="s">
        <v>140</v>
      </c>
      <c r="E12" s="52"/>
      <c r="F12" s="53" t="s">
        <v>142</v>
      </c>
      <c r="G12" s="52" t="s">
        <v>144</v>
      </c>
      <c r="H12" s="53"/>
      <c r="I12" s="52" t="s">
        <v>146</v>
      </c>
      <c r="J12" s="53" t="s">
        <v>148</v>
      </c>
      <c r="K12" s="52" t="s">
        <v>150</v>
      </c>
      <c r="L12" s="53" t="s">
        <v>152</v>
      </c>
      <c r="M12" s="52"/>
      <c r="N12" s="68"/>
    </row>
    <row r="13" spans="1:14" ht="15.75" x14ac:dyDescent="0.25">
      <c r="A13" s="56">
        <v>5</v>
      </c>
      <c r="B13" s="57" t="s">
        <v>98</v>
      </c>
      <c r="C13" s="58" t="s">
        <v>153</v>
      </c>
      <c r="D13" s="46" t="s">
        <v>154</v>
      </c>
      <c r="E13" s="47" t="s">
        <v>155</v>
      </c>
      <c r="F13" s="46" t="s">
        <v>156</v>
      </c>
      <c r="G13" s="47" t="s">
        <v>157</v>
      </c>
      <c r="H13" s="59"/>
      <c r="I13" s="47" t="s">
        <v>99</v>
      </c>
      <c r="J13" s="46"/>
      <c r="K13" s="47"/>
      <c r="L13" s="46" t="s">
        <v>158</v>
      </c>
      <c r="M13" s="47"/>
      <c r="N13" s="69"/>
    </row>
    <row r="14" spans="1:14" ht="15.75" x14ac:dyDescent="0.25">
      <c r="A14" s="56"/>
      <c r="B14" s="43" t="s">
        <v>95</v>
      </c>
      <c r="C14" s="44">
        <v>7.7999999999999996E-3</v>
      </c>
      <c r="D14" s="45">
        <v>5.0000000000000001E-3</v>
      </c>
      <c r="E14" s="44">
        <v>5.7999999999999996E-3</v>
      </c>
      <c r="F14" s="45">
        <v>3.3E-3</v>
      </c>
      <c r="G14" s="44">
        <v>6.0000000000000001E-3</v>
      </c>
      <c r="H14" s="60"/>
      <c r="I14" s="44">
        <v>7.7999999999999996E-3</v>
      </c>
      <c r="J14" s="45"/>
      <c r="K14" s="44"/>
      <c r="L14" s="46">
        <v>1.0200000000000001E-2</v>
      </c>
      <c r="M14" s="47"/>
      <c r="N14" s="69"/>
    </row>
    <row r="15" spans="1:14" ht="15.75" x14ac:dyDescent="0.25">
      <c r="A15" s="61">
        <v>6</v>
      </c>
      <c r="B15" s="57" t="s">
        <v>100</v>
      </c>
      <c r="C15" s="47" t="s">
        <v>159</v>
      </c>
      <c r="D15" s="46" t="s">
        <v>160</v>
      </c>
      <c r="E15" s="47"/>
      <c r="F15" s="46"/>
      <c r="G15" s="47" t="s">
        <v>161</v>
      </c>
      <c r="H15" s="62"/>
      <c r="I15" s="47" t="s">
        <v>102</v>
      </c>
      <c r="J15" s="46"/>
      <c r="K15" s="47"/>
      <c r="L15" s="49" t="s">
        <v>101</v>
      </c>
      <c r="M15" s="50"/>
      <c r="N15" s="69"/>
    </row>
    <row r="16" spans="1:14" ht="15.75" x14ac:dyDescent="0.25">
      <c r="A16" s="63"/>
      <c r="B16" s="43" t="s">
        <v>95</v>
      </c>
      <c r="C16" s="44">
        <v>1.7500000000000002E-2</v>
      </c>
      <c r="D16" s="45">
        <v>6.7000000000000002E-3</v>
      </c>
      <c r="E16" s="44"/>
      <c r="F16" s="45"/>
      <c r="G16" s="44">
        <v>7.7499999999999999E-2</v>
      </c>
      <c r="H16" s="45"/>
      <c r="I16" s="44">
        <v>0.01</v>
      </c>
      <c r="J16" s="45"/>
      <c r="K16" s="44"/>
      <c r="L16" s="45">
        <v>1.2500000000000001E-2</v>
      </c>
      <c r="M16" s="44"/>
      <c r="N16" s="69"/>
    </row>
    <row r="17" spans="1:14" ht="15.75" x14ac:dyDescent="0.25">
      <c r="A17" s="56">
        <v>7</v>
      </c>
      <c r="B17" s="57" t="s">
        <v>103</v>
      </c>
      <c r="C17" s="47" t="s">
        <v>162</v>
      </c>
      <c r="D17" s="46" t="s">
        <v>163</v>
      </c>
      <c r="E17" s="47" t="s">
        <v>164</v>
      </c>
      <c r="F17" s="46" t="s">
        <v>165</v>
      </c>
      <c r="G17" s="47"/>
      <c r="H17" s="46"/>
      <c r="I17" s="47" t="s">
        <v>166</v>
      </c>
      <c r="J17" s="46"/>
      <c r="K17" s="47"/>
      <c r="L17" s="46" t="s">
        <v>167</v>
      </c>
      <c r="M17" s="47"/>
      <c r="N17" s="69"/>
    </row>
    <row r="18" spans="1:14" ht="15.75" x14ac:dyDescent="0.25">
      <c r="A18" s="56"/>
      <c r="B18" s="43" t="s">
        <v>95</v>
      </c>
      <c r="C18" s="44">
        <v>1.9379999999999999</v>
      </c>
      <c r="D18" s="45">
        <v>1.0209999999999999</v>
      </c>
      <c r="E18" s="44">
        <v>1.5629999999999999</v>
      </c>
      <c r="F18" s="45">
        <v>1.766</v>
      </c>
      <c r="G18" s="44"/>
      <c r="H18" s="45"/>
      <c r="I18" s="44">
        <v>0.313</v>
      </c>
      <c r="J18" s="45"/>
      <c r="K18" s="44"/>
      <c r="L18" s="46">
        <v>3.2000000000000001E-2</v>
      </c>
      <c r="M18" s="47"/>
      <c r="N18" s="69"/>
    </row>
    <row r="19" spans="1:14" ht="15.75" x14ac:dyDescent="0.25">
      <c r="A19" s="61">
        <v>8</v>
      </c>
      <c r="B19" s="57" t="s">
        <v>104</v>
      </c>
      <c r="C19" s="47"/>
      <c r="D19" s="46"/>
      <c r="E19" s="47" t="s">
        <v>168</v>
      </c>
      <c r="F19" s="46" t="s">
        <v>169</v>
      </c>
      <c r="G19" s="47" t="s">
        <v>170</v>
      </c>
      <c r="H19" s="46" t="s">
        <v>171</v>
      </c>
      <c r="I19" s="47" t="s">
        <v>172</v>
      </c>
      <c r="J19" s="46"/>
      <c r="K19" s="47"/>
      <c r="L19" s="49"/>
      <c r="M19" s="50"/>
      <c r="N19" s="69"/>
    </row>
    <row r="20" spans="1:14" ht="15.75" x14ac:dyDescent="0.25">
      <c r="A20" s="63"/>
      <c r="B20" s="43" t="s">
        <v>95</v>
      </c>
      <c r="C20" s="44"/>
      <c r="D20" s="45"/>
      <c r="E20" s="44">
        <v>1.1990000000000001</v>
      </c>
      <c r="F20" s="45">
        <v>0.80300000000000005</v>
      </c>
      <c r="G20" s="44">
        <v>0.66500000000000004</v>
      </c>
      <c r="H20" s="45">
        <v>0.35299999999999998</v>
      </c>
      <c r="I20" s="44">
        <v>0.19600000000000001</v>
      </c>
      <c r="J20" s="45"/>
      <c r="K20" s="44"/>
      <c r="L20" s="45"/>
      <c r="M20" s="44"/>
      <c r="N20" s="69"/>
    </row>
    <row r="21" spans="1:14" ht="15.75" x14ac:dyDescent="0.25">
      <c r="A21" s="56">
        <v>9</v>
      </c>
      <c r="B21" s="57" t="s">
        <v>105</v>
      </c>
      <c r="C21" s="47" t="s">
        <v>173</v>
      </c>
      <c r="D21" s="46" t="s">
        <v>174</v>
      </c>
      <c r="E21" s="47" t="s">
        <v>175</v>
      </c>
      <c r="F21" s="46" t="s">
        <v>176</v>
      </c>
      <c r="G21" s="47" t="s">
        <v>177</v>
      </c>
      <c r="H21" s="46"/>
      <c r="I21" s="47" t="s">
        <v>178</v>
      </c>
      <c r="J21" s="46"/>
      <c r="K21" s="47"/>
      <c r="L21" s="46" t="s">
        <v>179</v>
      </c>
      <c r="M21" s="47"/>
      <c r="N21" s="69"/>
    </row>
    <row r="22" spans="1:14" ht="15.75" x14ac:dyDescent="0.25">
      <c r="A22" s="56"/>
      <c r="B22" s="43" t="s">
        <v>95</v>
      </c>
      <c r="C22" s="44">
        <v>0.42099999999999999</v>
      </c>
      <c r="D22" s="45">
        <v>0.3775</v>
      </c>
      <c r="E22" s="44">
        <v>0.15</v>
      </c>
      <c r="F22" s="45">
        <v>0.14879999999999999</v>
      </c>
      <c r="G22" s="44">
        <v>0.14119999999999999</v>
      </c>
      <c r="H22" s="45"/>
      <c r="I22" s="44">
        <v>8.8700000000000001E-2</v>
      </c>
      <c r="J22" s="45"/>
      <c r="K22" s="44"/>
      <c r="L22" s="46">
        <v>0.12690000000000001</v>
      </c>
      <c r="M22" s="47"/>
      <c r="N22" s="69"/>
    </row>
    <row r="23" spans="1:14" ht="15.75" x14ac:dyDescent="0.25">
      <c r="A23" s="61">
        <v>10</v>
      </c>
      <c r="B23" s="57" t="s">
        <v>106</v>
      </c>
      <c r="C23" s="47"/>
      <c r="D23" s="46"/>
      <c r="E23" s="47" t="s">
        <v>180</v>
      </c>
      <c r="F23" s="46" t="s">
        <v>181</v>
      </c>
      <c r="G23" s="47" t="s">
        <v>182</v>
      </c>
      <c r="H23" s="46" t="s">
        <v>183</v>
      </c>
      <c r="I23" s="47"/>
      <c r="J23" s="46"/>
      <c r="K23" s="47"/>
      <c r="L23" s="49"/>
      <c r="M23" s="50"/>
      <c r="N23" s="69"/>
    </row>
    <row r="24" spans="1:14" ht="15.75" x14ac:dyDescent="0.25">
      <c r="A24" s="63"/>
      <c r="B24" s="43" t="s">
        <v>95</v>
      </c>
      <c r="C24" s="44"/>
      <c r="D24" s="45"/>
      <c r="E24" s="44">
        <v>0.09</v>
      </c>
      <c r="F24" s="45">
        <v>9.9000000000000005E-2</v>
      </c>
      <c r="G24" s="44">
        <v>5.0599999999999999E-2</v>
      </c>
      <c r="H24" s="45">
        <v>3.1300000000000001E-2</v>
      </c>
      <c r="I24" s="44"/>
      <c r="J24" s="45"/>
      <c r="K24" s="44"/>
      <c r="L24" s="45"/>
      <c r="M24" s="44"/>
      <c r="N24" s="69"/>
    </row>
    <row r="25" spans="1:14" ht="15.75" x14ac:dyDescent="0.25">
      <c r="A25" s="56">
        <v>11</v>
      </c>
      <c r="B25" s="57" t="s">
        <v>107</v>
      </c>
      <c r="C25" s="47"/>
      <c r="D25" s="46"/>
      <c r="E25" s="47"/>
      <c r="F25" s="46" t="s">
        <v>184</v>
      </c>
      <c r="G25" s="47" t="s">
        <v>185</v>
      </c>
      <c r="H25" s="46"/>
      <c r="I25" s="47"/>
      <c r="J25" s="46"/>
      <c r="K25" s="47"/>
      <c r="L25" s="46"/>
      <c r="M25" s="47"/>
      <c r="N25" s="69"/>
    </row>
    <row r="26" spans="1:14" ht="15.75" x14ac:dyDescent="0.25">
      <c r="A26" s="56"/>
      <c r="B26" s="43" t="s">
        <v>95</v>
      </c>
      <c r="C26" s="44"/>
      <c r="D26" s="45"/>
      <c r="E26" s="44"/>
      <c r="F26" s="45">
        <v>3.6509999999999998</v>
      </c>
      <c r="G26" s="44">
        <v>9.1698000000000004</v>
      </c>
      <c r="H26" s="45"/>
      <c r="I26" s="44"/>
      <c r="J26" s="45"/>
      <c r="K26" s="44"/>
      <c r="L26" s="45"/>
      <c r="M26" s="44"/>
      <c r="N26" s="69"/>
    </row>
    <row r="27" spans="1:14" ht="15.75" x14ac:dyDescent="0.25">
      <c r="A27" s="61">
        <v>12</v>
      </c>
      <c r="B27" s="57" t="s">
        <v>108</v>
      </c>
      <c r="C27" s="64"/>
      <c r="D27" s="46"/>
      <c r="E27" s="47"/>
      <c r="F27" s="46"/>
      <c r="G27" s="47"/>
      <c r="H27" s="42"/>
      <c r="I27" s="47"/>
      <c r="J27" s="46"/>
      <c r="K27" s="47"/>
      <c r="L27" s="46"/>
      <c r="M27" s="47"/>
      <c r="N27" s="69"/>
    </row>
    <row r="28" spans="1:14" ht="15.75" x14ac:dyDescent="0.25">
      <c r="A28" s="63"/>
      <c r="B28" s="43" t="s">
        <v>95</v>
      </c>
      <c r="C28" s="65"/>
      <c r="D28" s="45"/>
      <c r="E28" s="44"/>
      <c r="F28" s="45"/>
      <c r="G28" s="44"/>
      <c r="H28" s="45"/>
      <c r="I28" s="44"/>
      <c r="J28" s="45"/>
      <c r="K28" s="44"/>
      <c r="L28" s="66"/>
      <c r="M28" s="44"/>
      <c r="N28" s="69"/>
    </row>
  </sheetData>
  <mergeCells count="3">
    <mergeCell ref="A3:A4"/>
    <mergeCell ref="B3:B4"/>
    <mergeCell ref="C3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36"/>
  <sheetViews>
    <sheetView workbookViewId="0">
      <pane xSplit="1" ySplit="3" topLeftCell="BC4" activePane="bottomRight" state="frozen"/>
      <selection pane="topRight" activeCell="B1" sqref="B1"/>
      <selection pane="bottomLeft" activeCell="A4" sqref="A4"/>
      <selection pane="bottomRight" activeCell="BT22" sqref="BT22"/>
    </sheetView>
  </sheetViews>
  <sheetFormatPr defaultRowHeight="15" x14ac:dyDescent="0.25"/>
  <cols>
    <col min="1" max="1" width="20.7109375" bestFit="1" customWidth="1"/>
  </cols>
  <sheetData>
    <row r="1" spans="1:97" x14ac:dyDescent="0.25">
      <c r="E1" s="25">
        <v>43101</v>
      </c>
      <c r="M1" s="25">
        <v>43132</v>
      </c>
      <c r="U1" s="25">
        <v>43160</v>
      </c>
      <c r="AC1" s="25">
        <v>43191</v>
      </c>
      <c r="AK1" s="25">
        <v>43242</v>
      </c>
      <c r="AS1" s="25">
        <v>43253</v>
      </c>
      <c r="BA1" s="25">
        <v>43300</v>
      </c>
      <c r="BI1" s="25">
        <v>43313</v>
      </c>
      <c r="BQ1" s="25">
        <v>43344</v>
      </c>
      <c r="BY1" s="25">
        <v>43391</v>
      </c>
      <c r="CG1" s="25">
        <v>43405</v>
      </c>
      <c r="CO1" s="25">
        <v>43435</v>
      </c>
    </row>
    <row r="2" spans="1:97" x14ac:dyDescent="0.25">
      <c r="B2" s="80" t="s">
        <v>80</v>
      </c>
      <c r="C2" s="80"/>
      <c r="D2" s="80"/>
      <c r="E2" s="80"/>
      <c r="F2" s="80"/>
      <c r="G2" s="80"/>
      <c r="H2" s="80"/>
      <c r="I2" s="80"/>
      <c r="J2" s="80" t="s">
        <v>81</v>
      </c>
      <c r="K2" s="80"/>
      <c r="L2" s="80"/>
      <c r="M2" s="80"/>
      <c r="N2" s="80"/>
      <c r="O2" s="80"/>
      <c r="P2" s="80"/>
      <c r="Q2" s="80"/>
      <c r="R2" s="80" t="s">
        <v>83</v>
      </c>
      <c r="S2" s="80"/>
      <c r="T2" s="80"/>
      <c r="U2" s="80"/>
      <c r="V2" s="80"/>
      <c r="W2" s="80"/>
      <c r="X2" s="80"/>
      <c r="Y2" s="80"/>
      <c r="Z2" s="80" t="s">
        <v>82</v>
      </c>
      <c r="AA2" s="80"/>
      <c r="AB2" s="80"/>
      <c r="AC2" s="80"/>
      <c r="AD2" s="80"/>
      <c r="AE2" s="80"/>
      <c r="AF2" s="80"/>
      <c r="AG2" s="80"/>
      <c r="AH2" s="81">
        <v>43234</v>
      </c>
      <c r="AI2" s="80"/>
      <c r="AJ2" s="80"/>
      <c r="AK2" s="80"/>
      <c r="AL2" s="80"/>
      <c r="AM2" s="80"/>
      <c r="AN2" s="80"/>
      <c r="AO2" s="80"/>
      <c r="AP2" s="80" t="s">
        <v>88</v>
      </c>
      <c r="AQ2" s="80"/>
      <c r="AR2" s="80"/>
      <c r="AS2" s="80"/>
      <c r="AT2" s="80"/>
      <c r="AU2" s="80"/>
      <c r="AV2" s="80"/>
      <c r="AW2" s="80"/>
      <c r="AX2" s="80" t="s">
        <v>89</v>
      </c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1">
        <v>43391</v>
      </c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</row>
    <row r="3" spans="1:97" x14ac:dyDescent="0.25">
      <c r="A3" t="s">
        <v>49</v>
      </c>
      <c r="B3" s="26" t="s">
        <v>50</v>
      </c>
      <c r="C3" s="26" t="s">
        <v>51</v>
      </c>
      <c r="D3" s="26" t="s">
        <v>52</v>
      </c>
      <c r="E3" s="26" t="s">
        <v>53</v>
      </c>
      <c r="F3" s="26" t="s">
        <v>54</v>
      </c>
      <c r="G3" s="26" t="s">
        <v>55</v>
      </c>
      <c r="H3" s="26" t="s">
        <v>56</v>
      </c>
      <c r="I3" s="26" t="s">
        <v>57</v>
      </c>
      <c r="J3" s="26" t="s">
        <v>50</v>
      </c>
      <c r="K3" s="26" t="s">
        <v>51</v>
      </c>
      <c r="L3" s="26" t="s">
        <v>52</v>
      </c>
      <c r="M3" s="26" t="s">
        <v>53</v>
      </c>
      <c r="N3" s="26" t="s">
        <v>54</v>
      </c>
      <c r="O3" s="26" t="s">
        <v>55</v>
      </c>
      <c r="P3" s="26" t="s">
        <v>56</v>
      </c>
      <c r="Q3" s="26" t="s">
        <v>57</v>
      </c>
      <c r="R3" s="26" t="s">
        <v>50</v>
      </c>
      <c r="S3" s="26" t="s">
        <v>51</v>
      </c>
      <c r="T3" s="26" t="s">
        <v>52</v>
      </c>
      <c r="U3" s="26" t="s">
        <v>53</v>
      </c>
      <c r="V3" s="26" t="s">
        <v>54</v>
      </c>
      <c r="W3" s="26" t="s">
        <v>55</v>
      </c>
      <c r="X3" s="26" t="s">
        <v>56</v>
      </c>
      <c r="Y3" s="26" t="s">
        <v>57</v>
      </c>
      <c r="Z3" s="26" t="s">
        <v>50</v>
      </c>
      <c r="AA3" s="26" t="s">
        <v>51</v>
      </c>
      <c r="AB3" s="26" t="s">
        <v>52</v>
      </c>
      <c r="AC3" s="26" t="s">
        <v>53</v>
      </c>
      <c r="AD3" s="26" t="s">
        <v>54</v>
      </c>
      <c r="AE3" s="26" t="s">
        <v>55</v>
      </c>
      <c r="AF3" s="26" t="s">
        <v>56</v>
      </c>
      <c r="AG3" s="26" t="s">
        <v>57</v>
      </c>
      <c r="AH3" s="28" t="s">
        <v>50</v>
      </c>
      <c r="AI3" s="28" t="s">
        <v>51</v>
      </c>
      <c r="AJ3" s="28" t="s">
        <v>52</v>
      </c>
      <c r="AK3" s="28" t="s">
        <v>53</v>
      </c>
      <c r="AL3" s="28" t="s">
        <v>54</v>
      </c>
      <c r="AM3" s="28" t="s">
        <v>55</v>
      </c>
      <c r="AN3" s="28" t="s">
        <v>56</v>
      </c>
      <c r="AO3" s="28" t="s">
        <v>57</v>
      </c>
      <c r="AP3" s="28" t="s">
        <v>50</v>
      </c>
      <c r="AQ3" s="28" t="s">
        <v>51</v>
      </c>
      <c r="AR3" s="28" t="s">
        <v>52</v>
      </c>
      <c r="AS3" s="28" t="s">
        <v>53</v>
      </c>
      <c r="AT3" s="28" t="s">
        <v>54</v>
      </c>
      <c r="AU3" s="28" t="s">
        <v>55</v>
      </c>
      <c r="AV3" s="28" t="s">
        <v>56</v>
      </c>
      <c r="AW3" s="28" t="s">
        <v>57</v>
      </c>
      <c r="AX3" s="28" t="s">
        <v>50</v>
      </c>
      <c r="AY3" s="28" t="s">
        <v>51</v>
      </c>
      <c r="AZ3" s="28" t="s">
        <v>52</v>
      </c>
      <c r="BA3" s="28" t="s">
        <v>53</v>
      </c>
      <c r="BB3" s="28" t="s">
        <v>54</v>
      </c>
      <c r="BC3" s="28" t="s">
        <v>55</v>
      </c>
      <c r="BD3" s="28" t="s">
        <v>56</v>
      </c>
      <c r="BE3" s="28" t="s">
        <v>57</v>
      </c>
      <c r="BF3" s="33" t="s">
        <v>50</v>
      </c>
      <c r="BG3" s="33" t="s">
        <v>51</v>
      </c>
      <c r="BH3" s="33" t="s">
        <v>52</v>
      </c>
      <c r="BI3" s="33" t="s">
        <v>53</v>
      </c>
      <c r="BJ3" s="33" t="s">
        <v>54</v>
      </c>
      <c r="BK3" s="33" t="s">
        <v>55</v>
      </c>
      <c r="BL3" s="33" t="s">
        <v>56</v>
      </c>
      <c r="BM3" s="33" t="s">
        <v>57</v>
      </c>
      <c r="BN3" s="33" t="s">
        <v>50</v>
      </c>
      <c r="BO3" s="33" t="s">
        <v>51</v>
      </c>
      <c r="BP3" s="33" t="s">
        <v>52</v>
      </c>
      <c r="BQ3" s="33" t="s">
        <v>53</v>
      </c>
      <c r="BR3" s="33" t="s">
        <v>54</v>
      </c>
      <c r="BS3" s="33" t="s">
        <v>55</v>
      </c>
      <c r="BT3" s="33" t="s">
        <v>56</v>
      </c>
      <c r="BU3" s="33" t="s">
        <v>57</v>
      </c>
      <c r="BV3" s="33" t="s">
        <v>50</v>
      </c>
      <c r="BW3" s="33" t="s">
        <v>51</v>
      </c>
      <c r="BX3" s="33" t="s">
        <v>52</v>
      </c>
      <c r="BY3" s="33" t="s">
        <v>53</v>
      </c>
      <c r="BZ3" s="33" t="s">
        <v>54</v>
      </c>
      <c r="CA3" s="33" t="s">
        <v>55</v>
      </c>
      <c r="CB3" s="33" t="s">
        <v>56</v>
      </c>
      <c r="CC3" s="33" t="s">
        <v>57</v>
      </c>
      <c r="CD3" s="33" t="s">
        <v>50</v>
      </c>
      <c r="CE3" s="33" t="s">
        <v>51</v>
      </c>
      <c r="CF3" s="33" t="s">
        <v>52</v>
      </c>
      <c r="CG3" s="33" t="s">
        <v>53</v>
      </c>
      <c r="CH3" s="33" t="s">
        <v>54</v>
      </c>
      <c r="CI3" s="33" t="s">
        <v>55</v>
      </c>
      <c r="CJ3" s="33" t="s">
        <v>56</v>
      </c>
      <c r="CK3" s="33" t="s">
        <v>57</v>
      </c>
      <c r="CL3" s="33" t="s">
        <v>50</v>
      </c>
      <c r="CM3" s="33" t="s">
        <v>51</v>
      </c>
      <c r="CN3" s="33" t="s">
        <v>52</v>
      </c>
      <c r="CO3" s="33" t="s">
        <v>53</v>
      </c>
      <c r="CP3" s="33" t="s">
        <v>54</v>
      </c>
      <c r="CQ3" s="33" t="s">
        <v>55</v>
      </c>
      <c r="CR3" s="33" t="s">
        <v>56</v>
      </c>
      <c r="CS3" s="33" t="s">
        <v>57</v>
      </c>
    </row>
    <row r="4" spans="1:97" ht="17.25" x14ac:dyDescent="0.25">
      <c r="B4" s="26" t="s">
        <v>58</v>
      </c>
      <c r="C4" s="26" t="s">
        <v>58</v>
      </c>
      <c r="D4" s="26" t="s">
        <v>58</v>
      </c>
      <c r="E4" s="26" t="s">
        <v>58</v>
      </c>
      <c r="F4" s="26" t="s">
        <v>58</v>
      </c>
      <c r="G4" s="26" t="s">
        <v>58</v>
      </c>
      <c r="H4" s="26" t="s">
        <v>59</v>
      </c>
      <c r="I4" s="26" t="s">
        <v>58</v>
      </c>
      <c r="J4" s="26" t="s">
        <v>58</v>
      </c>
      <c r="K4" s="26" t="s">
        <v>58</v>
      </c>
      <c r="L4" s="26" t="s">
        <v>58</v>
      </c>
      <c r="M4" s="26" t="s">
        <v>58</v>
      </c>
      <c r="N4" s="26" t="s">
        <v>58</v>
      </c>
      <c r="O4" s="26" t="s">
        <v>58</v>
      </c>
      <c r="P4" s="26" t="s">
        <v>59</v>
      </c>
      <c r="Q4" s="26" t="s">
        <v>58</v>
      </c>
      <c r="R4" s="26" t="s">
        <v>58</v>
      </c>
      <c r="S4" s="26" t="s">
        <v>58</v>
      </c>
      <c r="T4" s="26" t="s">
        <v>58</v>
      </c>
      <c r="U4" s="26" t="s">
        <v>58</v>
      </c>
      <c r="V4" s="26" t="s">
        <v>58</v>
      </c>
      <c r="W4" s="26" t="s">
        <v>58</v>
      </c>
      <c r="X4" s="26" t="s">
        <v>59</v>
      </c>
      <c r="Y4" s="26" t="s">
        <v>58</v>
      </c>
      <c r="Z4" s="26" t="s">
        <v>58</v>
      </c>
      <c r="AA4" s="26" t="s">
        <v>58</v>
      </c>
      <c r="AB4" s="26" t="s">
        <v>58</v>
      </c>
      <c r="AC4" s="26" t="s">
        <v>58</v>
      </c>
      <c r="AD4" s="26" t="s">
        <v>58</v>
      </c>
      <c r="AE4" s="26" t="s">
        <v>58</v>
      </c>
      <c r="AF4" s="26" t="s">
        <v>59</v>
      </c>
      <c r="AG4" s="26" t="s">
        <v>58</v>
      </c>
      <c r="AH4" s="28" t="s">
        <v>58</v>
      </c>
      <c r="AI4" s="28" t="s">
        <v>58</v>
      </c>
      <c r="AJ4" s="28" t="s">
        <v>58</v>
      </c>
      <c r="AK4" s="28" t="s">
        <v>58</v>
      </c>
      <c r="AL4" s="28" t="s">
        <v>58</v>
      </c>
      <c r="AM4" s="28" t="s">
        <v>58</v>
      </c>
      <c r="AN4" s="28" t="s">
        <v>59</v>
      </c>
      <c r="AO4" s="28" t="s">
        <v>58</v>
      </c>
      <c r="AP4" s="28" t="s">
        <v>58</v>
      </c>
      <c r="AQ4" s="28" t="s">
        <v>58</v>
      </c>
      <c r="AR4" s="28" t="s">
        <v>58</v>
      </c>
      <c r="AS4" s="28" t="s">
        <v>58</v>
      </c>
      <c r="AT4" s="28" t="s">
        <v>58</v>
      </c>
      <c r="AU4" s="28" t="s">
        <v>58</v>
      </c>
      <c r="AV4" s="28" t="s">
        <v>59</v>
      </c>
      <c r="AW4" s="28" t="s">
        <v>58</v>
      </c>
      <c r="AX4" s="28" t="s">
        <v>58</v>
      </c>
      <c r="AY4" s="28" t="s">
        <v>58</v>
      </c>
      <c r="AZ4" s="28" t="s">
        <v>58</v>
      </c>
      <c r="BA4" s="28" t="s">
        <v>58</v>
      </c>
      <c r="BB4" s="28" t="s">
        <v>58</v>
      </c>
      <c r="BC4" s="28" t="s">
        <v>58</v>
      </c>
      <c r="BD4" s="28" t="s">
        <v>59</v>
      </c>
      <c r="BE4" s="28" t="s">
        <v>58</v>
      </c>
      <c r="BF4" s="33" t="s">
        <v>58</v>
      </c>
      <c r="BG4" s="33" t="s">
        <v>58</v>
      </c>
      <c r="BH4" s="33" t="s">
        <v>58</v>
      </c>
      <c r="BI4" s="33" t="s">
        <v>58</v>
      </c>
      <c r="BJ4" s="33" t="s">
        <v>58</v>
      </c>
      <c r="BK4" s="33" t="s">
        <v>58</v>
      </c>
      <c r="BL4" s="33" t="s">
        <v>59</v>
      </c>
      <c r="BM4" s="33" t="s">
        <v>58</v>
      </c>
      <c r="BN4" s="33" t="s">
        <v>58</v>
      </c>
      <c r="BO4" s="33" t="s">
        <v>58</v>
      </c>
      <c r="BP4" s="33" t="s">
        <v>58</v>
      </c>
      <c r="BQ4" s="33" t="s">
        <v>58</v>
      </c>
      <c r="BR4" s="33" t="s">
        <v>58</v>
      </c>
      <c r="BS4" s="33" t="s">
        <v>58</v>
      </c>
      <c r="BT4" s="33" t="s">
        <v>59</v>
      </c>
      <c r="BU4" s="33" t="s">
        <v>58</v>
      </c>
      <c r="BV4" s="33" t="s">
        <v>58</v>
      </c>
      <c r="BW4" s="33" t="s">
        <v>58</v>
      </c>
      <c r="BX4" s="33" t="s">
        <v>58</v>
      </c>
      <c r="BY4" s="33" t="s">
        <v>58</v>
      </c>
      <c r="BZ4" s="33" t="s">
        <v>58</v>
      </c>
      <c r="CA4" s="33" t="s">
        <v>58</v>
      </c>
      <c r="CB4" s="33" t="s">
        <v>59</v>
      </c>
      <c r="CC4" s="33" t="s">
        <v>58</v>
      </c>
      <c r="CD4" s="33" t="s">
        <v>58</v>
      </c>
      <c r="CE4" s="33" t="s">
        <v>58</v>
      </c>
      <c r="CF4" s="33" t="s">
        <v>58</v>
      </c>
      <c r="CG4" s="33" t="s">
        <v>58</v>
      </c>
      <c r="CH4" s="33" t="s">
        <v>58</v>
      </c>
      <c r="CI4" s="33" t="s">
        <v>58</v>
      </c>
      <c r="CJ4" s="33" t="s">
        <v>59</v>
      </c>
      <c r="CK4" s="33" t="s">
        <v>58</v>
      </c>
      <c r="CL4" s="33" t="s">
        <v>58</v>
      </c>
      <c r="CM4" s="33" t="s">
        <v>58</v>
      </c>
      <c r="CN4" s="33" t="s">
        <v>58</v>
      </c>
      <c r="CO4" s="33" t="s">
        <v>58</v>
      </c>
      <c r="CP4" s="33" t="s">
        <v>58</v>
      </c>
      <c r="CQ4" s="33" t="s">
        <v>58</v>
      </c>
      <c r="CR4" s="33" t="s">
        <v>59</v>
      </c>
      <c r="CS4" s="33" t="s">
        <v>58</v>
      </c>
    </row>
    <row r="5" spans="1:97" x14ac:dyDescent="0.25">
      <c r="A5" t="s">
        <v>60</v>
      </c>
      <c r="B5">
        <v>5.4999999999999997E-3</v>
      </c>
      <c r="C5">
        <v>0.01</v>
      </c>
      <c r="D5">
        <v>3.75</v>
      </c>
      <c r="F5">
        <v>0.37</v>
      </c>
      <c r="J5">
        <v>3.5000000000000001E-3</v>
      </c>
      <c r="K5">
        <v>0.01</v>
      </c>
      <c r="L5">
        <v>1.625</v>
      </c>
      <c r="N5">
        <v>0.47</v>
      </c>
      <c r="Z5">
        <v>5.4999999999999997E-3</v>
      </c>
      <c r="AB5">
        <v>2.125</v>
      </c>
      <c r="AD5">
        <v>0.15</v>
      </c>
      <c r="AF5">
        <v>2.0470000000000002</v>
      </c>
      <c r="AH5">
        <v>4.4999999999999997E-3</v>
      </c>
      <c r="AI5">
        <v>0</v>
      </c>
      <c r="AJ5">
        <v>0.25</v>
      </c>
      <c r="AK5">
        <v>0.98899999999999999</v>
      </c>
      <c r="AL5">
        <v>0.155</v>
      </c>
      <c r="AM5">
        <v>7.3999999999999996E-2</v>
      </c>
      <c r="AN5">
        <v>40.401000000000003</v>
      </c>
      <c r="AP5">
        <v>6.0000000000000001E-3</v>
      </c>
      <c r="AR5">
        <v>1.25</v>
      </c>
      <c r="AS5">
        <v>0.40500000000000003</v>
      </c>
      <c r="AT5">
        <v>0.38</v>
      </c>
      <c r="AU5">
        <v>3.3000000000000002E-2</v>
      </c>
      <c r="AX5">
        <v>8.0000000000000002E-3</v>
      </c>
      <c r="AY5">
        <v>0.01</v>
      </c>
      <c r="AZ5">
        <v>0.25</v>
      </c>
      <c r="BB5">
        <v>0.09</v>
      </c>
      <c r="BF5">
        <v>4.0000000000000001E-3</v>
      </c>
      <c r="BH5">
        <v>3</v>
      </c>
      <c r="BJ5">
        <v>0.12</v>
      </c>
      <c r="BV5">
        <v>1.2E-2</v>
      </c>
      <c r="BW5">
        <v>1.4999999999999999E-2</v>
      </c>
      <c r="BX5">
        <v>0</v>
      </c>
      <c r="BZ5">
        <v>0.17499999999999999</v>
      </c>
    </row>
    <row r="6" spans="1:97" x14ac:dyDescent="0.25">
      <c r="A6" t="s">
        <v>61</v>
      </c>
      <c r="B6">
        <v>4.0000000000000001E-3</v>
      </c>
      <c r="C6">
        <v>0.01</v>
      </c>
      <c r="D6">
        <v>3.5</v>
      </c>
      <c r="F6">
        <v>0.82499999999999996</v>
      </c>
      <c r="Z6">
        <v>3.5000000000000001E-3</v>
      </c>
      <c r="AB6">
        <v>4.375</v>
      </c>
      <c r="AD6">
        <v>0.995</v>
      </c>
      <c r="AH6">
        <v>0.57650000000000001</v>
      </c>
      <c r="AI6">
        <v>1.0900000000000001</v>
      </c>
      <c r="AJ6">
        <v>1</v>
      </c>
      <c r="AK6">
        <v>1.58</v>
      </c>
      <c r="AL6">
        <v>0.38500000000000001</v>
      </c>
      <c r="AM6">
        <v>0.224</v>
      </c>
      <c r="AP6">
        <v>4.0000000000000001E-3</v>
      </c>
      <c r="AR6">
        <v>0.25</v>
      </c>
      <c r="AS6">
        <v>1.5569999999999999</v>
      </c>
      <c r="AT6">
        <v>0.16</v>
      </c>
      <c r="AU6">
        <v>0.28299999999999997</v>
      </c>
      <c r="AX6">
        <v>7.4999999999999997E-3</v>
      </c>
      <c r="AY6">
        <v>0.01</v>
      </c>
      <c r="AZ6">
        <v>0</v>
      </c>
      <c r="BA6">
        <v>0.01</v>
      </c>
      <c r="BB6">
        <v>0.40500000000000003</v>
      </c>
      <c r="BF6">
        <v>1E-3</v>
      </c>
      <c r="BH6">
        <v>4.25</v>
      </c>
      <c r="BJ6">
        <v>0.56999999999999995</v>
      </c>
      <c r="BV6">
        <v>1.0500000000000001E-2</v>
      </c>
      <c r="BW6">
        <v>0.01</v>
      </c>
      <c r="BX6">
        <v>2.125</v>
      </c>
      <c r="BZ6">
        <v>0.76</v>
      </c>
    </row>
    <row r="7" spans="1:97" x14ac:dyDescent="0.25">
      <c r="A7" t="s">
        <v>62</v>
      </c>
      <c r="B7">
        <v>4.0000000000000001E-3</v>
      </c>
      <c r="C7">
        <v>0.01</v>
      </c>
      <c r="D7">
        <v>2</v>
      </c>
      <c r="F7">
        <v>0.41</v>
      </c>
      <c r="J7">
        <v>6.0000000000000001E-3</v>
      </c>
      <c r="K7">
        <v>0</v>
      </c>
      <c r="L7">
        <v>1.25</v>
      </c>
      <c r="N7">
        <v>0.4</v>
      </c>
      <c r="Z7">
        <v>3.0000000000000001E-3</v>
      </c>
      <c r="AB7">
        <v>1</v>
      </c>
      <c r="AC7">
        <v>0.50700000000000001</v>
      </c>
      <c r="AD7">
        <v>0.19500000000000001</v>
      </c>
      <c r="AE7">
        <v>8.5999999999999993E-2</v>
      </c>
      <c r="AF7">
        <v>1.405</v>
      </c>
      <c r="AH7">
        <v>4.4999999999999997E-3</v>
      </c>
      <c r="AI7">
        <v>0</v>
      </c>
      <c r="AJ7">
        <v>0.75</v>
      </c>
      <c r="AK7">
        <v>0.47</v>
      </c>
      <c r="AL7">
        <v>0.1</v>
      </c>
      <c r="AM7">
        <v>3.3000000000000002E-2</v>
      </c>
      <c r="AN7">
        <v>4.9269999999999996</v>
      </c>
      <c r="AP7">
        <v>1E-3</v>
      </c>
      <c r="AR7">
        <v>0.25</v>
      </c>
      <c r="AT7">
        <v>0.15</v>
      </c>
      <c r="AX7">
        <v>8.0000000000000002E-3</v>
      </c>
      <c r="AY7">
        <v>0.01</v>
      </c>
      <c r="AZ7">
        <v>0.25</v>
      </c>
      <c r="BA7">
        <v>0.02</v>
      </c>
      <c r="BB7">
        <v>0.08</v>
      </c>
      <c r="BF7">
        <v>1E-3</v>
      </c>
      <c r="BH7">
        <v>2.25</v>
      </c>
      <c r="BJ7">
        <v>0.12</v>
      </c>
      <c r="BV7">
        <v>8.5000000000000006E-3</v>
      </c>
      <c r="BW7">
        <v>0.01</v>
      </c>
      <c r="BX7">
        <v>0</v>
      </c>
      <c r="BZ7">
        <v>0.12</v>
      </c>
    </row>
    <row r="8" spans="1:97" x14ac:dyDescent="0.25">
      <c r="A8" t="s">
        <v>63</v>
      </c>
      <c r="B8">
        <v>1E-3</v>
      </c>
      <c r="C8">
        <v>0.01</v>
      </c>
      <c r="D8">
        <v>6</v>
      </c>
      <c r="F8">
        <v>0.88500000000000001</v>
      </c>
      <c r="Z8">
        <v>3.5000000000000001E-3</v>
      </c>
      <c r="AB8">
        <v>0.875</v>
      </c>
      <c r="AC8">
        <v>1.964</v>
      </c>
      <c r="AD8">
        <v>1.375</v>
      </c>
      <c r="AE8">
        <v>0.90100000000000002</v>
      </c>
      <c r="AH8">
        <v>5.4999999999999997E-3</v>
      </c>
      <c r="AI8">
        <v>1.1000000000000001</v>
      </c>
      <c r="AJ8">
        <v>2.25</v>
      </c>
      <c r="AK8">
        <v>1.361</v>
      </c>
      <c r="AL8">
        <v>0.41</v>
      </c>
      <c r="AM8">
        <v>0.35599999999999998</v>
      </c>
      <c r="AP8">
        <v>0.57699999999999996</v>
      </c>
      <c r="AR8">
        <v>0.25</v>
      </c>
      <c r="AS8">
        <v>1.845</v>
      </c>
      <c r="AT8">
        <v>0.43</v>
      </c>
      <c r="AU8">
        <v>0.40300000000000002</v>
      </c>
      <c r="AX8">
        <v>6.0000000000000001E-3</v>
      </c>
      <c r="AY8">
        <v>5.5E-2</v>
      </c>
      <c r="AZ8">
        <v>0</v>
      </c>
      <c r="BA8">
        <f>AVERAGE(BA6:BA7)</f>
        <v>1.4999999999999999E-2</v>
      </c>
      <c r="BB8">
        <v>0.39500000000000002</v>
      </c>
      <c r="BF8">
        <v>3.0000000000000001E-3</v>
      </c>
      <c r="BH8">
        <v>2.5</v>
      </c>
      <c r="BJ8">
        <v>0.73</v>
      </c>
      <c r="BV8">
        <v>1.0500000000000001E-2</v>
      </c>
      <c r="BW8">
        <v>1.4999999999999999E-2</v>
      </c>
      <c r="BX8">
        <v>1.875</v>
      </c>
      <c r="BZ8">
        <v>0.59</v>
      </c>
    </row>
    <row r="9" spans="1:97" x14ac:dyDescent="0.25">
      <c r="A9" t="s">
        <v>64</v>
      </c>
      <c r="B9">
        <v>3.6999999999999998E-2</v>
      </c>
      <c r="C9">
        <v>7.0000000000000007E-2</v>
      </c>
      <c r="D9">
        <v>1.125</v>
      </c>
      <c r="F9">
        <v>0.43</v>
      </c>
      <c r="R9">
        <v>7.0000000000000001E-3</v>
      </c>
      <c r="T9">
        <v>1.25</v>
      </c>
      <c r="U9">
        <v>1.48</v>
      </c>
      <c r="V9">
        <v>0.17</v>
      </c>
      <c r="W9">
        <v>0.11899999999999999</v>
      </c>
      <c r="Z9">
        <v>2E-3</v>
      </c>
      <c r="AB9">
        <v>1.75</v>
      </c>
      <c r="AC9">
        <v>0.93400000000000005</v>
      </c>
      <c r="AD9">
        <v>0.23499999999999999</v>
      </c>
      <c r="AE9">
        <v>9.9000000000000005E-2</v>
      </c>
      <c r="AF9">
        <v>1.405</v>
      </c>
      <c r="AH9">
        <v>5.4999999999999997E-3</v>
      </c>
      <c r="AI9">
        <v>0.01</v>
      </c>
      <c r="AJ9">
        <v>0.5</v>
      </c>
      <c r="AL9">
        <v>7.0000000000000007E-2</v>
      </c>
      <c r="AN9">
        <v>12.583</v>
      </c>
      <c r="AP9">
        <v>3.0000000000000001E-3</v>
      </c>
      <c r="AR9">
        <v>0.5</v>
      </c>
      <c r="AT9">
        <v>0.08</v>
      </c>
      <c r="AX9">
        <v>8.5000000000000006E-3</v>
      </c>
      <c r="AY9">
        <v>0.01</v>
      </c>
      <c r="AZ9">
        <v>0.5</v>
      </c>
      <c r="BA9">
        <f>BA8*25</f>
        <v>0.375</v>
      </c>
      <c r="BB9">
        <v>0.115</v>
      </c>
      <c r="BF9">
        <v>3.0000000000000001E-3</v>
      </c>
      <c r="BH9">
        <v>0.5</v>
      </c>
      <c r="BJ9">
        <v>0.12</v>
      </c>
      <c r="BV9">
        <v>1.4999999999999999E-2</v>
      </c>
      <c r="BW9">
        <v>0.02</v>
      </c>
      <c r="BX9">
        <v>0</v>
      </c>
      <c r="BZ9">
        <v>0.23499999999999999</v>
      </c>
    </row>
    <row r="10" spans="1:97" x14ac:dyDescent="0.25">
      <c r="A10" t="s">
        <v>65</v>
      </c>
      <c r="B10">
        <v>2.5000000000000001E-3</v>
      </c>
      <c r="C10">
        <v>0.01</v>
      </c>
      <c r="D10">
        <v>1.5</v>
      </c>
      <c r="F10">
        <v>0.60499999999999998</v>
      </c>
      <c r="R10">
        <v>3.0000000000000001E-3</v>
      </c>
      <c r="T10">
        <v>1.875</v>
      </c>
      <c r="U10">
        <v>2.0190000000000001</v>
      </c>
      <c r="V10">
        <v>0.72499999999999998</v>
      </c>
      <c r="W10">
        <v>0.36699999999999999</v>
      </c>
      <c r="Z10">
        <v>1E-3</v>
      </c>
      <c r="AB10">
        <v>3.875</v>
      </c>
      <c r="AC10">
        <v>1.637</v>
      </c>
      <c r="AD10">
        <v>1.0900000000000001</v>
      </c>
      <c r="AE10">
        <v>0.37</v>
      </c>
      <c r="AH10">
        <v>5.0000000000000001E-3</v>
      </c>
      <c r="AI10">
        <v>0.63</v>
      </c>
      <c r="AJ10">
        <v>2.5</v>
      </c>
      <c r="AL10">
        <v>0.48</v>
      </c>
      <c r="AP10">
        <v>0.58099999999999996</v>
      </c>
      <c r="AR10">
        <v>0.25</v>
      </c>
      <c r="AT10">
        <v>0.37</v>
      </c>
      <c r="AX10">
        <v>7.4999999999999997E-3</v>
      </c>
      <c r="AY10">
        <v>0.01</v>
      </c>
      <c r="AZ10">
        <v>0</v>
      </c>
      <c r="BB10">
        <v>0.105</v>
      </c>
      <c r="BF10">
        <v>1E-3</v>
      </c>
      <c r="BH10">
        <v>3.25</v>
      </c>
      <c r="BJ10">
        <v>0.75</v>
      </c>
      <c r="BV10">
        <v>8.0000000000000002E-3</v>
      </c>
      <c r="BW10">
        <v>0.02</v>
      </c>
      <c r="BX10">
        <v>0.625</v>
      </c>
      <c r="BZ10">
        <v>0.37</v>
      </c>
    </row>
    <row r="11" spans="1:97" x14ac:dyDescent="0.25">
      <c r="A11" t="s">
        <v>66</v>
      </c>
      <c r="B11">
        <v>2.5000000000000001E-3</v>
      </c>
      <c r="C11">
        <v>0.01</v>
      </c>
      <c r="D11">
        <v>1.875</v>
      </c>
      <c r="F11">
        <v>0.37</v>
      </c>
      <c r="J11">
        <v>3.5000000000000001E-3</v>
      </c>
      <c r="K11">
        <v>5.0000000000000001E-3</v>
      </c>
      <c r="L11">
        <v>1</v>
      </c>
      <c r="N11">
        <v>0.41</v>
      </c>
      <c r="Z11">
        <v>2E-3</v>
      </c>
      <c r="AB11">
        <v>4.25</v>
      </c>
      <c r="AD11">
        <v>8.5000000000000006E-2</v>
      </c>
      <c r="AF11">
        <v>5.1390000000000002</v>
      </c>
      <c r="AH11">
        <v>5.0000000000000001E-3</v>
      </c>
      <c r="AI11">
        <v>0.42</v>
      </c>
      <c r="AJ11">
        <v>1</v>
      </c>
      <c r="AK11">
        <v>0.55800000000000005</v>
      </c>
      <c r="AL11">
        <v>0.12</v>
      </c>
      <c r="AM11">
        <v>4.5999999999999999E-2</v>
      </c>
      <c r="AN11">
        <v>4.38</v>
      </c>
      <c r="AP11">
        <v>4.0000000000000001E-3</v>
      </c>
      <c r="AR11">
        <v>0.25</v>
      </c>
      <c r="AS11">
        <v>0.26700000000000002</v>
      </c>
      <c r="AT11">
        <v>0.06</v>
      </c>
      <c r="AU11">
        <v>3.3000000000000002E-2</v>
      </c>
      <c r="AX11">
        <v>8.5000000000000006E-3</v>
      </c>
      <c r="AY11">
        <v>0.01</v>
      </c>
      <c r="AZ11">
        <v>0.125</v>
      </c>
      <c r="BB11">
        <v>5.5E-2</v>
      </c>
      <c r="BF11">
        <v>1E-3</v>
      </c>
      <c r="BH11">
        <v>1</v>
      </c>
      <c r="BJ11">
        <v>0.19</v>
      </c>
      <c r="BV11">
        <v>1.7000000000000001E-2</v>
      </c>
      <c r="BW11">
        <v>0.01</v>
      </c>
      <c r="BX11">
        <v>0</v>
      </c>
      <c r="BZ11">
        <v>0.17</v>
      </c>
    </row>
    <row r="12" spans="1:97" x14ac:dyDescent="0.25">
      <c r="A12" t="s">
        <v>67</v>
      </c>
      <c r="B12">
        <v>3.5000000000000001E-3</v>
      </c>
      <c r="C12">
        <v>0.01</v>
      </c>
      <c r="D12">
        <v>1.25</v>
      </c>
      <c r="F12">
        <v>0.46500000000000002</v>
      </c>
      <c r="Z12">
        <v>5.0000000000000001E-4</v>
      </c>
      <c r="AB12">
        <v>1.75</v>
      </c>
      <c r="AD12">
        <v>0.78500000000000003</v>
      </c>
      <c r="AH12">
        <v>0.47899999999999998</v>
      </c>
      <c r="AI12">
        <v>1.1100000000000001</v>
      </c>
      <c r="AJ12">
        <v>5.75</v>
      </c>
      <c r="AL12">
        <v>0.30499999999999999</v>
      </c>
      <c r="AP12">
        <v>4.0000000000000001E-3</v>
      </c>
      <c r="AR12">
        <v>0.25</v>
      </c>
      <c r="AS12">
        <v>1.242</v>
      </c>
      <c r="AT12">
        <v>0.37</v>
      </c>
      <c r="AX12">
        <v>8.0000000000000002E-3</v>
      </c>
      <c r="AY12">
        <v>0.01</v>
      </c>
      <c r="AZ12">
        <v>0</v>
      </c>
      <c r="BB12">
        <v>0.67500000000000004</v>
      </c>
      <c r="BF12">
        <v>4.0000000000000001E-3</v>
      </c>
      <c r="BH12">
        <v>3.25</v>
      </c>
      <c r="BJ12">
        <v>0.51</v>
      </c>
      <c r="BV12">
        <v>7.4999999999999997E-3</v>
      </c>
      <c r="BW12">
        <v>0.02</v>
      </c>
      <c r="BX12">
        <v>2</v>
      </c>
      <c r="BZ12">
        <v>0.86</v>
      </c>
    </row>
    <row r="13" spans="1:97" x14ac:dyDescent="0.25">
      <c r="A13" t="s">
        <v>68</v>
      </c>
      <c r="B13">
        <v>3.0000000000000001E-3</v>
      </c>
      <c r="C13">
        <v>0.01</v>
      </c>
      <c r="D13">
        <v>2.125</v>
      </c>
      <c r="F13">
        <v>0.46500000000000002</v>
      </c>
      <c r="J13">
        <v>3.5000000000000001E-3</v>
      </c>
      <c r="K13">
        <v>0.01</v>
      </c>
      <c r="L13">
        <v>0.875</v>
      </c>
      <c r="N13">
        <v>0.35</v>
      </c>
      <c r="Z13">
        <v>4.0000000000000001E-3</v>
      </c>
      <c r="AB13">
        <v>1.75</v>
      </c>
      <c r="AC13">
        <v>0.93600000000000005</v>
      </c>
      <c r="AD13">
        <v>0.155</v>
      </c>
      <c r="AE13">
        <v>0.10100000000000001</v>
      </c>
      <c r="AH13">
        <v>6.0000000000000001E-3</v>
      </c>
      <c r="AI13">
        <v>0.16</v>
      </c>
      <c r="AJ13">
        <v>0.75</v>
      </c>
      <c r="AK13">
        <v>0.69</v>
      </c>
      <c r="AL13">
        <v>0.125</v>
      </c>
      <c r="AM13">
        <v>3.5000000000000003E-2</v>
      </c>
      <c r="AN13">
        <v>2.7839999999999998</v>
      </c>
      <c r="AP13">
        <v>4.0000000000000001E-3</v>
      </c>
      <c r="AR13">
        <v>0.25</v>
      </c>
      <c r="AS13">
        <v>0.38700000000000001</v>
      </c>
      <c r="AT13">
        <v>0.12</v>
      </c>
      <c r="AU13">
        <v>2.8000000000000001E-2</v>
      </c>
      <c r="AX13">
        <v>6.0000000000000001E-3</v>
      </c>
      <c r="AY13">
        <v>0.01</v>
      </c>
      <c r="AZ13">
        <v>0.125</v>
      </c>
      <c r="BB13">
        <v>0.105</v>
      </c>
      <c r="BF13">
        <v>2E-3</v>
      </c>
      <c r="BH13">
        <v>1.75</v>
      </c>
      <c r="BJ13">
        <v>0.11</v>
      </c>
      <c r="BV13">
        <v>8.5000000000000006E-3</v>
      </c>
      <c r="BW13">
        <v>1.4999999999999999E-2</v>
      </c>
      <c r="BX13">
        <v>0</v>
      </c>
      <c r="BZ13">
        <v>5.5E-2</v>
      </c>
    </row>
    <row r="14" spans="1:97" x14ac:dyDescent="0.25">
      <c r="A14" t="s">
        <v>69</v>
      </c>
      <c r="B14">
        <v>4.0000000000000001E-3</v>
      </c>
      <c r="C14">
        <v>0.01</v>
      </c>
      <c r="D14">
        <v>2.125</v>
      </c>
      <c r="F14">
        <v>0.48499999999999999</v>
      </c>
      <c r="Z14">
        <v>3.0000000000000001E-3</v>
      </c>
      <c r="AB14">
        <v>1</v>
      </c>
      <c r="AD14">
        <v>0.93500000000000005</v>
      </c>
      <c r="AH14">
        <v>4.8500000000000001E-2</v>
      </c>
      <c r="AI14">
        <v>0.15</v>
      </c>
      <c r="AJ14">
        <v>0.5</v>
      </c>
      <c r="AK14">
        <v>1.659</v>
      </c>
      <c r="AL14">
        <v>0.51500000000000001</v>
      </c>
      <c r="AM14">
        <v>0.34399999999999997</v>
      </c>
      <c r="AP14">
        <v>0.57099999999999995</v>
      </c>
      <c r="AR14">
        <v>0.25</v>
      </c>
      <c r="AS14">
        <v>1.69</v>
      </c>
      <c r="AT14">
        <v>0.36</v>
      </c>
      <c r="AU14">
        <v>0.33200000000000002</v>
      </c>
      <c r="AX14">
        <v>5.0000000000000001E-3</v>
      </c>
      <c r="AY14">
        <v>0.01</v>
      </c>
      <c r="AZ14">
        <v>2</v>
      </c>
      <c r="BB14">
        <v>0.53</v>
      </c>
      <c r="BF14">
        <v>1E-3</v>
      </c>
      <c r="BH14">
        <v>2.75</v>
      </c>
      <c r="BJ14">
        <v>0.82</v>
      </c>
      <c r="BV14">
        <v>0.01</v>
      </c>
      <c r="BW14">
        <v>0.01</v>
      </c>
      <c r="BX14">
        <v>0</v>
      </c>
      <c r="BZ14">
        <v>0.71499999999999997</v>
      </c>
    </row>
    <row r="15" spans="1:97" x14ac:dyDescent="0.25">
      <c r="A15" t="s">
        <v>70</v>
      </c>
      <c r="B15">
        <v>4.0000000000000001E-3</v>
      </c>
      <c r="C15">
        <v>0.01</v>
      </c>
      <c r="D15">
        <v>1.25</v>
      </c>
      <c r="F15">
        <v>0.43</v>
      </c>
      <c r="R15">
        <v>5.4999999999999997E-3</v>
      </c>
      <c r="T15">
        <v>0.625</v>
      </c>
      <c r="U15">
        <v>1.4710000000000001</v>
      </c>
      <c r="V15">
        <v>0.16</v>
      </c>
      <c r="W15">
        <v>9.4E-2</v>
      </c>
      <c r="Z15">
        <v>2.5000000000000001E-3</v>
      </c>
      <c r="AB15">
        <v>1.5</v>
      </c>
      <c r="AC15">
        <v>0.92100000000000004</v>
      </c>
      <c r="AD15">
        <v>0.125</v>
      </c>
      <c r="AE15">
        <v>0.122</v>
      </c>
      <c r="AF15">
        <v>5.64</v>
      </c>
      <c r="AH15">
        <v>5.4999999999999997E-3</v>
      </c>
      <c r="AI15">
        <v>0.01</v>
      </c>
      <c r="AJ15">
        <v>0.25</v>
      </c>
      <c r="AL15">
        <v>0.17</v>
      </c>
      <c r="AN15">
        <v>3.1179999999999999</v>
      </c>
      <c r="AP15">
        <v>3.0000000000000001E-3</v>
      </c>
      <c r="AR15">
        <v>0.25</v>
      </c>
      <c r="AT15">
        <v>0.13</v>
      </c>
      <c r="AX15">
        <v>7.0000000000000001E-3</v>
      </c>
      <c r="AY15">
        <v>0.01</v>
      </c>
      <c r="AZ15">
        <v>0.5</v>
      </c>
      <c r="BB15">
        <v>9.5000000000000001E-2</v>
      </c>
      <c r="BF15">
        <v>6.0000000000000001E-3</v>
      </c>
      <c r="BH15">
        <v>0.5</v>
      </c>
      <c r="BJ15">
        <v>0.06</v>
      </c>
      <c r="BV15">
        <v>6.4999999999999997E-3</v>
      </c>
      <c r="BW15">
        <v>0.01</v>
      </c>
      <c r="BX15">
        <v>0</v>
      </c>
      <c r="BZ15">
        <v>5.5E-2</v>
      </c>
    </row>
    <row r="16" spans="1:97" x14ac:dyDescent="0.25">
      <c r="A16" t="s">
        <v>71</v>
      </c>
      <c r="B16">
        <v>4.4999999999999997E-3</v>
      </c>
      <c r="C16">
        <v>0.01</v>
      </c>
      <c r="D16">
        <v>2.625</v>
      </c>
      <c r="F16">
        <v>0.58499999999999996</v>
      </c>
      <c r="R16">
        <v>3.0000000000000001E-3</v>
      </c>
      <c r="T16">
        <v>1.625</v>
      </c>
      <c r="U16">
        <v>1.91</v>
      </c>
      <c r="V16">
        <v>0.73</v>
      </c>
      <c r="W16">
        <v>0.36199999999999999</v>
      </c>
      <c r="Z16">
        <v>2.5000000000000001E-3</v>
      </c>
      <c r="AB16">
        <v>4.125</v>
      </c>
      <c r="AC16">
        <v>1.718</v>
      </c>
      <c r="AD16">
        <v>1.0549999999999999</v>
      </c>
      <c r="AE16">
        <v>0.36299999999999999</v>
      </c>
      <c r="AH16">
        <v>8.0000000000000002E-3</v>
      </c>
      <c r="AI16">
        <v>0.01</v>
      </c>
      <c r="AJ16">
        <v>1.25</v>
      </c>
      <c r="AL16">
        <v>0.46</v>
      </c>
      <c r="AP16">
        <v>0.58099999999999996</v>
      </c>
      <c r="AR16">
        <v>0.25</v>
      </c>
      <c r="AT16">
        <v>0.46</v>
      </c>
      <c r="AX16">
        <v>8.5000000000000006E-3</v>
      </c>
      <c r="AY16">
        <v>0.01</v>
      </c>
      <c r="AZ16">
        <v>1.875</v>
      </c>
      <c r="BB16">
        <v>0.61</v>
      </c>
      <c r="BV16">
        <v>8.0000000000000002E-3</v>
      </c>
      <c r="BW16">
        <v>0.01</v>
      </c>
      <c r="BX16">
        <v>0</v>
      </c>
      <c r="BZ16">
        <v>0.49</v>
      </c>
    </row>
    <row r="17" spans="1:97" x14ac:dyDescent="0.25">
      <c r="A17" t="s">
        <v>72</v>
      </c>
      <c r="B17">
        <v>5.4999999999999997E-3</v>
      </c>
      <c r="C17">
        <v>0.01</v>
      </c>
      <c r="D17">
        <v>1.375</v>
      </c>
      <c r="F17">
        <v>0.435</v>
      </c>
      <c r="J17">
        <v>3.5000000000000001E-3</v>
      </c>
      <c r="K17">
        <v>5.0000000000000001E-3</v>
      </c>
      <c r="L17">
        <v>0.875</v>
      </c>
      <c r="N17">
        <v>0.35</v>
      </c>
      <c r="R17">
        <v>5.0000000000000001E-3</v>
      </c>
      <c r="T17">
        <v>1.875</v>
      </c>
      <c r="U17">
        <v>0.81200000000000006</v>
      </c>
      <c r="V17">
        <v>0.125</v>
      </c>
      <c r="W17">
        <v>6.4000000000000001E-2</v>
      </c>
      <c r="Z17">
        <v>3.0000000000000001E-3</v>
      </c>
      <c r="AB17">
        <v>1.125</v>
      </c>
      <c r="AC17">
        <v>0.90700000000000003</v>
      </c>
      <c r="AD17">
        <v>0.08</v>
      </c>
      <c r="AE17">
        <v>0.1</v>
      </c>
      <c r="AF17">
        <v>2.6880000000000002</v>
      </c>
      <c r="AH17">
        <v>8.5000000000000006E-3</v>
      </c>
      <c r="AI17">
        <v>0.01</v>
      </c>
      <c r="AJ17">
        <v>1.5</v>
      </c>
      <c r="AK17" s="34">
        <v>0.62</v>
      </c>
      <c r="AL17">
        <v>0.12</v>
      </c>
      <c r="AM17">
        <v>6.5000000000000002E-2</v>
      </c>
      <c r="AN17">
        <v>1.405</v>
      </c>
      <c r="AP17">
        <v>1E-3</v>
      </c>
      <c r="AR17">
        <v>0.25</v>
      </c>
      <c r="AT17">
        <v>0.17</v>
      </c>
      <c r="AX17">
        <v>5.4999999999999997E-3</v>
      </c>
      <c r="AY17">
        <v>0.01</v>
      </c>
      <c r="AZ17">
        <v>0.625</v>
      </c>
      <c r="BB17">
        <v>0.08</v>
      </c>
      <c r="BF17">
        <v>1E-3</v>
      </c>
      <c r="BH17">
        <v>0.5</v>
      </c>
      <c r="BJ17">
        <v>0.04</v>
      </c>
      <c r="BV17">
        <v>5.4999999999999997E-3</v>
      </c>
      <c r="BW17">
        <v>0.01</v>
      </c>
      <c r="BX17">
        <v>0</v>
      </c>
      <c r="BZ17">
        <v>0.04</v>
      </c>
    </row>
    <row r="18" spans="1:97" x14ac:dyDescent="0.25">
      <c r="A18" t="s">
        <v>73</v>
      </c>
      <c r="B18">
        <v>5.0000000000000001E-3</v>
      </c>
      <c r="C18">
        <v>0.01</v>
      </c>
      <c r="D18">
        <v>1.625</v>
      </c>
      <c r="F18">
        <v>0.48499999999999999</v>
      </c>
      <c r="R18">
        <v>3.5000000000000001E-3</v>
      </c>
      <c r="T18">
        <v>5.25</v>
      </c>
      <c r="U18">
        <v>1.571</v>
      </c>
      <c r="V18">
        <v>0.745</v>
      </c>
      <c r="W18">
        <v>0.38300000000000001</v>
      </c>
      <c r="Z18">
        <v>1E-3</v>
      </c>
      <c r="AB18">
        <v>1</v>
      </c>
      <c r="AC18">
        <v>1.746</v>
      </c>
      <c r="AD18">
        <v>1.085</v>
      </c>
      <c r="AE18">
        <v>0.39200000000000002</v>
      </c>
      <c r="AH18">
        <v>7.4999999999999997E-3</v>
      </c>
      <c r="AI18">
        <v>0.43</v>
      </c>
      <c r="AJ18">
        <v>0.25</v>
      </c>
      <c r="AK18">
        <v>1.929</v>
      </c>
      <c r="AL18">
        <v>0.625</v>
      </c>
      <c r="AM18">
        <v>0.38400000000000001</v>
      </c>
      <c r="AP18">
        <v>4.0000000000000001E-3</v>
      </c>
      <c r="AR18">
        <v>1.75</v>
      </c>
      <c r="AT18">
        <v>0.4</v>
      </c>
      <c r="AX18">
        <v>5.4999999999999997E-3</v>
      </c>
      <c r="AY18">
        <v>0.01</v>
      </c>
      <c r="AZ18">
        <v>2.625</v>
      </c>
      <c r="BB18">
        <v>0.63500000000000001</v>
      </c>
      <c r="BF18">
        <v>3.0000000000000001E-3</v>
      </c>
      <c r="BH18">
        <v>7</v>
      </c>
      <c r="BJ18">
        <v>0.82</v>
      </c>
      <c r="BV18">
        <v>5.4999999999999997E-3</v>
      </c>
      <c r="BW18">
        <v>0.01</v>
      </c>
      <c r="BX18">
        <v>1.625</v>
      </c>
      <c r="BZ18">
        <v>0.66</v>
      </c>
    </row>
    <row r="19" spans="1:97" x14ac:dyDescent="0.25">
      <c r="A19" t="s">
        <v>74</v>
      </c>
      <c r="B19">
        <v>1E-3</v>
      </c>
      <c r="C19">
        <v>0.01</v>
      </c>
      <c r="D19">
        <v>2</v>
      </c>
      <c r="F19">
        <v>0.45500000000000002</v>
      </c>
      <c r="J19">
        <v>4.0000000000000001E-3</v>
      </c>
      <c r="K19">
        <v>0.01</v>
      </c>
      <c r="L19">
        <v>0.5</v>
      </c>
      <c r="N19">
        <v>0.28499999999999998</v>
      </c>
      <c r="R19">
        <v>6.0000000000000001E-3</v>
      </c>
      <c r="T19">
        <v>2.5</v>
      </c>
      <c r="U19">
        <v>1.032</v>
      </c>
      <c r="V19">
        <v>0.14499999999999999</v>
      </c>
      <c r="W19">
        <v>8.3000000000000004E-2</v>
      </c>
      <c r="Z19">
        <v>4.4999999999999997E-3</v>
      </c>
      <c r="AB19">
        <v>0.625</v>
      </c>
      <c r="AC19">
        <v>0.61599999999999999</v>
      </c>
      <c r="AD19">
        <v>0.16500000000000001</v>
      </c>
      <c r="AE19">
        <v>8.5999999999999993E-2</v>
      </c>
      <c r="AF19">
        <v>7.2329999999999997</v>
      </c>
      <c r="AH19">
        <v>9.4999999999999998E-3</v>
      </c>
      <c r="AI19">
        <v>0.01</v>
      </c>
      <c r="AJ19">
        <v>0.25</v>
      </c>
      <c r="AL19">
        <v>0.27</v>
      </c>
      <c r="AN19">
        <v>3.76</v>
      </c>
      <c r="AP19">
        <v>7.0000000000000001E-3</v>
      </c>
      <c r="AR19">
        <v>0.25</v>
      </c>
      <c r="AT19">
        <v>0.12</v>
      </c>
      <c r="AX19">
        <v>1.0500000000000001E-2</v>
      </c>
      <c r="AY19">
        <v>0.01</v>
      </c>
      <c r="AZ19">
        <v>0.125</v>
      </c>
      <c r="BB19">
        <v>0.09</v>
      </c>
      <c r="BF19">
        <v>5.0000000000000001E-3</v>
      </c>
      <c r="BH19">
        <v>0.25</v>
      </c>
      <c r="BJ19">
        <v>0.11</v>
      </c>
      <c r="BV19">
        <v>8.5000000000000006E-3</v>
      </c>
      <c r="BW19">
        <v>0.01</v>
      </c>
      <c r="BX19">
        <v>0.25</v>
      </c>
      <c r="BZ19">
        <v>0.16500000000000001</v>
      </c>
    </row>
    <row r="20" spans="1:97" x14ac:dyDescent="0.25">
      <c r="A20" t="s">
        <v>75</v>
      </c>
      <c r="B20">
        <v>1.0999999999999999E-2</v>
      </c>
      <c r="C20">
        <v>0.01</v>
      </c>
      <c r="D20">
        <v>1.625</v>
      </c>
      <c r="F20">
        <v>0.48</v>
      </c>
      <c r="R20">
        <v>2.5000000000000001E-3</v>
      </c>
      <c r="T20">
        <v>5</v>
      </c>
      <c r="U20">
        <v>2.0419999999999998</v>
      </c>
      <c r="V20">
        <v>0.75</v>
      </c>
      <c r="W20">
        <v>0.38800000000000001</v>
      </c>
      <c r="Z20">
        <v>5.0000000000000001E-4</v>
      </c>
      <c r="AB20">
        <v>0.875</v>
      </c>
      <c r="AC20">
        <v>1.3520000000000001</v>
      </c>
      <c r="AD20">
        <v>0.98</v>
      </c>
      <c r="AE20">
        <v>0.33900000000000002</v>
      </c>
      <c r="AH20">
        <v>0.55600000000000005</v>
      </c>
      <c r="AI20">
        <v>0.31</v>
      </c>
      <c r="AJ20">
        <v>1.6</v>
      </c>
      <c r="AK20">
        <v>1.0009999999999999</v>
      </c>
      <c r="AL20">
        <v>0.61</v>
      </c>
      <c r="AM20">
        <v>0.32800000000000001</v>
      </c>
      <c r="AP20">
        <v>4.0000000000000001E-3</v>
      </c>
      <c r="AR20">
        <v>1.5</v>
      </c>
      <c r="AT20">
        <v>0.26</v>
      </c>
      <c r="AX20">
        <v>6.0000000000000001E-3</v>
      </c>
      <c r="AY20">
        <v>0.01</v>
      </c>
      <c r="AZ20">
        <v>0.375</v>
      </c>
      <c r="BB20">
        <v>0.17499999999999999</v>
      </c>
      <c r="BF20">
        <v>5.0000000000000001E-3</v>
      </c>
      <c r="BH20">
        <v>0.25</v>
      </c>
      <c r="BJ20">
        <v>0.08</v>
      </c>
      <c r="BV20">
        <v>8.5000000000000006E-3</v>
      </c>
      <c r="BW20">
        <v>0.01</v>
      </c>
      <c r="BX20">
        <v>1.25</v>
      </c>
      <c r="BZ20">
        <v>0.105</v>
      </c>
    </row>
    <row r="21" spans="1:97" x14ac:dyDescent="0.25">
      <c r="A21" t="s">
        <v>84</v>
      </c>
      <c r="Z21">
        <v>0.01</v>
      </c>
      <c r="AB21">
        <v>1.5</v>
      </c>
      <c r="AD21">
        <v>3.48</v>
      </c>
    </row>
    <row r="23" spans="1:97" x14ac:dyDescent="0.25">
      <c r="A23" t="s">
        <v>76</v>
      </c>
    </row>
    <row r="24" spans="1:97" x14ac:dyDescent="0.25">
      <c r="A24" t="s">
        <v>24</v>
      </c>
      <c r="B24" s="34">
        <f>MIN(B5:B20)</f>
        <v>1E-3</v>
      </c>
      <c r="C24" s="34">
        <f>MIN(C5:C20)</f>
        <v>0.01</v>
      </c>
      <c r="D24" s="34">
        <f t="shared" ref="D24:BO24" si="0">MIN(D5:D20)</f>
        <v>1.125</v>
      </c>
      <c r="E24" s="34">
        <f t="shared" si="0"/>
        <v>0</v>
      </c>
      <c r="F24" s="34">
        <f t="shared" si="0"/>
        <v>0.37</v>
      </c>
      <c r="G24" s="34">
        <f t="shared" si="0"/>
        <v>0</v>
      </c>
      <c r="H24" s="34">
        <f t="shared" si="0"/>
        <v>0</v>
      </c>
      <c r="I24" s="34">
        <f t="shared" si="0"/>
        <v>0</v>
      </c>
      <c r="J24" s="34">
        <f t="shared" si="0"/>
        <v>3.5000000000000001E-3</v>
      </c>
      <c r="K24" s="34">
        <f t="shared" si="0"/>
        <v>0</v>
      </c>
      <c r="L24" s="34">
        <f t="shared" si="0"/>
        <v>0.5</v>
      </c>
      <c r="M24" s="34">
        <f t="shared" si="0"/>
        <v>0</v>
      </c>
      <c r="N24" s="34">
        <f t="shared" si="0"/>
        <v>0.28499999999999998</v>
      </c>
      <c r="O24" s="34">
        <f t="shared" si="0"/>
        <v>0</v>
      </c>
      <c r="P24" s="34">
        <f t="shared" si="0"/>
        <v>0</v>
      </c>
      <c r="Q24" s="34">
        <f t="shared" si="0"/>
        <v>0</v>
      </c>
      <c r="R24" s="34">
        <f t="shared" si="0"/>
        <v>2.5000000000000001E-3</v>
      </c>
      <c r="S24" s="34">
        <f t="shared" si="0"/>
        <v>0</v>
      </c>
      <c r="T24" s="34">
        <f t="shared" si="0"/>
        <v>0.625</v>
      </c>
      <c r="U24" s="34">
        <f t="shared" si="0"/>
        <v>0.81200000000000006</v>
      </c>
      <c r="V24" s="34">
        <f t="shared" si="0"/>
        <v>0.125</v>
      </c>
      <c r="W24" s="34">
        <f t="shared" si="0"/>
        <v>6.4000000000000001E-2</v>
      </c>
      <c r="X24" s="34">
        <f t="shared" si="0"/>
        <v>0</v>
      </c>
      <c r="Y24" s="34">
        <f t="shared" si="0"/>
        <v>0</v>
      </c>
      <c r="Z24" s="34">
        <f t="shared" si="0"/>
        <v>5.0000000000000001E-4</v>
      </c>
      <c r="AA24" s="34">
        <f t="shared" si="0"/>
        <v>0</v>
      </c>
      <c r="AB24" s="34">
        <f t="shared" si="0"/>
        <v>0.625</v>
      </c>
      <c r="AC24" s="34">
        <f t="shared" si="0"/>
        <v>0.50700000000000001</v>
      </c>
      <c r="AD24" s="34">
        <f t="shared" si="0"/>
        <v>0.08</v>
      </c>
      <c r="AE24" s="34">
        <f t="shared" si="0"/>
        <v>8.5999999999999993E-2</v>
      </c>
      <c r="AF24" s="34">
        <f t="shared" si="0"/>
        <v>1.405</v>
      </c>
      <c r="AG24" s="34">
        <f t="shared" si="0"/>
        <v>0</v>
      </c>
      <c r="AH24" s="34">
        <f t="shared" si="0"/>
        <v>4.4999999999999997E-3</v>
      </c>
      <c r="AI24" s="34">
        <f t="shared" si="0"/>
        <v>0</v>
      </c>
      <c r="AJ24" s="34">
        <f t="shared" si="0"/>
        <v>0.25</v>
      </c>
      <c r="AK24" s="34">
        <f t="shared" si="0"/>
        <v>0.47</v>
      </c>
      <c r="AL24" s="34">
        <f t="shared" si="0"/>
        <v>7.0000000000000007E-2</v>
      </c>
      <c r="AM24" s="34">
        <f t="shared" si="0"/>
        <v>3.3000000000000002E-2</v>
      </c>
      <c r="AN24" s="34">
        <f t="shared" si="0"/>
        <v>1.405</v>
      </c>
      <c r="AO24" s="34">
        <f t="shared" si="0"/>
        <v>0</v>
      </c>
      <c r="AP24" s="34">
        <f t="shared" si="0"/>
        <v>1E-3</v>
      </c>
      <c r="AQ24" s="34">
        <f t="shared" si="0"/>
        <v>0</v>
      </c>
      <c r="AR24" s="34">
        <f t="shared" si="0"/>
        <v>0.25</v>
      </c>
      <c r="AS24" s="34">
        <f t="shared" si="0"/>
        <v>0.26700000000000002</v>
      </c>
      <c r="AT24" s="34">
        <f t="shared" si="0"/>
        <v>0.06</v>
      </c>
      <c r="AU24" s="34">
        <f t="shared" si="0"/>
        <v>2.8000000000000001E-2</v>
      </c>
      <c r="AV24" s="34">
        <f t="shared" si="0"/>
        <v>0</v>
      </c>
      <c r="AW24" s="34">
        <f t="shared" si="0"/>
        <v>0</v>
      </c>
      <c r="AX24" s="34">
        <f t="shared" si="0"/>
        <v>5.0000000000000001E-3</v>
      </c>
      <c r="AY24" s="34">
        <f t="shared" si="0"/>
        <v>0.01</v>
      </c>
      <c r="AZ24" s="34">
        <f t="shared" si="0"/>
        <v>0</v>
      </c>
      <c r="BA24" s="34">
        <f t="shared" si="0"/>
        <v>0.01</v>
      </c>
      <c r="BB24" s="34">
        <f t="shared" si="0"/>
        <v>5.5E-2</v>
      </c>
      <c r="BC24" s="34">
        <f t="shared" si="0"/>
        <v>0</v>
      </c>
      <c r="BD24" s="34">
        <f t="shared" si="0"/>
        <v>0</v>
      </c>
      <c r="BE24" s="34">
        <f t="shared" si="0"/>
        <v>0</v>
      </c>
      <c r="BF24" s="34">
        <f t="shared" si="0"/>
        <v>1E-3</v>
      </c>
      <c r="BG24" s="34">
        <f t="shared" si="0"/>
        <v>0</v>
      </c>
      <c r="BH24" s="34">
        <f t="shared" si="0"/>
        <v>0.25</v>
      </c>
      <c r="BI24" s="34">
        <f t="shared" si="0"/>
        <v>0</v>
      </c>
      <c r="BJ24" s="34">
        <f t="shared" si="0"/>
        <v>0.04</v>
      </c>
      <c r="BK24" s="34">
        <f t="shared" si="0"/>
        <v>0</v>
      </c>
      <c r="BL24" s="34">
        <f t="shared" si="0"/>
        <v>0</v>
      </c>
      <c r="BM24" s="34">
        <f t="shared" si="0"/>
        <v>0</v>
      </c>
      <c r="BN24" s="34">
        <f t="shared" si="0"/>
        <v>0</v>
      </c>
      <c r="BO24" s="34">
        <f t="shared" si="0"/>
        <v>0</v>
      </c>
      <c r="BP24" s="34">
        <f t="shared" ref="BP24:CS24" si="1">MIN(BP5:BP20)</f>
        <v>0</v>
      </c>
      <c r="BQ24" s="34">
        <f t="shared" si="1"/>
        <v>0</v>
      </c>
      <c r="BR24" s="34">
        <f t="shared" si="1"/>
        <v>0</v>
      </c>
      <c r="BS24" s="34">
        <f t="shared" si="1"/>
        <v>0</v>
      </c>
      <c r="BT24" s="34">
        <f t="shared" si="1"/>
        <v>0</v>
      </c>
      <c r="BU24" s="34">
        <f t="shared" si="1"/>
        <v>0</v>
      </c>
      <c r="BV24" s="34">
        <f t="shared" si="1"/>
        <v>5.4999999999999997E-3</v>
      </c>
      <c r="BW24" s="34">
        <f t="shared" si="1"/>
        <v>0.01</v>
      </c>
      <c r="BX24" s="34">
        <f t="shared" si="1"/>
        <v>0</v>
      </c>
      <c r="BY24" s="34">
        <f t="shared" si="1"/>
        <v>0</v>
      </c>
      <c r="BZ24" s="34">
        <f t="shared" si="1"/>
        <v>0.04</v>
      </c>
      <c r="CA24" s="34">
        <f t="shared" si="1"/>
        <v>0</v>
      </c>
      <c r="CB24" s="34">
        <f t="shared" si="1"/>
        <v>0</v>
      </c>
      <c r="CC24" s="34">
        <f t="shared" si="1"/>
        <v>0</v>
      </c>
      <c r="CD24" s="34">
        <f t="shared" si="1"/>
        <v>0</v>
      </c>
      <c r="CE24" s="34">
        <f t="shared" si="1"/>
        <v>0</v>
      </c>
      <c r="CF24" s="34">
        <f t="shared" si="1"/>
        <v>0</v>
      </c>
      <c r="CG24" s="34">
        <f t="shared" si="1"/>
        <v>0</v>
      </c>
      <c r="CH24" s="34">
        <f t="shared" si="1"/>
        <v>0</v>
      </c>
      <c r="CI24" s="34">
        <f t="shared" si="1"/>
        <v>0</v>
      </c>
      <c r="CJ24" s="34">
        <f t="shared" si="1"/>
        <v>0</v>
      </c>
      <c r="CK24" s="34">
        <f t="shared" si="1"/>
        <v>0</v>
      </c>
      <c r="CL24" s="34">
        <f t="shared" si="1"/>
        <v>0</v>
      </c>
      <c r="CM24" s="34">
        <f t="shared" si="1"/>
        <v>0</v>
      </c>
      <c r="CN24" s="34">
        <f t="shared" si="1"/>
        <v>0</v>
      </c>
      <c r="CO24" s="34">
        <f t="shared" si="1"/>
        <v>0</v>
      </c>
      <c r="CP24" s="34">
        <f t="shared" si="1"/>
        <v>0</v>
      </c>
      <c r="CQ24" s="34">
        <f t="shared" si="1"/>
        <v>0</v>
      </c>
      <c r="CR24" s="34">
        <f t="shared" si="1"/>
        <v>0</v>
      </c>
      <c r="CS24" s="34">
        <f t="shared" si="1"/>
        <v>0</v>
      </c>
    </row>
    <row r="25" spans="1:97" x14ac:dyDescent="0.25">
      <c r="A25" t="s">
        <v>77</v>
      </c>
      <c r="B25" s="34">
        <f>MAX(B5:B20)</f>
        <v>3.6999999999999998E-2</v>
      </c>
      <c r="C25" s="34">
        <f>MAX(C5:C20)</f>
        <v>7.0000000000000007E-2</v>
      </c>
      <c r="D25" s="34">
        <f t="shared" ref="D25:BO25" si="2">MAX(D5:D20)</f>
        <v>6</v>
      </c>
      <c r="E25" s="34">
        <f t="shared" si="2"/>
        <v>0</v>
      </c>
      <c r="F25" s="34">
        <f t="shared" si="2"/>
        <v>0.88500000000000001</v>
      </c>
      <c r="G25" s="34">
        <f t="shared" si="2"/>
        <v>0</v>
      </c>
      <c r="H25" s="34">
        <f t="shared" si="2"/>
        <v>0</v>
      </c>
      <c r="I25" s="34">
        <f t="shared" si="2"/>
        <v>0</v>
      </c>
      <c r="J25" s="34">
        <f t="shared" si="2"/>
        <v>6.0000000000000001E-3</v>
      </c>
      <c r="K25" s="34">
        <f t="shared" si="2"/>
        <v>0.01</v>
      </c>
      <c r="L25" s="34">
        <f t="shared" si="2"/>
        <v>1.625</v>
      </c>
      <c r="M25" s="34">
        <f t="shared" si="2"/>
        <v>0</v>
      </c>
      <c r="N25" s="34">
        <f t="shared" si="2"/>
        <v>0.47</v>
      </c>
      <c r="O25" s="34">
        <f t="shared" si="2"/>
        <v>0</v>
      </c>
      <c r="P25" s="34">
        <f t="shared" si="2"/>
        <v>0</v>
      </c>
      <c r="Q25" s="34">
        <f t="shared" si="2"/>
        <v>0</v>
      </c>
      <c r="R25" s="34">
        <f t="shared" si="2"/>
        <v>7.0000000000000001E-3</v>
      </c>
      <c r="S25" s="34">
        <f t="shared" si="2"/>
        <v>0</v>
      </c>
      <c r="T25" s="34">
        <f t="shared" si="2"/>
        <v>5.25</v>
      </c>
      <c r="U25" s="34">
        <f t="shared" si="2"/>
        <v>2.0419999999999998</v>
      </c>
      <c r="V25" s="34">
        <f t="shared" si="2"/>
        <v>0.75</v>
      </c>
      <c r="W25" s="34">
        <f t="shared" si="2"/>
        <v>0.38800000000000001</v>
      </c>
      <c r="X25" s="34">
        <f t="shared" si="2"/>
        <v>0</v>
      </c>
      <c r="Y25" s="34">
        <f t="shared" si="2"/>
        <v>0</v>
      </c>
      <c r="Z25" s="34">
        <f t="shared" si="2"/>
        <v>5.4999999999999997E-3</v>
      </c>
      <c r="AA25" s="34">
        <f t="shared" si="2"/>
        <v>0</v>
      </c>
      <c r="AB25" s="34">
        <f t="shared" si="2"/>
        <v>4.375</v>
      </c>
      <c r="AC25" s="34">
        <f t="shared" si="2"/>
        <v>1.964</v>
      </c>
      <c r="AD25" s="34">
        <f t="shared" si="2"/>
        <v>1.375</v>
      </c>
      <c r="AE25" s="34">
        <f t="shared" si="2"/>
        <v>0.90100000000000002</v>
      </c>
      <c r="AF25" s="34">
        <f t="shared" si="2"/>
        <v>7.2329999999999997</v>
      </c>
      <c r="AG25" s="34">
        <f t="shared" si="2"/>
        <v>0</v>
      </c>
      <c r="AH25" s="34">
        <f t="shared" si="2"/>
        <v>0.57650000000000001</v>
      </c>
      <c r="AI25" s="34">
        <f t="shared" si="2"/>
        <v>1.1100000000000001</v>
      </c>
      <c r="AJ25" s="34">
        <f t="shared" si="2"/>
        <v>5.75</v>
      </c>
      <c r="AK25" s="34">
        <f t="shared" si="2"/>
        <v>1.929</v>
      </c>
      <c r="AL25" s="34">
        <f t="shared" si="2"/>
        <v>0.625</v>
      </c>
      <c r="AM25" s="34">
        <f t="shared" si="2"/>
        <v>0.38400000000000001</v>
      </c>
      <c r="AN25" s="34">
        <f t="shared" si="2"/>
        <v>40.401000000000003</v>
      </c>
      <c r="AO25" s="34">
        <f t="shared" si="2"/>
        <v>0</v>
      </c>
      <c r="AP25" s="34">
        <f t="shared" si="2"/>
        <v>0.58099999999999996</v>
      </c>
      <c r="AQ25" s="34">
        <f t="shared" si="2"/>
        <v>0</v>
      </c>
      <c r="AR25" s="34">
        <f t="shared" si="2"/>
        <v>1.75</v>
      </c>
      <c r="AS25" s="34">
        <f t="shared" si="2"/>
        <v>1.845</v>
      </c>
      <c r="AT25" s="34">
        <f t="shared" si="2"/>
        <v>0.46</v>
      </c>
      <c r="AU25" s="34">
        <f t="shared" si="2"/>
        <v>0.40300000000000002</v>
      </c>
      <c r="AV25" s="34">
        <f t="shared" si="2"/>
        <v>0</v>
      </c>
      <c r="AW25" s="34">
        <f t="shared" si="2"/>
        <v>0</v>
      </c>
      <c r="AX25" s="34">
        <f t="shared" si="2"/>
        <v>1.0500000000000001E-2</v>
      </c>
      <c r="AY25" s="34">
        <f t="shared" si="2"/>
        <v>5.5E-2</v>
      </c>
      <c r="AZ25" s="34">
        <f t="shared" si="2"/>
        <v>2.625</v>
      </c>
      <c r="BA25" s="34">
        <f t="shared" si="2"/>
        <v>0.375</v>
      </c>
      <c r="BB25" s="34">
        <f t="shared" si="2"/>
        <v>0.67500000000000004</v>
      </c>
      <c r="BC25" s="34">
        <f t="shared" si="2"/>
        <v>0</v>
      </c>
      <c r="BD25" s="34">
        <f t="shared" si="2"/>
        <v>0</v>
      </c>
      <c r="BE25" s="34">
        <f t="shared" si="2"/>
        <v>0</v>
      </c>
      <c r="BF25" s="34">
        <f t="shared" si="2"/>
        <v>6.0000000000000001E-3</v>
      </c>
      <c r="BG25" s="34">
        <f t="shared" si="2"/>
        <v>0</v>
      </c>
      <c r="BH25" s="34">
        <f t="shared" si="2"/>
        <v>7</v>
      </c>
      <c r="BI25" s="34">
        <f t="shared" si="2"/>
        <v>0</v>
      </c>
      <c r="BJ25" s="34">
        <f t="shared" si="2"/>
        <v>0.82</v>
      </c>
      <c r="BK25" s="34">
        <f t="shared" si="2"/>
        <v>0</v>
      </c>
      <c r="BL25" s="34">
        <f t="shared" si="2"/>
        <v>0</v>
      </c>
      <c r="BM25" s="34">
        <f t="shared" si="2"/>
        <v>0</v>
      </c>
      <c r="BN25" s="34">
        <f t="shared" si="2"/>
        <v>0</v>
      </c>
      <c r="BO25" s="34">
        <f t="shared" si="2"/>
        <v>0</v>
      </c>
      <c r="BP25" s="34">
        <f t="shared" ref="BP25:CS25" si="3">MAX(BP5:BP20)</f>
        <v>0</v>
      </c>
      <c r="BQ25" s="34">
        <f t="shared" si="3"/>
        <v>0</v>
      </c>
      <c r="BR25" s="34">
        <f t="shared" si="3"/>
        <v>0</v>
      </c>
      <c r="BS25" s="34">
        <f t="shared" si="3"/>
        <v>0</v>
      </c>
      <c r="BT25" s="34">
        <f t="shared" si="3"/>
        <v>0</v>
      </c>
      <c r="BU25" s="34">
        <f t="shared" si="3"/>
        <v>0</v>
      </c>
      <c r="BV25" s="34">
        <f t="shared" si="3"/>
        <v>1.7000000000000001E-2</v>
      </c>
      <c r="BW25" s="34">
        <f t="shared" si="3"/>
        <v>0.02</v>
      </c>
      <c r="BX25" s="34">
        <f t="shared" si="3"/>
        <v>2.125</v>
      </c>
      <c r="BY25" s="34">
        <f t="shared" si="3"/>
        <v>0</v>
      </c>
      <c r="BZ25" s="34">
        <f t="shared" si="3"/>
        <v>0.86</v>
      </c>
      <c r="CA25" s="34">
        <f t="shared" si="3"/>
        <v>0</v>
      </c>
      <c r="CB25" s="34">
        <f t="shared" si="3"/>
        <v>0</v>
      </c>
      <c r="CC25" s="34">
        <f t="shared" si="3"/>
        <v>0</v>
      </c>
      <c r="CD25" s="34">
        <f t="shared" si="3"/>
        <v>0</v>
      </c>
      <c r="CE25" s="34">
        <f t="shared" si="3"/>
        <v>0</v>
      </c>
      <c r="CF25" s="34">
        <f t="shared" si="3"/>
        <v>0</v>
      </c>
      <c r="CG25" s="34">
        <f t="shared" si="3"/>
        <v>0</v>
      </c>
      <c r="CH25" s="34">
        <f t="shared" si="3"/>
        <v>0</v>
      </c>
      <c r="CI25" s="34">
        <f t="shared" si="3"/>
        <v>0</v>
      </c>
      <c r="CJ25" s="34">
        <f t="shared" si="3"/>
        <v>0</v>
      </c>
      <c r="CK25" s="34">
        <f t="shared" si="3"/>
        <v>0</v>
      </c>
      <c r="CL25" s="34">
        <f t="shared" si="3"/>
        <v>0</v>
      </c>
      <c r="CM25" s="34">
        <f t="shared" si="3"/>
        <v>0</v>
      </c>
      <c r="CN25" s="34">
        <f t="shared" si="3"/>
        <v>0</v>
      </c>
      <c r="CO25" s="34">
        <f t="shared" si="3"/>
        <v>0</v>
      </c>
      <c r="CP25" s="34">
        <f t="shared" si="3"/>
        <v>0</v>
      </c>
      <c r="CQ25" s="34">
        <f t="shared" si="3"/>
        <v>0</v>
      </c>
      <c r="CR25" s="34">
        <f t="shared" si="3"/>
        <v>0</v>
      </c>
      <c r="CS25" s="34">
        <f t="shared" si="3"/>
        <v>0</v>
      </c>
    </row>
    <row r="26" spans="1:97" x14ac:dyDescent="0.25">
      <c r="A26" t="s">
        <v>27</v>
      </c>
      <c r="B26" s="34">
        <f>AVERAGE(B5:B20)</f>
        <v>6.1250000000000011E-3</v>
      </c>
      <c r="C26" s="34">
        <f>AVERAGE(C5:C20)</f>
        <v>1.3750000000000005E-2</v>
      </c>
      <c r="D26" s="34">
        <f t="shared" ref="D26:BO26" si="4">AVERAGE(D5:D20)</f>
        <v>2.234375</v>
      </c>
      <c r="E26" s="34" t="e">
        <f t="shared" si="4"/>
        <v>#DIV/0!</v>
      </c>
      <c r="F26" s="34">
        <f t="shared" si="4"/>
        <v>0.51124999999999998</v>
      </c>
      <c r="G26" s="34" t="e">
        <f t="shared" si="4"/>
        <v>#DIV/0!</v>
      </c>
      <c r="H26" s="34" t="e">
        <f t="shared" si="4"/>
        <v>#DIV/0!</v>
      </c>
      <c r="I26" s="34" t="e">
        <f t="shared" si="4"/>
        <v>#DIV/0!</v>
      </c>
      <c r="J26" s="34">
        <f t="shared" si="4"/>
        <v>4.0000000000000001E-3</v>
      </c>
      <c r="K26" s="34">
        <f t="shared" si="4"/>
        <v>6.6666666666666671E-3</v>
      </c>
      <c r="L26" s="34">
        <f t="shared" si="4"/>
        <v>1.0208333333333333</v>
      </c>
      <c r="M26" s="34" t="e">
        <f t="shared" si="4"/>
        <v>#DIV/0!</v>
      </c>
      <c r="N26" s="34">
        <f t="shared" si="4"/>
        <v>0.3775</v>
      </c>
      <c r="O26" s="34" t="e">
        <f t="shared" si="4"/>
        <v>#DIV/0!</v>
      </c>
      <c r="P26" s="34" t="e">
        <f t="shared" si="4"/>
        <v>#DIV/0!</v>
      </c>
      <c r="Q26" s="34" t="e">
        <f t="shared" si="4"/>
        <v>#DIV/0!</v>
      </c>
      <c r="R26" s="34">
        <f t="shared" si="4"/>
        <v>4.4375000000000005E-3</v>
      </c>
      <c r="S26" s="34" t="e">
        <f t="shared" si="4"/>
        <v>#DIV/0!</v>
      </c>
      <c r="T26" s="34">
        <f t="shared" si="4"/>
        <v>2.5</v>
      </c>
      <c r="U26" s="34">
        <f t="shared" si="4"/>
        <v>1.5421250000000002</v>
      </c>
      <c r="V26" s="34">
        <f t="shared" si="4"/>
        <v>0.44374999999999998</v>
      </c>
      <c r="W26" s="34">
        <f t="shared" si="4"/>
        <v>0.23249999999999998</v>
      </c>
      <c r="X26" s="34" t="e">
        <f t="shared" si="4"/>
        <v>#DIV/0!</v>
      </c>
      <c r="Y26" s="34" t="e">
        <f t="shared" si="4"/>
        <v>#DIV/0!</v>
      </c>
      <c r="Z26" s="34">
        <f t="shared" si="4"/>
        <v>2.6250000000000002E-3</v>
      </c>
      <c r="AA26" s="34" t="e">
        <f t="shared" si="4"/>
        <v>#DIV/0!</v>
      </c>
      <c r="AB26" s="34">
        <f t="shared" si="4"/>
        <v>2</v>
      </c>
      <c r="AC26" s="34">
        <f t="shared" si="4"/>
        <v>1.2034545454545456</v>
      </c>
      <c r="AD26" s="34">
        <f t="shared" si="4"/>
        <v>0.5931249999999999</v>
      </c>
      <c r="AE26" s="34">
        <f t="shared" si="4"/>
        <v>0.26899999999999996</v>
      </c>
      <c r="AF26" s="34">
        <f t="shared" si="4"/>
        <v>3.6509999999999998</v>
      </c>
      <c r="AG26" s="34" t="e">
        <f t="shared" si="4"/>
        <v>#DIV/0!</v>
      </c>
      <c r="AH26" s="34">
        <f t="shared" si="4"/>
        <v>0.10843749999999999</v>
      </c>
      <c r="AI26" s="34">
        <f t="shared" si="4"/>
        <v>0.34062499999999996</v>
      </c>
      <c r="AJ26" s="34">
        <f t="shared" si="4"/>
        <v>1.2718750000000001</v>
      </c>
      <c r="AK26" s="34">
        <f t="shared" si="4"/>
        <v>1.0856999999999999</v>
      </c>
      <c r="AL26" s="34">
        <f t="shared" si="4"/>
        <v>0.30750000000000005</v>
      </c>
      <c r="AM26" s="34">
        <f t="shared" si="4"/>
        <v>0.18890000000000001</v>
      </c>
      <c r="AN26" s="34">
        <f t="shared" si="4"/>
        <v>9.1697500000000005</v>
      </c>
      <c r="AO26" s="34" t="e">
        <f t="shared" si="4"/>
        <v>#DIV/0!</v>
      </c>
      <c r="AP26" s="34">
        <f t="shared" si="4"/>
        <v>0.14718749999999997</v>
      </c>
      <c r="AQ26" s="34" t="e">
        <f t="shared" si="4"/>
        <v>#DIV/0!</v>
      </c>
      <c r="AR26" s="34">
        <f t="shared" si="4"/>
        <v>0.5</v>
      </c>
      <c r="AS26" s="34">
        <f t="shared" si="4"/>
        <v>1.056142857142857</v>
      </c>
      <c r="AT26" s="34">
        <f t="shared" si="4"/>
        <v>0.25125000000000003</v>
      </c>
      <c r="AU26" s="34">
        <f t="shared" si="4"/>
        <v>0.18533333333333335</v>
      </c>
      <c r="AV26" s="34" t="e">
        <f t="shared" si="4"/>
        <v>#DIV/0!</v>
      </c>
      <c r="AW26" s="34" t="e">
        <f t="shared" si="4"/>
        <v>#DIV/0!</v>
      </c>
      <c r="AX26" s="34">
        <f t="shared" si="4"/>
        <v>7.2500000000000021E-3</v>
      </c>
      <c r="AY26" s="34">
        <f t="shared" si="4"/>
        <v>1.2812500000000003E-2</v>
      </c>
      <c r="AZ26" s="34">
        <f t="shared" si="4"/>
        <v>0.5859375</v>
      </c>
      <c r="BA26" s="34">
        <f t="shared" si="4"/>
        <v>0.105</v>
      </c>
      <c r="BB26" s="34">
        <f t="shared" si="4"/>
        <v>0.26499999999999996</v>
      </c>
      <c r="BC26" s="34" t="e">
        <f t="shared" si="4"/>
        <v>#DIV/0!</v>
      </c>
      <c r="BD26" s="34" t="e">
        <f t="shared" si="4"/>
        <v>#DIV/0!</v>
      </c>
      <c r="BE26" s="34" t="e">
        <f t="shared" si="4"/>
        <v>#DIV/0!</v>
      </c>
      <c r="BF26" s="34">
        <f t="shared" si="4"/>
        <v>2.7333333333333333E-3</v>
      </c>
      <c r="BG26" s="34" t="e">
        <f t="shared" si="4"/>
        <v>#DIV/0!</v>
      </c>
      <c r="BH26" s="34">
        <f t="shared" si="4"/>
        <v>2.2000000000000002</v>
      </c>
      <c r="BI26" s="34" t="e">
        <f t="shared" si="4"/>
        <v>#DIV/0!</v>
      </c>
      <c r="BJ26" s="34">
        <f t="shared" si="4"/>
        <v>0.34333333333333338</v>
      </c>
      <c r="BK26" s="34" t="e">
        <f t="shared" si="4"/>
        <v>#DIV/0!</v>
      </c>
      <c r="BL26" s="34" t="e">
        <f t="shared" si="4"/>
        <v>#DIV/0!</v>
      </c>
      <c r="BM26" s="34" t="e">
        <f t="shared" si="4"/>
        <v>#DIV/0!</v>
      </c>
      <c r="BN26" s="34" t="e">
        <f t="shared" si="4"/>
        <v>#DIV/0!</v>
      </c>
      <c r="BO26" s="34" t="e">
        <f t="shared" si="4"/>
        <v>#DIV/0!</v>
      </c>
      <c r="BP26" s="34" t="e">
        <f t="shared" ref="BP26:CS26" si="5">AVERAGE(BP5:BP20)</f>
        <v>#DIV/0!</v>
      </c>
      <c r="BQ26" s="34" t="e">
        <f t="shared" si="5"/>
        <v>#DIV/0!</v>
      </c>
      <c r="BR26" s="34" t="e">
        <f t="shared" si="5"/>
        <v>#DIV/0!</v>
      </c>
      <c r="BS26" s="34" t="e">
        <f t="shared" si="5"/>
        <v>#DIV/0!</v>
      </c>
      <c r="BT26" s="34" t="e">
        <f t="shared" si="5"/>
        <v>#DIV/0!</v>
      </c>
      <c r="BU26" s="34" t="e">
        <f t="shared" si="5"/>
        <v>#DIV/0!</v>
      </c>
      <c r="BV26" s="34">
        <f t="shared" si="5"/>
        <v>9.3750000000000014E-3</v>
      </c>
      <c r="BW26" s="34">
        <f t="shared" si="5"/>
        <v>1.2812500000000004E-2</v>
      </c>
      <c r="BX26" s="34">
        <f t="shared" si="5"/>
        <v>0.609375</v>
      </c>
      <c r="BY26" s="34" t="e">
        <f t="shared" si="5"/>
        <v>#DIV/0!</v>
      </c>
      <c r="BZ26" s="34">
        <f t="shared" si="5"/>
        <v>0.34781250000000002</v>
      </c>
      <c r="CA26" s="34" t="e">
        <f t="shared" si="5"/>
        <v>#DIV/0!</v>
      </c>
      <c r="CB26" s="34" t="e">
        <f t="shared" si="5"/>
        <v>#DIV/0!</v>
      </c>
      <c r="CC26" s="34" t="e">
        <f t="shared" si="5"/>
        <v>#DIV/0!</v>
      </c>
      <c r="CD26" s="34" t="e">
        <f t="shared" si="5"/>
        <v>#DIV/0!</v>
      </c>
      <c r="CE26" s="34" t="e">
        <f t="shared" si="5"/>
        <v>#DIV/0!</v>
      </c>
      <c r="CF26" s="34" t="e">
        <f t="shared" si="5"/>
        <v>#DIV/0!</v>
      </c>
      <c r="CG26" s="34" t="e">
        <f t="shared" si="5"/>
        <v>#DIV/0!</v>
      </c>
      <c r="CH26" s="34" t="e">
        <f t="shared" si="5"/>
        <v>#DIV/0!</v>
      </c>
      <c r="CI26" s="34" t="e">
        <f t="shared" si="5"/>
        <v>#DIV/0!</v>
      </c>
      <c r="CJ26" s="34" t="e">
        <f t="shared" si="5"/>
        <v>#DIV/0!</v>
      </c>
      <c r="CK26" s="34" t="e">
        <f t="shared" si="5"/>
        <v>#DIV/0!</v>
      </c>
      <c r="CL26" s="34" t="e">
        <f t="shared" si="5"/>
        <v>#DIV/0!</v>
      </c>
      <c r="CM26" s="34" t="e">
        <f t="shared" si="5"/>
        <v>#DIV/0!</v>
      </c>
      <c r="CN26" s="34" t="e">
        <f t="shared" si="5"/>
        <v>#DIV/0!</v>
      </c>
      <c r="CO26" s="34" t="e">
        <f t="shared" si="5"/>
        <v>#DIV/0!</v>
      </c>
      <c r="CP26" s="34" t="e">
        <f t="shared" si="5"/>
        <v>#DIV/0!</v>
      </c>
      <c r="CQ26" s="34" t="e">
        <f t="shared" si="5"/>
        <v>#DIV/0!</v>
      </c>
      <c r="CR26" s="34" t="e">
        <f t="shared" si="5"/>
        <v>#DIV/0!</v>
      </c>
      <c r="CS26" s="34" t="e">
        <f t="shared" si="5"/>
        <v>#DIV/0!</v>
      </c>
    </row>
    <row r="27" spans="1:97" x14ac:dyDescent="0.25">
      <c r="B27" s="27"/>
      <c r="C27" s="27"/>
      <c r="D27" s="27" t="e">
        <f>AVERAGE(E27,L27,T27,AB27,AJ27,#REF!,AR27,AZ27,BH27)</f>
        <v>#REF!</v>
      </c>
      <c r="E27" s="27" t="e">
        <f>E26/G26</f>
        <v>#DIV/0!</v>
      </c>
      <c r="F27" s="27"/>
      <c r="G27" s="27"/>
      <c r="H27" s="27"/>
      <c r="I27" s="27"/>
      <c r="J27" s="27"/>
      <c r="K27" s="27"/>
      <c r="L27" s="27" t="e">
        <f>AVERAGE(M27,U27,AC27,AK27,#REF!,AS27,BA27,BI27,BQ27)</f>
        <v>#REF!</v>
      </c>
      <c r="M27" s="27" t="e">
        <f>M26/O26</f>
        <v>#DIV/0!</v>
      </c>
      <c r="N27" s="27"/>
      <c r="O27" s="27"/>
      <c r="P27" s="27"/>
      <c r="Q27" s="27"/>
      <c r="R27" s="27"/>
      <c r="S27" s="27"/>
      <c r="T27" s="27" t="e">
        <f>AVERAGE(U27,AB27,AJ27,#REF!,AR27,AZ27,BH27,BP27,BX27)</f>
        <v>#REF!</v>
      </c>
      <c r="U27" s="27">
        <f>U26/W26</f>
        <v>6.6327956989247321</v>
      </c>
      <c r="V27" s="27"/>
      <c r="W27" s="27"/>
      <c r="X27" s="27"/>
      <c r="Y27" s="27"/>
      <c r="Z27" s="27"/>
      <c r="AA27" s="27"/>
      <c r="AB27" s="27" t="e">
        <f>AVERAGE(AC27,AK27,#REF!,AS27,BA27,BI27,BQ27,BY27,CG27)</f>
        <v>#REF!</v>
      </c>
      <c r="AC27" s="27">
        <f>AC26/AE26</f>
        <v>4.4738087191618803</v>
      </c>
      <c r="AD27" s="27"/>
      <c r="AE27" s="27"/>
      <c r="AF27" s="27"/>
      <c r="AG27" s="27"/>
      <c r="AH27" s="27"/>
      <c r="AI27" s="27"/>
      <c r="AJ27" s="27" t="e">
        <f>AVERAGE(AK27,#REF!,AS27,BA27,BI27,BQ27,BY27,CG27,CO27)</f>
        <v>#REF!</v>
      </c>
      <c r="AK27" s="27">
        <f>AK26/AM26</f>
        <v>5.7474854420328203</v>
      </c>
      <c r="AL27" s="27"/>
      <c r="AM27" s="27"/>
      <c r="AN27" s="27"/>
      <c r="AO27" s="27"/>
      <c r="AP27" s="27"/>
      <c r="AQ27" s="27"/>
      <c r="AR27" s="27" t="e">
        <f>AVERAGE(AS27,BA27,BI27,BQ27,BY27,CG27,CO27,CW27,DE27)</f>
        <v>#DIV/0!</v>
      </c>
      <c r="AS27" s="27">
        <f>AS26/AU26</f>
        <v>5.698612538540595</v>
      </c>
      <c r="AT27" s="27"/>
      <c r="AU27" s="27"/>
      <c r="AV27" s="27"/>
      <c r="AW27" s="27"/>
      <c r="AX27" s="27"/>
      <c r="AY27" s="27"/>
      <c r="AZ27" s="27" t="e">
        <f>AVERAGE(BA27,BI27,BQ27,BY27,CG27,CO27,CW27,DE27,DM27)</f>
        <v>#DIV/0!</v>
      </c>
      <c r="BA27" s="27" t="e">
        <f>BA26/BC26</f>
        <v>#DIV/0!</v>
      </c>
      <c r="BB27" s="27"/>
      <c r="BC27" s="27"/>
      <c r="BD27" s="27"/>
      <c r="BE27" s="27"/>
      <c r="BF27" s="27"/>
      <c r="BG27" s="27"/>
      <c r="BH27" s="27" t="e">
        <f>AVERAGE(BI27,BQ27,BY27,CG27,CO27,CW27,DE27,DM27,DU27)</f>
        <v>#DIV/0!</v>
      </c>
      <c r="BI27" s="27" t="e">
        <f>BI26/BK26</f>
        <v>#DIV/0!</v>
      </c>
      <c r="BJ27" s="27"/>
      <c r="BK27" s="27"/>
      <c r="BL27" s="27"/>
      <c r="BM27" s="27"/>
      <c r="BN27" s="27"/>
      <c r="BO27" s="27"/>
      <c r="BP27" s="27" t="e">
        <f>AVERAGE(BQ27,BY27,CG27,CO27,CW27,DE27,DM27,DU27,EC27)</f>
        <v>#DIV/0!</v>
      </c>
      <c r="BQ27" s="27" t="e">
        <f>BQ26/BS26</f>
        <v>#DIV/0!</v>
      </c>
      <c r="BR27" s="27"/>
      <c r="BS27" s="27"/>
      <c r="BT27" s="27"/>
      <c r="BU27" s="27"/>
      <c r="BV27" s="27"/>
      <c r="BW27" s="27"/>
      <c r="BX27" s="27" t="e">
        <f>AVERAGE(BY27,CG27,CO27,CW27,DE27,DM27,DU27,EC27,EK27)</f>
        <v>#DIV/0!</v>
      </c>
      <c r="BY27" s="27" t="e">
        <f>BY26/CA26</f>
        <v>#DIV/0!</v>
      </c>
      <c r="BZ27" s="27"/>
      <c r="CA27" s="27"/>
      <c r="CB27" s="27"/>
      <c r="CC27" s="27"/>
      <c r="CD27" s="27"/>
      <c r="CE27" s="27"/>
      <c r="CF27" s="27" t="e">
        <f>AVERAGE(CG27,CO27,CW27,DE27,DM27,DU27,EC27,EK27,ES27)</f>
        <v>#DIV/0!</v>
      </c>
      <c r="CG27" s="27" t="e">
        <f>CG26/CI26</f>
        <v>#DIV/0!</v>
      </c>
      <c r="CH27" s="27"/>
      <c r="CI27" s="27"/>
      <c r="CJ27" s="27"/>
      <c r="CK27" s="27"/>
      <c r="CL27" s="27"/>
      <c r="CM27" s="27"/>
      <c r="CN27" s="27" t="e">
        <f>AVERAGE(CO27,CW27,DE27,DM27,DU27,EC27,EK27,ES27,FA27)</f>
        <v>#DIV/0!</v>
      </c>
      <c r="CO27" s="27" t="e">
        <f>CO26/CQ26</f>
        <v>#DIV/0!</v>
      </c>
      <c r="CP27" s="27"/>
      <c r="CQ27" s="27"/>
      <c r="CR27" s="27"/>
      <c r="CS27" s="27"/>
    </row>
    <row r="28" spans="1:97" x14ac:dyDescent="0.25">
      <c r="A28" t="s">
        <v>78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</row>
    <row r="29" spans="1:97" x14ac:dyDescent="0.25">
      <c r="A29" t="s">
        <v>24</v>
      </c>
      <c r="B29" s="34">
        <f>MIN(B5,B7,B9,B11,B13,B15,B19,B17)</f>
        <v>1E-3</v>
      </c>
      <c r="C29" s="34">
        <f t="shared" ref="C29:BN29" si="6">MIN(C5,C7,C9,C11,C13,C15,C19,C17)</f>
        <v>0.01</v>
      </c>
      <c r="D29" s="34">
        <f t="shared" si="6"/>
        <v>1.125</v>
      </c>
      <c r="E29" s="34">
        <f t="shared" si="6"/>
        <v>0</v>
      </c>
      <c r="F29" s="34">
        <f t="shared" si="6"/>
        <v>0.37</v>
      </c>
      <c r="G29" s="34">
        <f t="shared" si="6"/>
        <v>0</v>
      </c>
      <c r="H29" s="34">
        <f t="shared" si="6"/>
        <v>0</v>
      </c>
      <c r="I29" s="34">
        <f t="shared" si="6"/>
        <v>0</v>
      </c>
      <c r="J29" s="34">
        <f t="shared" si="6"/>
        <v>3.5000000000000001E-3</v>
      </c>
      <c r="K29" s="34">
        <f t="shared" si="6"/>
        <v>0</v>
      </c>
      <c r="L29" s="34">
        <f t="shared" si="6"/>
        <v>0.5</v>
      </c>
      <c r="M29" s="34">
        <f t="shared" si="6"/>
        <v>0</v>
      </c>
      <c r="N29" s="34">
        <f t="shared" si="6"/>
        <v>0.28499999999999998</v>
      </c>
      <c r="O29" s="34">
        <f t="shared" si="6"/>
        <v>0</v>
      </c>
      <c r="P29" s="34">
        <f t="shared" si="6"/>
        <v>0</v>
      </c>
      <c r="Q29" s="34">
        <f t="shared" si="6"/>
        <v>0</v>
      </c>
      <c r="R29" s="34">
        <f t="shared" si="6"/>
        <v>5.0000000000000001E-3</v>
      </c>
      <c r="S29" s="34">
        <f t="shared" si="6"/>
        <v>0</v>
      </c>
      <c r="T29" s="34">
        <f t="shared" si="6"/>
        <v>0.625</v>
      </c>
      <c r="U29" s="34">
        <f t="shared" si="6"/>
        <v>0.81200000000000006</v>
      </c>
      <c r="V29" s="34">
        <f t="shared" si="6"/>
        <v>0.125</v>
      </c>
      <c r="W29" s="34">
        <f t="shared" si="6"/>
        <v>6.4000000000000001E-2</v>
      </c>
      <c r="X29" s="34">
        <f t="shared" si="6"/>
        <v>0</v>
      </c>
      <c r="Y29" s="34">
        <f t="shared" si="6"/>
        <v>0</v>
      </c>
      <c r="Z29" s="34">
        <f t="shared" si="6"/>
        <v>2E-3</v>
      </c>
      <c r="AA29" s="34">
        <f t="shared" si="6"/>
        <v>0</v>
      </c>
      <c r="AB29" s="34">
        <f t="shared" si="6"/>
        <v>0.625</v>
      </c>
      <c r="AC29" s="34">
        <f t="shared" si="6"/>
        <v>0.50700000000000001</v>
      </c>
      <c r="AD29" s="34">
        <f t="shared" si="6"/>
        <v>0.08</v>
      </c>
      <c r="AE29" s="34">
        <f t="shared" si="6"/>
        <v>8.5999999999999993E-2</v>
      </c>
      <c r="AF29" s="34">
        <f t="shared" si="6"/>
        <v>1.405</v>
      </c>
      <c r="AG29" s="34">
        <f t="shared" si="6"/>
        <v>0</v>
      </c>
      <c r="AH29" s="34">
        <f t="shared" si="6"/>
        <v>4.4999999999999997E-3</v>
      </c>
      <c r="AI29" s="34">
        <f t="shared" si="6"/>
        <v>0</v>
      </c>
      <c r="AJ29" s="34">
        <f t="shared" si="6"/>
        <v>0.25</v>
      </c>
      <c r="AK29" s="34">
        <f t="shared" si="6"/>
        <v>0.47</v>
      </c>
      <c r="AL29" s="34">
        <f t="shared" si="6"/>
        <v>7.0000000000000007E-2</v>
      </c>
      <c r="AM29" s="34">
        <f t="shared" si="6"/>
        <v>3.3000000000000002E-2</v>
      </c>
      <c r="AN29" s="34">
        <f t="shared" si="6"/>
        <v>1.405</v>
      </c>
      <c r="AO29" s="34">
        <f t="shared" si="6"/>
        <v>0</v>
      </c>
      <c r="AP29" s="34">
        <f t="shared" si="6"/>
        <v>1E-3</v>
      </c>
      <c r="AQ29" s="34">
        <f t="shared" si="6"/>
        <v>0</v>
      </c>
      <c r="AR29" s="34">
        <f t="shared" si="6"/>
        <v>0.25</v>
      </c>
      <c r="AS29" s="34">
        <f t="shared" si="6"/>
        <v>0.26700000000000002</v>
      </c>
      <c r="AT29" s="34">
        <f t="shared" si="6"/>
        <v>0.06</v>
      </c>
      <c r="AU29" s="34">
        <f t="shared" si="6"/>
        <v>2.8000000000000001E-2</v>
      </c>
      <c r="AV29" s="34">
        <f t="shared" si="6"/>
        <v>0</v>
      </c>
      <c r="AW29" s="34">
        <f t="shared" si="6"/>
        <v>0</v>
      </c>
      <c r="AX29" s="34">
        <f t="shared" si="6"/>
        <v>5.4999999999999997E-3</v>
      </c>
      <c r="AY29" s="34">
        <f t="shared" si="6"/>
        <v>0.01</v>
      </c>
      <c r="AZ29" s="34">
        <f t="shared" si="6"/>
        <v>0.125</v>
      </c>
      <c r="BA29" s="34">
        <f t="shared" si="6"/>
        <v>0.02</v>
      </c>
      <c r="BB29" s="34">
        <f t="shared" si="6"/>
        <v>5.5E-2</v>
      </c>
      <c r="BC29" s="34">
        <f t="shared" si="6"/>
        <v>0</v>
      </c>
      <c r="BD29" s="34">
        <f t="shared" si="6"/>
        <v>0</v>
      </c>
      <c r="BE29" s="34">
        <f t="shared" si="6"/>
        <v>0</v>
      </c>
      <c r="BF29" s="34">
        <f t="shared" si="6"/>
        <v>1E-3</v>
      </c>
      <c r="BG29" s="34">
        <f t="shared" si="6"/>
        <v>0</v>
      </c>
      <c r="BH29" s="34" t="e">
        <f>MIN(BH5,BH7,BH9,BH11,BH13,BH17,BH19,#REF!)</f>
        <v>#REF!</v>
      </c>
      <c r="BI29" s="34">
        <f t="shared" si="6"/>
        <v>0</v>
      </c>
      <c r="BJ29" s="34">
        <f t="shared" si="6"/>
        <v>0.04</v>
      </c>
      <c r="BK29" s="34">
        <f t="shared" si="6"/>
        <v>0</v>
      </c>
      <c r="BL29" s="34">
        <f t="shared" si="6"/>
        <v>0</v>
      </c>
      <c r="BM29" s="34">
        <f t="shared" si="6"/>
        <v>0</v>
      </c>
      <c r="BN29" s="34">
        <f t="shared" si="6"/>
        <v>0</v>
      </c>
      <c r="BO29" s="34">
        <f t="shared" ref="BO29:CS29" si="7">MIN(BO5,BO7,BO9,BO11,BO13,BO15,BO19,BO17)</f>
        <v>0</v>
      </c>
      <c r="BP29" s="34">
        <f t="shared" si="7"/>
        <v>0</v>
      </c>
      <c r="BQ29" s="34">
        <f t="shared" si="7"/>
        <v>0</v>
      </c>
      <c r="BR29" s="34">
        <f t="shared" si="7"/>
        <v>0</v>
      </c>
      <c r="BS29" s="34">
        <f t="shared" si="7"/>
        <v>0</v>
      </c>
      <c r="BT29" s="34">
        <f t="shared" si="7"/>
        <v>0</v>
      </c>
      <c r="BU29" s="34">
        <f t="shared" si="7"/>
        <v>0</v>
      </c>
      <c r="BV29" s="34">
        <f t="shared" si="7"/>
        <v>5.4999999999999997E-3</v>
      </c>
      <c r="BW29" s="34">
        <f t="shared" si="7"/>
        <v>0.01</v>
      </c>
      <c r="BX29" s="34">
        <f t="shared" si="7"/>
        <v>0</v>
      </c>
      <c r="BY29" s="34">
        <f t="shared" si="7"/>
        <v>0</v>
      </c>
      <c r="BZ29" s="34">
        <f t="shared" si="7"/>
        <v>0.04</v>
      </c>
      <c r="CA29" s="34">
        <f t="shared" si="7"/>
        <v>0</v>
      </c>
      <c r="CB29" s="34">
        <f t="shared" si="7"/>
        <v>0</v>
      </c>
      <c r="CC29" s="34">
        <f t="shared" si="7"/>
        <v>0</v>
      </c>
      <c r="CD29" s="34">
        <f t="shared" si="7"/>
        <v>0</v>
      </c>
      <c r="CE29" s="34">
        <f t="shared" si="7"/>
        <v>0</v>
      </c>
      <c r="CF29" s="34">
        <f t="shared" si="7"/>
        <v>0</v>
      </c>
      <c r="CG29" s="34">
        <f t="shared" si="7"/>
        <v>0</v>
      </c>
      <c r="CH29" s="34">
        <f t="shared" si="7"/>
        <v>0</v>
      </c>
      <c r="CI29" s="34">
        <f t="shared" si="7"/>
        <v>0</v>
      </c>
      <c r="CJ29" s="34">
        <f t="shared" si="7"/>
        <v>0</v>
      </c>
      <c r="CK29" s="34">
        <f t="shared" si="7"/>
        <v>0</v>
      </c>
      <c r="CL29" s="34">
        <f t="shared" si="7"/>
        <v>0</v>
      </c>
      <c r="CM29" s="34">
        <f t="shared" si="7"/>
        <v>0</v>
      </c>
      <c r="CN29" s="34">
        <f t="shared" si="7"/>
        <v>0</v>
      </c>
      <c r="CO29" s="34">
        <f t="shared" si="7"/>
        <v>0</v>
      </c>
      <c r="CP29" s="34">
        <f t="shared" si="7"/>
        <v>0</v>
      </c>
      <c r="CQ29" s="34">
        <f t="shared" si="7"/>
        <v>0</v>
      </c>
      <c r="CR29" s="34">
        <f t="shared" si="7"/>
        <v>0</v>
      </c>
      <c r="CS29" s="34">
        <f t="shared" si="7"/>
        <v>0</v>
      </c>
    </row>
    <row r="30" spans="1:97" x14ac:dyDescent="0.25">
      <c r="A30" t="s">
        <v>77</v>
      </c>
      <c r="B30" s="34">
        <f>MAX(B5,B7,B9,B11,B13,B15,B19,B17)</f>
        <v>3.6999999999999998E-2</v>
      </c>
      <c r="C30" s="34">
        <f t="shared" ref="C30:BN30" si="8">MAX(C5,C7,C9,C11,C13,C15,C19,C17)</f>
        <v>7.0000000000000007E-2</v>
      </c>
      <c r="D30" s="34">
        <f t="shared" si="8"/>
        <v>3.75</v>
      </c>
      <c r="E30" s="34">
        <f t="shared" si="8"/>
        <v>0</v>
      </c>
      <c r="F30" s="34">
        <f t="shared" si="8"/>
        <v>0.46500000000000002</v>
      </c>
      <c r="G30" s="34">
        <f t="shared" si="8"/>
        <v>0</v>
      </c>
      <c r="H30" s="34">
        <f t="shared" si="8"/>
        <v>0</v>
      </c>
      <c r="I30" s="34">
        <f t="shared" si="8"/>
        <v>0</v>
      </c>
      <c r="J30" s="34">
        <f t="shared" si="8"/>
        <v>6.0000000000000001E-3</v>
      </c>
      <c r="K30" s="34">
        <f t="shared" si="8"/>
        <v>0.01</v>
      </c>
      <c r="L30" s="34">
        <f t="shared" si="8"/>
        <v>1.625</v>
      </c>
      <c r="M30" s="34">
        <f t="shared" si="8"/>
        <v>0</v>
      </c>
      <c r="N30" s="34">
        <f t="shared" si="8"/>
        <v>0.47</v>
      </c>
      <c r="O30" s="34">
        <f t="shared" si="8"/>
        <v>0</v>
      </c>
      <c r="P30" s="34">
        <f t="shared" si="8"/>
        <v>0</v>
      </c>
      <c r="Q30" s="34">
        <f t="shared" si="8"/>
        <v>0</v>
      </c>
      <c r="R30" s="34">
        <f t="shared" si="8"/>
        <v>7.0000000000000001E-3</v>
      </c>
      <c r="S30" s="34">
        <f t="shared" si="8"/>
        <v>0</v>
      </c>
      <c r="T30" s="34">
        <f t="shared" si="8"/>
        <v>2.5</v>
      </c>
      <c r="U30" s="34">
        <f t="shared" si="8"/>
        <v>1.48</v>
      </c>
      <c r="V30" s="34">
        <f t="shared" si="8"/>
        <v>0.17</v>
      </c>
      <c r="W30" s="34">
        <f t="shared" si="8"/>
        <v>0.11899999999999999</v>
      </c>
      <c r="X30" s="34">
        <f t="shared" si="8"/>
        <v>0</v>
      </c>
      <c r="Y30" s="34">
        <f t="shared" si="8"/>
        <v>0</v>
      </c>
      <c r="Z30" s="34">
        <f t="shared" si="8"/>
        <v>5.4999999999999997E-3</v>
      </c>
      <c r="AA30" s="34">
        <f t="shared" si="8"/>
        <v>0</v>
      </c>
      <c r="AB30" s="34">
        <f t="shared" si="8"/>
        <v>4.25</v>
      </c>
      <c r="AC30" s="34">
        <f t="shared" si="8"/>
        <v>0.93600000000000005</v>
      </c>
      <c r="AD30" s="34">
        <f t="shared" si="8"/>
        <v>0.23499999999999999</v>
      </c>
      <c r="AE30" s="34">
        <f t="shared" si="8"/>
        <v>0.122</v>
      </c>
      <c r="AF30" s="34">
        <f t="shared" si="8"/>
        <v>7.2329999999999997</v>
      </c>
      <c r="AG30" s="34">
        <f t="shared" si="8"/>
        <v>0</v>
      </c>
      <c r="AH30" s="34">
        <f t="shared" si="8"/>
        <v>9.4999999999999998E-3</v>
      </c>
      <c r="AI30" s="34">
        <f t="shared" si="8"/>
        <v>0.42</v>
      </c>
      <c r="AJ30" s="34">
        <f t="shared" si="8"/>
        <v>1.5</v>
      </c>
      <c r="AK30" s="34">
        <f t="shared" si="8"/>
        <v>0.98899999999999999</v>
      </c>
      <c r="AL30" s="34">
        <f t="shared" si="8"/>
        <v>0.27</v>
      </c>
      <c r="AM30" s="34">
        <f t="shared" si="8"/>
        <v>7.3999999999999996E-2</v>
      </c>
      <c r="AN30" s="34">
        <f t="shared" si="8"/>
        <v>40.401000000000003</v>
      </c>
      <c r="AO30" s="34">
        <f t="shared" si="8"/>
        <v>0</v>
      </c>
      <c r="AP30" s="34">
        <f t="shared" si="8"/>
        <v>7.0000000000000001E-3</v>
      </c>
      <c r="AQ30" s="34">
        <f t="shared" si="8"/>
        <v>0</v>
      </c>
      <c r="AR30" s="34">
        <f t="shared" si="8"/>
        <v>1.25</v>
      </c>
      <c r="AS30" s="34">
        <f t="shared" si="8"/>
        <v>0.40500000000000003</v>
      </c>
      <c r="AT30" s="34">
        <f t="shared" si="8"/>
        <v>0.38</v>
      </c>
      <c r="AU30" s="34">
        <f t="shared" si="8"/>
        <v>3.3000000000000002E-2</v>
      </c>
      <c r="AV30" s="34">
        <f t="shared" si="8"/>
        <v>0</v>
      </c>
      <c r="AW30" s="34">
        <f t="shared" si="8"/>
        <v>0</v>
      </c>
      <c r="AX30" s="34">
        <f t="shared" si="8"/>
        <v>1.0500000000000001E-2</v>
      </c>
      <c r="AY30" s="34">
        <f t="shared" si="8"/>
        <v>0.01</v>
      </c>
      <c r="AZ30" s="34">
        <f t="shared" si="8"/>
        <v>0.625</v>
      </c>
      <c r="BA30" s="34">
        <f t="shared" si="8"/>
        <v>0.375</v>
      </c>
      <c r="BB30" s="34">
        <f t="shared" si="8"/>
        <v>0.115</v>
      </c>
      <c r="BC30" s="34">
        <f t="shared" si="8"/>
        <v>0</v>
      </c>
      <c r="BD30" s="34">
        <f t="shared" si="8"/>
        <v>0</v>
      </c>
      <c r="BE30" s="34">
        <f t="shared" si="8"/>
        <v>0</v>
      </c>
      <c r="BF30" s="34">
        <f t="shared" si="8"/>
        <v>6.0000000000000001E-3</v>
      </c>
      <c r="BG30" s="34">
        <f t="shared" si="8"/>
        <v>0</v>
      </c>
      <c r="BH30" s="34" t="e">
        <f>MAX(BH5,BH7,BH9,BH11,BH13,BH17,BH19,#REF!)</f>
        <v>#REF!</v>
      </c>
      <c r="BI30" s="34">
        <f t="shared" si="8"/>
        <v>0</v>
      </c>
      <c r="BJ30" s="34">
        <f t="shared" si="8"/>
        <v>0.19</v>
      </c>
      <c r="BK30" s="34">
        <f t="shared" si="8"/>
        <v>0</v>
      </c>
      <c r="BL30" s="34">
        <f t="shared" si="8"/>
        <v>0</v>
      </c>
      <c r="BM30" s="34">
        <f t="shared" si="8"/>
        <v>0</v>
      </c>
      <c r="BN30" s="34">
        <f t="shared" si="8"/>
        <v>0</v>
      </c>
      <c r="BO30" s="34">
        <f t="shared" ref="BO30:CS30" si="9">MAX(BO5,BO7,BO9,BO11,BO13,BO15,BO19,BO17)</f>
        <v>0</v>
      </c>
      <c r="BP30" s="34">
        <f t="shared" si="9"/>
        <v>0</v>
      </c>
      <c r="BQ30" s="34">
        <f t="shared" si="9"/>
        <v>0</v>
      </c>
      <c r="BR30" s="34">
        <f t="shared" si="9"/>
        <v>0</v>
      </c>
      <c r="BS30" s="34">
        <f t="shared" si="9"/>
        <v>0</v>
      </c>
      <c r="BT30" s="34">
        <f t="shared" si="9"/>
        <v>0</v>
      </c>
      <c r="BU30" s="34">
        <f t="shared" si="9"/>
        <v>0</v>
      </c>
      <c r="BV30" s="34">
        <f t="shared" si="9"/>
        <v>1.7000000000000001E-2</v>
      </c>
      <c r="BW30" s="34">
        <f t="shared" si="9"/>
        <v>0.02</v>
      </c>
      <c r="BX30" s="34">
        <f t="shared" si="9"/>
        <v>0.25</v>
      </c>
      <c r="BY30" s="34">
        <f t="shared" si="9"/>
        <v>0</v>
      </c>
      <c r="BZ30" s="34">
        <f t="shared" si="9"/>
        <v>0.23499999999999999</v>
      </c>
      <c r="CA30" s="34">
        <f t="shared" si="9"/>
        <v>0</v>
      </c>
      <c r="CB30" s="34">
        <f t="shared" si="9"/>
        <v>0</v>
      </c>
      <c r="CC30" s="34">
        <f t="shared" si="9"/>
        <v>0</v>
      </c>
      <c r="CD30" s="34">
        <f t="shared" si="9"/>
        <v>0</v>
      </c>
      <c r="CE30" s="34">
        <f t="shared" si="9"/>
        <v>0</v>
      </c>
      <c r="CF30" s="34">
        <f t="shared" si="9"/>
        <v>0</v>
      </c>
      <c r="CG30" s="34">
        <f t="shared" si="9"/>
        <v>0</v>
      </c>
      <c r="CH30" s="34">
        <f t="shared" si="9"/>
        <v>0</v>
      </c>
      <c r="CI30" s="34">
        <f t="shared" si="9"/>
        <v>0</v>
      </c>
      <c r="CJ30" s="34">
        <f t="shared" si="9"/>
        <v>0</v>
      </c>
      <c r="CK30" s="34">
        <f t="shared" si="9"/>
        <v>0</v>
      </c>
      <c r="CL30" s="34">
        <f t="shared" si="9"/>
        <v>0</v>
      </c>
      <c r="CM30" s="34">
        <f t="shared" si="9"/>
        <v>0</v>
      </c>
      <c r="CN30" s="34">
        <f t="shared" si="9"/>
        <v>0</v>
      </c>
      <c r="CO30" s="34">
        <f t="shared" si="9"/>
        <v>0</v>
      </c>
      <c r="CP30" s="34">
        <f t="shared" si="9"/>
        <v>0</v>
      </c>
      <c r="CQ30" s="34">
        <f t="shared" si="9"/>
        <v>0</v>
      </c>
      <c r="CR30" s="34">
        <f t="shared" si="9"/>
        <v>0</v>
      </c>
      <c r="CS30" s="34">
        <f t="shared" si="9"/>
        <v>0</v>
      </c>
    </row>
    <row r="31" spans="1:97" x14ac:dyDescent="0.25">
      <c r="A31" t="s">
        <v>27</v>
      </c>
      <c r="B31" s="34">
        <f>AVERAGE(B5,B7,B9,B11,B13,B15,B19,B17)</f>
        <v>7.8125000000000017E-3</v>
      </c>
      <c r="C31" s="34">
        <f t="shared" ref="C31:BN31" si="10">AVERAGE(C5,C7,C9,C11,C13,C15,C19,C17)</f>
        <v>1.7500000000000002E-2</v>
      </c>
      <c r="D31" s="34">
        <f t="shared" si="10"/>
        <v>1.9375</v>
      </c>
      <c r="E31" s="34" t="e">
        <f t="shared" si="10"/>
        <v>#DIV/0!</v>
      </c>
      <c r="F31" s="34">
        <f t="shared" si="10"/>
        <v>0.42062500000000003</v>
      </c>
      <c r="G31" s="34" t="e">
        <f t="shared" si="10"/>
        <v>#DIV/0!</v>
      </c>
      <c r="H31" s="34" t="e">
        <f t="shared" si="10"/>
        <v>#DIV/0!</v>
      </c>
      <c r="I31" s="34" t="e">
        <f t="shared" si="10"/>
        <v>#DIV/0!</v>
      </c>
      <c r="J31" s="34">
        <f t="shared" si="10"/>
        <v>4.0000000000000001E-3</v>
      </c>
      <c r="K31" s="34">
        <f t="shared" si="10"/>
        <v>6.6666666666666671E-3</v>
      </c>
      <c r="L31" s="34">
        <f t="shared" si="10"/>
        <v>1.0208333333333333</v>
      </c>
      <c r="M31" s="34" t="e">
        <f t="shared" si="10"/>
        <v>#DIV/0!</v>
      </c>
      <c r="N31" s="34">
        <f t="shared" si="10"/>
        <v>0.37749999999999995</v>
      </c>
      <c r="O31" s="34" t="e">
        <f t="shared" si="10"/>
        <v>#DIV/0!</v>
      </c>
      <c r="P31" s="34" t="e">
        <f t="shared" si="10"/>
        <v>#DIV/0!</v>
      </c>
      <c r="Q31" s="34" t="e">
        <f t="shared" si="10"/>
        <v>#DIV/0!</v>
      </c>
      <c r="R31" s="34">
        <f t="shared" si="10"/>
        <v>5.8750000000000009E-3</v>
      </c>
      <c r="S31" s="34" t="e">
        <f t="shared" si="10"/>
        <v>#DIV/0!</v>
      </c>
      <c r="T31" s="34">
        <f t="shared" si="10"/>
        <v>1.5625</v>
      </c>
      <c r="U31" s="34">
        <f t="shared" si="10"/>
        <v>1.19875</v>
      </c>
      <c r="V31" s="34">
        <f t="shared" si="10"/>
        <v>0.15</v>
      </c>
      <c r="W31" s="34">
        <f t="shared" si="10"/>
        <v>0.09</v>
      </c>
      <c r="X31" s="34" t="e">
        <f t="shared" si="10"/>
        <v>#DIV/0!</v>
      </c>
      <c r="Y31" s="34" t="e">
        <f t="shared" si="10"/>
        <v>#DIV/0!</v>
      </c>
      <c r="Z31" s="34">
        <f t="shared" si="10"/>
        <v>3.3124999999999999E-3</v>
      </c>
      <c r="AA31" s="34" t="e">
        <f t="shared" si="10"/>
        <v>#DIV/0!</v>
      </c>
      <c r="AB31" s="34">
        <f t="shared" si="10"/>
        <v>1.765625</v>
      </c>
      <c r="AC31" s="34">
        <f t="shared" si="10"/>
        <v>0.80349999999999999</v>
      </c>
      <c r="AD31" s="34">
        <f t="shared" si="10"/>
        <v>0.14874999999999999</v>
      </c>
      <c r="AE31" s="34">
        <f t="shared" si="10"/>
        <v>9.8999999999999991E-2</v>
      </c>
      <c r="AF31" s="34">
        <f t="shared" si="10"/>
        <v>3.6509999999999998</v>
      </c>
      <c r="AG31" s="34" t="e">
        <f t="shared" si="10"/>
        <v>#DIV/0!</v>
      </c>
      <c r="AH31" s="34">
        <f t="shared" si="10"/>
        <v>6.1250000000000002E-3</v>
      </c>
      <c r="AI31" s="34">
        <f t="shared" si="10"/>
        <v>7.7499999999999999E-2</v>
      </c>
      <c r="AJ31" s="34">
        <f t="shared" si="10"/>
        <v>0.65625</v>
      </c>
      <c r="AK31" s="34">
        <f t="shared" si="10"/>
        <v>0.6654000000000001</v>
      </c>
      <c r="AL31" s="34">
        <f t="shared" si="10"/>
        <v>0.14125000000000004</v>
      </c>
      <c r="AM31" s="34">
        <f t="shared" si="10"/>
        <v>5.0599999999999999E-2</v>
      </c>
      <c r="AN31" s="34">
        <f t="shared" si="10"/>
        <v>9.1697500000000005</v>
      </c>
      <c r="AO31" s="34" t="e">
        <f t="shared" si="10"/>
        <v>#DIV/0!</v>
      </c>
      <c r="AP31" s="34">
        <f t="shared" si="10"/>
        <v>3.6250000000000002E-3</v>
      </c>
      <c r="AQ31" s="34" t="e">
        <f t="shared" si="10"/>
        <v>#DIV/0!</v>
      </c>
      <c r="AR31" s="34">
        <f t="shared" si="10"/>
        <v>0.40625</v>
      </c>
      <c r="AS31" s="34">
        <f t="shared" si="10"/>
        <v>0.35300000000000004</v>
      </c>
      <c r="AT31" s="34">
        <f t="shared" si="10"/>
        <v>0.15125</v>
      </c>
      <c r="AU31" s="34">
        <f t="shared" si="10"/>
        <v>3.1333333333333331E-2</v>
      </c>
      <c r="AV31" s="34" t="e">
        <f t="shared" si="10"/>
        <v>#DIV/0!</v>
      </c>
      <c r="AW31" s="34" t="e">
        <f t="shared" si="10"/>
        <v>#DIV/0!</v>
      </c>
      <c r="AX31" s="34">
        <f t="shared" si="10"/>
        <v>7.7499999999999999E-3</v>
      </c>
      <c r="AY31" s="34">
        <f t="shared" si="10"/>
        <v>0.01</v>
      </c>
      <c r="AZ31" s="34">
        <f t="shared" si="10"/>
        <v>0.3125</v>
      </c>
      <c r="BA31" s="34">
        <f t="shared" si="10"/>
        <v>0.19750000000000001</v>
      </c>
      <c r="BB31" s="34">
        <f t="shared" si="10"/>
        <v>8.8749999999999982E-2</v>
      </c>
      <c r="BC31" s="34" t="e">
        <f t="shared" si="10"/>
        <v>#DIV/0!</v>
      </c>
      <c r="BD31" s="34" t="e">
        <f t="shared" si="10"/>
        <v>#DIV/0!</v>
      </c>
      <c r="BE31" s="34" t="e">
        <f t="shared" si="10"/>
        <v>#DIV/0!</v>
      </c>
      <c r="BF31" s="34">
        <f t="shared" si="10"/>
        <v>2.8750000000000004E-3</v>
      </c>
      <c r="BG31" s="34" t="e">
        <f t="shared" si="10"/>
        <v>#DIV/0!</v>
      </c>
      <c r="BH31" s="34" t="e">
        <f>AVERAGE(BH5,BH7,BH9,BH11,BH13,BH17,BH19,#REF!)</f>
        <v>#REF!</v>
      </c>
      <c r="BI31" s="34" t="e">
        <f t="shared" si="10"/>
        <v>#DIV/0!</v>
      </c>
      <c r="BJ31" s="34">
        <f t="shared" si="10"/>
        <v>0.10875</v>
      </c>
      <c r="BK31" s="34" t="e">
        <f t="shared" si="10"/>
        <v>#DIV/0!</v>
      </c>
      <c r="BL31" s="34" t="e">
        <f t="shared" si="10"/>
        <v>#DIV/0!</v>
      </c>
      <c r="BM31" s="34" t="e">
        <f t="shared" si="10"/>
        <v>#DIV/0!</v>
      </c>
      <c r="BN31" s="34" t="e">
        <f t="shared" si="10"/>
        <v>#DIV/0!</v>
      </c>
      <c r="BO31" s="34" t="e">
        <f t="shared" ref="BO31:CS31" si="11">AVERAGE(BO5,BO7,BO9,BO11,BO13,BO15,BO19,BO17)</f>
        <v>#DIV/0!</v>
      </c>
      <c r="BP31" s="34" t="e">
        <f t="shared" si="11"/>
        <v>#DIV/0!</v>
      </c>
      <c r="BQ31" s="34" t="e">
        <f t="shared" si="11"/>
        <v>#DIV/0!</v>
      </c>
      <c r="BR31" s="34" t="e">
        <f t="shared" si="11"/>
        <v>#DIV/0!</v>
      </c>
      <c r="BS31" s="34" t="e">
        <f t="shared" si="11"/>
        <v>#DIV/0!</v>
      </c>
      <c r="BT31" s="34" t="e">
        <f t="shared" si="11"/>
        <v>#DIV/0!</v>
      </c>
      <c r="BU31" s="34" t="e">
        <f t="shared" si="11"/>
        <v>#DIV/0!</v>
      </c>
      <c r="BV31" s="34">
        <f t="shared" si="11"/>
        <v>1.0187500000000002E-2</v>
      </c>
      <c r="BW31" s="34">
        <f t="shared" si="11"/>
        <v>1.2499999999999999E-2</v>
      </c>
      <c r="BX31" s="34">
        <f t="shared" si="11"/>
        <v>3.125E-2</v>
      </c>
      <c r="BY31" s="34" t="e">
        <f t="shared" si="11"/>
        <v>#DIV/0!</v>
      </c>
      <c r="BZ31" s="34">
        <f t="shared" si="11"/>
        <v>0.12687500000000002</v>
      </c>
      <c r="CA31" s="34" t="e">
        <f t="shared" si="11"/>
        <v>#DIV/0!</v>
      </c>
      <c r="CB31" s="34" t="e">
        <f t="shared" si="11"/>
        <v>#DIV/0!</v>
      </c>
      <c r="CC31" s="34" t="e">
        <f t="shared" si="11"/>
        <v>#DIV/0!</v>
      </c>
      <c r="CD31" s="34" t="e">
        <f t="shared" si="11"/>
        <v>#DIV/0!</v>
      </c>
      <c r="CE31" s="34" t="e">
        <f t="shared" si="11"/>
        <v>#DIV/0!</v>
      </c>
      <c r="CF31" s="34" t="e">
        <f t="shared" si="11"/>
        <v>#DIV/0!</v>
      </c>
      <c r="CG31" s="34" t="e">
        <f t="shared" si="11"/>
        <v>#DIV/0!</v>
      </c>
      <c r="CH31" s="34" t="e">
        <f t="shared" si="11"/>
        <v>#DIV/0!</v>
      </c>
      <c r="CI31" s="34" t="e">
        <f t="shared" si="11"/>
        <v>#DIV/0!</v>
      </c>
      <c r="CJ31" s="34" t="e">
        <f t="shared" si="11"/>
        <v>#DIV/0!</v>
      </c>
      <c r="CK31" s="34" t="e">
        <f t="shared" si="11"/>
        <v>#DIV/0!</v>
      </c>
      <c r="CL31" s="34" t="e">
        <f t="shared" si="11"/>
        <v>#DIV/0!</v>
      </c>
      <c r="CM31" s="34" t="e">
        <f t="shared" si="11"/>
        <v>#DIV/0!</v>
      </c>
      <c r="CN31" s="34" t="e">
        <f t="shared" si="11"/>
        <v>#DIV/0!</v>
      </c>
      <c r="CO31" s="34" t="e">
        <f t="shared" si="11"/>
        <v>#DIV/0!</v>
      </c>
      <c r="CP31" s="34" t="e">
        <f t="shared" si="11"/>
        <v>#DIV/0!</v>
      </c>
      <c r="CQ31" s="34" t="e">
        <f t="shared" si="11"/>
        <v>#DIV/0!</v>
      </c>
      <c r="CR31" s="34" t="e">
        <f t="shared" si="11"/>
        <v>#DIV/0!</v>
      </c>
      <c r="CS31" s="34" t="e">
        <f t="shared" si="11"/>
        <v>#DIV/0!</v>
      </c>
    </row>
    <row r="32" spans="1:97" x14ac:dyDescent="0.25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</row>
    <row r="33" spans="1:97" x14ac:dyDescent="0.25">
      <c r="A33" t="s">
        <v>79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</row>
    <row r="34" spans="1:97" x14ac:dyDescent="0.25">
      <c r="A34" t="s">
        <v>24</v>
      </c>
      <c r="B34" s="34">
        <f t="shared" ref="B34:C34" si="12">MIN(B6,B8,B10,B12,B14,B16,B18,B20)</f>
        <v>1E-3</v>
      </c>
      <c r="C34" s="34">
        <f t="shared" si="12"/>
        <v>0.01</v>
      </c>
      <c r="D34" s="34">
        <f t="shared" ref="D34" si="13">MIN(D6,D8,D10,D12,D14,D16,D18,D20)</f>
        <v>1.25</v>
      </c>
      <c r="E34" s="34">
        <f t="shared" ref="E34:BP34" si="14">MIN(E6,E8,E10,E12,E14,E16,E18,E20)</f>
        <v>0</v>
      </c>
      <c r="F34" s="34">
        <f t="shared" si="14"/>
        <v>0.46500000000000002</v>
      </c>
      <c r="G34" s="34">
        <f t="shared" si="14"/>
        <v>0</v>
      </c>
      <c r="H34" s="34">
        <f t="shared" si="14"/>
        <v>0</v>
      </c>
      <c r="I34" s="34">
        <f t="shared" si="14"/>
        <v>0</v>
      </c>
      <c r="J34" s="34">
        <f t="shared" si="14"/>
        <v>0</v>
      </c>
      <c r="K34" s="34">
        <f t="shared" si="14"/>
        <v>0</v>
      </c>
      <c r="L34" s="34">
        <f t="shared" si="14"/>
        <v>0</v>
      </c>
      <c r="M34" s="34">
        <f t="shared" si="14"/>
        <v>0</v>
      </c>
      <c r="N34" s="34">
        <f t="shared" si="14"/>
        <v>0</v>
      </c>
      <c r="O34" s="34">
        <f t="shared" si="14"/>
        <v>0</v>
      </c>
      <c r="P34" s="34">
        <f t="shared" si="14"/>
        <v>0</v>
      </c>
      <c r="Q34" s="34">
        <f t="shared" si="14"/>
        <v>0</v>
      </c>
      <c r="R34" s="34">
        <f t="shared" si="14"/>
        <v>2.5000000000000001E-3</v>
      </c>
      <c r="S34" s="34">
        <f t="shared" si="14"/>
        <v>0</v>
      </c>
      <c r="T34" s="34">
        <f t="shared" si="14"/>
        <v>1.625</v>
      </c>
      <c r="U34" s="34">
        <f t="shared" si="14"/>
        <v>1.571</v>
      </c>
      <c r="V34" s="34">
        <f t="shared" si="14"/>
        <v>0.72499999999999998</v>
      </c>
      <c r="W34" s="34">
        <f t="shared" si="14"/>
        <v>0.36199999999999999</v>
      </c>
      <c r="X34" s="34">
        <f t="shared" si="14"/>
        <v>0</v>
      </c>
      <c r="Y34" s="34">
        <f t="shared" si="14"/>
        <v>0</v>
      </c>
      <c r="Z34" s="34">
        <f t="shared" si="14"/>
        <v>5.0000000000000001E-4</v>
      </c>
      <c r="AA34" s="34">
        <f t="shared" si="14"/>
        <v>0</v>
      </c>
      <c r="AB34" s="34">
        <f t="shared" si="14"/>
        <v>0.875</v>
      </c>
      <c r="AC34" s="34">
        <f t="shared" si="14"/>
        <v>1.3520000000000001</v>
      </c>
      <c r="AD34" s="34">
        <f t="shared" si="14"/>
        <v>0.78500000000000003</v>
      </c>
      <c r="AE34" s="34">
        <f t="shared" si="14"/>
        <v>0.33900000000000002</v>
      </c>
      <c r="AF34" s="34">
        <f t="shared" si="14"/>
        <v>0</v>
      </c>
      <c r="AG34" s="34">
        <f t="shared" si="14"/>
        <v>0</v>
      </c>
      <c r="AH34" s="34">
        <f t="shared" si="14"/>
        <v>5.0000000000000001E-3</v>
      </c>
      <c r="AI34" s="34">
        <f t="shared" si="14"/>
        <v>0.01</v>
      </c>
      <c r="AJ34" s="34">
        <f t="shared" si="14"/>
        <v>0.25</v>
      </c>
      <c r="AK34" s="34">
        <f t="shared" si="14"/>
        <v>1.0009999999999999</v>
      </c>
      <c r="AL34" s="34">
        <f t="shared" si="14"/>
        <v>0.30499999999999999</v>
      </c>
      <c r="AM34" s="34">
        <f t="shared" si="14"/>
        <v>0.224</v>
      </c>
      <c r="AN34" s="34">
        <f t="shared" si="14"/>
        <v>0</v>
      </c>
      <c r="AO34" s="34">
        <f t="shared" si="14"/>
        <v>0</v>
      </c>
      <c r="AP34" s="34">
        <f t="shared" si="14"/>
        <v>4.0000000000000001E-3</v>
      </c>
      <c r="AQ34" s="34">
        <f t="shared" si="14"/>
        <v>0</v>
      </c>
      <c r="AR34" s="34">
        <f t="shared" si="14"/>
        <v>0.25</v>
      </c>
      <c r="AS34" s="34">
        <f t="shared" si="14"/>
        <v>1.242</v>
      </c>
      <c r="AT34" s="34">
        <f t="shared" si="14"/>
        <v>0.16</v>
      </c>
      <c r="AU34" s="34">
        <f t="shared" si="14"/>
        <v>0.28299999999999997</v>
      </c>
      <c r="AV34" s="34">
        <f t="shared" si="14"/>
        <v>0</v>
      </c>
      <c r="AW34" s="34">
        <f t="shared" si="14"/>
        <v>0</v>
      </c>
      <c r="AX34" s="34">
        <f t="shared" si="14"/>
        <v>5.0000000000000001E-3</v>
      </c>
      <c r="AY34" s="34">
        <f t="shared" si="14"/>
        <v>0.01</v>
      </c>
      <c r="AZ34" s="34">
        <f t="shared" si="14"/>
        <v>0</v>
      </c>
      <c r="BA34" s="34">
        <f t="shared" si="14"/>
        <v>0.01</v>
      </c>
      <c r="BB34" s="34">
        <f t="shared" si="14"/>
        <v>0.105</v>
      </c>
      <c r="BC34" s="34">
        <f t="shared" si="14"/>
        <v>0</v>
      </c>
      <c r="BD34" s="34">
        <f t="shared" si="14"/>
        <v>0</v>
      </c>
      <c r="BE34" s="34">
        <f t="shared" si="14"/>
        <v>0</v>
      </c>
      <c r="BF34" s="34">
        <f t="shared" si="14"/>
        <v>1E-3</v>
      </c>
      <c r="BG34" s="34">
        <f t="shared" si="14"/>
        <v>0</v>
      </c>
      <c r="BH34" s="34">
        <f t="shared" si="14"/>
        <v>0.25</v>
      </c>
      <c r="BI34" s="34">
        <f t="shared" si="14"/>
        <v>0</v>
      </c>
      <c r="BJ34" s="34">
        <f t="shared" si="14"/>
        <v>0.08</v>
      </c>
      <c r="BK34" s="34">
        <f t="shared" si="14"/>
        <v>0</v>
      </c>
      <c r="BL34" s="34">
        <f t="shared" si="14"/>
        <v>0</v>
      </c>
      <c r="BM34" s="34">
        <f t="shared" si="14"/>
        <v>0</v>
      </c>
      <c r="BN34" s="34">
        <f t="shared" si="14"/>
        <v>0</v>
      </c>
      <c r="BO34" s="34">
        <f t="shared" si="14"/>
        <v>0</v>
      </c>
      <c r="BP34" s="34">
        <f t="shared" si="14"/>
        <v>0</v>
      </c>
      <c r="BQ34" s="34">
        <f t="shared" ref="BQ34:CS34" si="15">MIN(BQ6,BQ8,BQ10,BQ12,BQ14,BQ16,BQ18,BQ20)</f>
        <v>0</v>
      </c>
      <c r="BR34" s="34">
        <f t="shared" si="15"/>
        <v>0</v>
      </c>
      <c r="BS34" s="34">
        <f t="shared" si="15"/>
        <v>0</v>
      </c>
      <c r="BT34" s="34">
        <f t="shared" si="15"/>
        <v>0</v>
      </c>
      <c r="BU34" s="34">
        <f t="shared" si="15"/>
        <v>0</v>
      </c>
      <c r="BV34" s="34">
        <f t="shared" si="15"/>
        <v>5.4999999999999997E-3</v>
      </c>
      <c r="BW34" s="34">
        <f t="shared" si="15"/>
        <v>0.01</v>
      </c>
      <c r="BX34" s="34">
        <f t="shared" si="15"/>
        <v>0</v>
      </c>
      <c r="BY34" s="34">
        <f t="shared" si="15"/>
        <v>0</v>
      </c>
      <c r="BZ34" s="34">
        <f t="shared" si="15"/>
        <v>0.105</v>
      </c>
      <c r="CA34" s="34">
        <f t="shared" si="15"/>
        <v>0</v>
      </c>
      <c r="CB34" s="34">
        <f t="shared" si="15"/>
        <v>0</v>
      </c>
      <c r="CC34" s="34">
        <f t="shared" si="15"/>
        <v>0</v>
      </c>
      <c r="CD34" s="34">
        <f t="shared" si="15"/>
        <v>0</v>
      </c>
      <c r="CE34" s="34">
        <f t="shared" si="15"/>
        <v>0</v>
      </c>
      <c r="CF34" s="34">
        <f t="shared" si="15"/>
        <v>0</v>
      </c>
      <c r="CG34" s="34">
        <f t="shared" si="15"/>
        <v>0</v>
      </c>
      <c r="CH34" s="34">
        <f t="shared" si="15"/>
        <v>0</v>
      </c>
      <c r="CI34" s="34">
        <f t="shared" si="15"/>
        <v>0</v>
      </c>
      <c r="CJ34" s="34">
        <f t="shared" si="15"/>
        <v>0</v>
      </c>
      <c r="CK34" s="34">
        <f t="shared" si="15"/>
        <v>0</v>
      </c>
      <c r="CL34" s="34">
        <f t="shared" si="15"/>
        <v>0</v>
      </c>
      <c r="CM34" s="34">
        <f t="shared" si="15"/>
        <v>0</v>
      </c>
      <c r="CN34" s="34">
        <f t="shared" si="15"/>
        <v>0</v>
      </c>
      <c r="CO34" s="34">
        <f t="shared" si="15"/>
        <v>0</v>
      </c>
      <c r="CP34" s="34">
        <f t="shared" si="15"/>
        <v>0</v>
      </c>
      <c r="CQ34" s="34">
        <f t="shared" si="15"/>
        <v>0</v>
      </c>
      <c r="CR34" s="34">
        <f t="shared" si="15"/>
        <v>0</v>
      </c>
      <c r="CS34" s="34">
        <f t="shared" si="15"/>
        <v>0</v>
      </c>
    </row>
    <row r="35" spans="1:97" x14ac:dyDescent="0.25">
      <c r="A35" t="s">
        <v>77</v>
      </c>
      <c r="B35" s="34">
        <f t="shared" ref="B35:C35" si="16">MAX(B6,B8,B10,B12,B14,B16,B18,B20)</f>
        <v>1.0999999999999999E-2</v>
      </c>
      <c r="C35" s="34">
        <f t="shared" si="16"/>
        <v>0.01</v>
      </c>
      <c r="D35" s="34">
        <f t="shared" ref="D35" si="17">MAX(D6,D8,D10,D12,D14,D16,D18,D20)</f>
        <v>6</v>
      </c>
      <c r="E35" s="34">
        <f t="shared" ref="E35:BP35" si="18">MAX(E6,E8,E10,E12,E14,E16,E18,E20)</f>
        <v>0</v>
      </c>
      <c r="F35" s="34">
        <f t="shared" si="18"/>
        <v>0.88500000000000001</v>
      </c>
      <c r="G35" s="34">
        <f t="shared" si="18"/>
        <v>0</v>
      </c>
      <c r="H35" s="34">
        <f t="shared" si="18"/>
        <v>0</v>
      </c>
      <c r="I35" s="34">
        <f t="shared" si="18"/>
        <v>0</v>
      </c>
      <c r="J35" s="34">
        <f t="shared" si="18"/>
        <v>0</v>
      </c>
      <c r="K35" s="34">
        <f t="shared" si="18"/>
        <v>0</v>
      </c>
      <c r="L35" s="34">
        <f t="shared" si="18"/>
        <v>0</v>
      </c>
      <c r="M35" s="34">
        <f t="shared" si="18"/>
        <v>0</v>
      </c>
      <c r="N35" s="34">
        <f t="shared" si="18"/>
        <v>0</v>
      </c>
      <c r="O35" s="34">
        <f t="shared" si="18"/>
        <v>0</v>
      </c>
      <c r="P35" s="34">
        <f t="shared" si="18"/>
        <v>0</v>
      </c>
      <c r="Q35" s="34">
        <f t="shared" si="18"/>
        <v>0</v>
      </c>
      <c r="R35" s="34">
        <f t="shared" si="18"/>
        <v>3.5000000000000001E-3</v>
      </c>
      <c r="S35" s="34">
        <f t="shared" si="18"/>
        <v>0</v>
      </c>
      <c r="T35" s="34">
        <f t="shared" si="18"/>
        <v>5.25</v>
      </c>
      <c r="U35" s="34">
        <f t="shared" si="18"/>
        <v>2.0419999999999998</v>
      </c>
      <c r="V35" s="34">
        <f t="shared" si="18"/>
        <v>0.75</v>
      </c>
      <c r="W35" s="34">
        <f t="shared" si="18"/>
        <v>0.38800000000000001</v>
      </c>
      <c r="X35" s="34">
        <f t="shared" si="18"/>
        <v>0</v>
      </c>
      <c r="Y35" s="34">
        <f t="shared" si="18"/>
        <v>0</v>
      </c>
      <c r="Z35" s="34">
        <f t="shared" si="18"/>
        <v>3.5000000000000001E-3</v>
      </c>
      <c r="AA35" s="34">
        <f t="shared" si="18"/>
        <v>0</v>
      </c>
      <c r="AB35" s="34">
        <f t="shared" si="18"/>
        <v>4.375</v>
      </c>
      <c r="AC35" s="34">
        <f t="shared" si="18"/>
        <v>1.964</v>
      </c>
      <c r="AD35" s="34">
        <f t="shared" si="18"/>
        <v>1.375</v>
      </c>
      <c r="AE35" s="34">
        <f t="shared" si="18"/>
        <v>0.90100000000000002</v>
      </c>
      <c r="AF35" s="34">
        <f t="shared" si="18"/>
        <v>0</v>
      </c>
      <c r="AG35" s="34">
        <f t="shared" si="18"/>
        <v>0</v>
      </c>
      <c r="AH35" s="34">
        <f t="shared" si="18"/>
        <v>0.57650000000000001</v>
      </c>
      <c r="AI35" s="34">
        <f t="shared" si="18"/>
        <v>1.1100000000000001</v>
      </c>
      <c r="AJ35" s="34">
        <f t="shared" si="18"/>
        <v>5.75</v>
      </c>
      <c r="AK35" s="34">
        <f t="shared" si="18"/>
        <v>1.929</v>
      </c>
      <c r="AL35" s="34">
        <f t="shared" si="18"/>
        <v>0.625</v>
      </c>
      <c r="AM35" s="34">
        <f t="shared" si="18"/>
        <v>0.38400000000000001</v>
      </c>
      <c r="AN35" s="34">
        <f t="shared" si="18"/>
        <v>0</v>
      </c>
      <c r="AO35" s="34">
        <f t="shared" si="18"/>
        <v>0</v>
      </c>
      <c r="AP35" s="34">
        <f t="shared" si="18"/>
        <v>0.58099999999999996</v>
      </c>
      <c r="AQ35" s="34">
        <f t="shared" si="18"/>
        <v>0</v>
      </c>
      <c r="AR35" s="34">
        <f t="shared" si="18"/>
        <v>1.75</v>
      </c>
      <c r="AS35" s="34">
        <f t="shared" si="18"/>
        <v>1.845</v>
      </c>
      <c r="AT35" s="34">
        <f t="shared" si="18"/>
        <v>0.46</v>
      </c>
      <c r="AU35" s="34">
        <f t="shared" si="18"/>
        <v>0.40300000000000002</v>
      </c>
      <c r="AV35" s="34">
        <f t="shared" si="18"/>
        <v>0</v>
      </c>
      <c r="AW35" s="34">
        <f t="shared" si="18"/>
        <v>0</v>
      </c>
      <c r="AX35" s="34">
        <f t="shared" si="18"/>
        <v>8.5000000000000006E-3</v>
      </c>
      <c r="AY35" s="34">
        <f t="shared" si="18"/>
        <v>5.5E-2</v>
      </c>
      <c r="AZ35" s="34">
        <f t="shared" si="18"/>
        <v>2.625</v>
      </c>
      <c r="BA35" s="34">
        <f t="shared" si="18"/>
        <v>1.4999999999999999E-2</v>
      </c>
      <c r="BB35" s="34">
        <f t="shared" si="18"/>
        <v>0.67500000000000004</v>
      </c>
      <c r="BC35" s="34">
        <f t="shared" si="18"/>
        <v>0</v>
      </c>
      <c r="BD35" s="34">
        <f t="shared" si="18"/>
        <v>0</v>
      </c>
      <c r="BE35" s="34">
        <f t="shared" si="18"/>
        <v>0</v>
      </c>
      <c r="BF35" s="34">
        <f t="shared" si="18"/>
        <v>5.0000000000000001E-3</v>
      </c>
      <c r="BG35" s="34">
        <f t="shared" si="18"/>
        <v>0</v>
      </c>
      <c r="BH35" s="34">
        <f t="shared" si="18"/>
        <v>7</v>
      </c>
      <c r="BI35" s="34">
        <f t="shared" si="18"/>
        <v>0</v>
      </c>
      <c r="BJ35" s="34">
        <f t="shared" si="18"/>
        <v>0.82</v>
      </c>
      <c r="BK35" s="34">
        <f t="shared" si="18"/>
        <v>0</v>
      </c>
      <c r="BL35" s="34">
        <f t="shared" si="18"/>
        <v>0</v>
      </c>
      <c r="BM35" s="34">
        <f t="shared" si="18"/>
        <v>0</v>
      </c>
      <c r="BN35" s="34">
        <f t="shared" si="18"/>
        <v>0</v>
      </c>
      <c r="BO35" s="34">
        <f t="shared" si="18"/>
        <v>0</v>
      </c>
      <c r="BP35" s="34">
        <f t="shared" si="18"/>
        <v>0</v>
      </c>
      <c r="BQ35" s="34">
        <f t="shared" ref="BQ35:CS35" si="19">MAX(BQ6,BQ8,BQ10,BQ12,BQ14,BQ16,BQ18,BQ20)</f>
        <v>0</v>
      </c>
      <c r="BR35" s="34">
        <f t="shared" si="19"/>
        <v>0</v>
      </c>
      <c r="BS35" s="34">
        <f t="shared" si="19"/>
        <v>0</v>
      </c>
      <c r="BT35" s="34">
        <f t="shared" si="19"/>
        <v>0</v>
      </c>
      <c r="BU35" s="34">
        <f t="shared" si="19"/>
        <v>0</v>
      </c>
      <c r="BV35" s="34">
        <f t="shared" si="19"/>
        <v>1.0500000000000001E-2</v>
      </c>
      <c r="BW35" s="34">
        <f t="shared" si="19"/>
        <v>0.02</v>
      </c>
      <c r="BX35" s="34">
        <f t="shared" si="19"/>
        <v>2.125</v>
      </c>
      <c r="BY35" s="34">
        <f t="shared" si="19"/>
        <v>0</v>
      </c>
      <c r="BZ35" s="34">
        <f t="shared" si="19"/>
        <v>0.86</v>
      </c>
      <c r="CA35" s="34">
        <f t="shared" si="19"/>
        <v>0</v>
      </c>
      <c r="CB35" s="34">
        <f t="shared" si="19"/>
        <v>0</v>
      </c>
      <c r="CC35" s="34">
        <f t="shared" si="19"/>
        <v>0</v>
      </c>
      <c r="CD35" s="34">
        <f t="shared" si="19"/>
        <v>0</v>
      </c>
      <c r="CE35" s="34">
        <f t="shared" si="19"/>
        <v>0</v>
      </c>
      <c r="CF35" s="34">
        <f t="shared" si="19"/>
        <v>0</v>
      </c>
      <c r="CG35" s="34">
        <f t="shared" si="19"/>
        <v>0</v>
      </c>
      <c r="CH35" s="34">
        <f t="shared" si="19"/>
        <v>0</v>
      </c>
      <c r="CI35" s="34">
        <f t="shared" si="19"/>
        <v>0</v>
      </c>
      <c r="CJ35" s="34">
        <f t="shared" si="19"/>
        <v>0</v>
      </c>
      <c r="CK35" s="34">
        <f t="shared" si="19"/>
        <v>0</v>
      </c>
      <c r="CL35" s="34">
        <f t="shared" si="19"/>
        <v>0</v>
      </c>
      <c r="CM35" s="34">
        <f t="shared" si="19"/>
        <v>0</v>
      </c>
      <c r="CN35" s="34">
        <f t="shared" si="19"/>
        <v>0</v>
      </c>
      <c r="CO35" s="34">
        <f t="shared" si="19"/>
        <v>0</v>
      </c>
      <c r="CP35" s="34">
        <f t="shared" si="19"/>
        <v>0</v>
      </c>
      <c r="CQ35" s="34">
        <f t="shared" si="19"/>
        <v>0</v>
      </c>
      <c r="CR35" s="34">
        <f t="shared" si="19"/>
        <v>0</v>
      </c>
      <c r="CS35" s="34">
        <f t="shared" si="19"/>
        <v>0</v>
      </c>
    </row>
    <row r="36" spans="1:97" x14ac:dyDescent="0.25">
      <c r="A36" t="s">
        <v>27</v>
      </c>
      <c r="B36" s="34">
        <f t="shared" ref="B36:C36" si="20">AVERAGE(B6,B8,B10,B12,B14,B16,B18,B20)</f>
        <v>4.4375000000000005E-3</v>
      </c>
      <c r="C36" s="34">
        <f t="shared" si="20"/>
        <v>0.01</v>
      </c>
      <c r="D36" s="34">
        <f t="shared" ref="D36" si="21">AVERAGE(D6,D8,D10,D12,D14,D16,D18,D20)</f>
        <v>2.53125</v>
      </c>
      <c r="E36" s="34" t="e">
        <f t="shared" ref="E36:BP36" si="22">AVERAGE(E6,E8,E10,E12,E14,E16,E18,E20)</f>
        <v>#DIV/0!</v>
      </c>
      <c r="F36" s="34">
        <f t="shared" si="22"/>
        <v>0.60187499999999994</v>
      </c>
      <c r="G36" s="34" t="e">
        <f t="shared" si="22"/>
        <v>#DIV/0!</v>
      </c>
      <c r="H36" s="34" t="e">
        <f t="shared" si="22"/>
        <v>#DIV/0!</v>
      </c>
      <c r="I36" s="34" t="e">
        <f t="shared" si="22"/>
        <v>#DIV/0!</v>
      </c>
      <c r="J36" s="34" t="e">
        <f t="shared" si="22"/>
        <v>#DIV/0!</v>
      </c>
      <c r="K36" s="34" t="e">
        <f t="shared" si="22"/>
        <v>#DIV/0!</v>
      </c>
      <c r="L36" s="34" t="e">
        <f t="shared" si="22"/>
        <v>#DIV/0!</v>
      </c>
      <c r="M36" s="34" t="e">
        <f t="shared" si="22"/>
        <v>#DIV/0!</v>
      </c>
      <c r="N36" s="34" t="e">
        <f t="shared" si="22"/>
        <v>#DIV/0!</v>
      </c>
      <c r="O36" s="34" t="e">
        <f t="shared" si="22"/>
        <v>#DIV/0!</v>
      </c>
      <c r="P36" s="34" t="e">
        <f t="shared" si="22"/>
        <v>#DIV/0!</v>
      </c>
      <c r="Q36" s="34" t="e">
        <f t="shared" si="22"/>
        <v>#DIV/0!</v>
      </c>
      <c r="R36" s="34">
        <f t="shared" si="22"/>
        <v>3.0000000000000001E-3</v>
      </c>
      <c r="S36" s="34" t="e">
        <f t="shared" si="22"/>
        <v>#DIV/0!</v>
      </c>
      <c r="T36" s="34">
        <f t="shared" si="22"/>
        <v>3.4375</v>
      </c>
      <c r="U36" s="34">
        <f t="shared" si="22"/>
        <v>1.8855</v>
      </c>
      <c r="V36" s="34">
        <f t="shared" si="22"/>
        <v>0.73750000000000004</v>
      </c>
      <c r="W36" s="34">
        <f t="shared" si="22"/>
        <v>0.375</v>
      </c>
      <c r="X36" s="34" t="e">
        <f t="shared" si="22"/>
        <v>#DIV/0!</v>
      </c>
      <c r="Y36" s="34" t="e">
        <f t="shared" si="22"/>
        <v>#DIV/0!</v>
      </c>
      <c r="Z36" s="34">
        <f t="shared" si="22"/>
        <v>1.9375E-3</v>
      </c>
      <c r="AA36" s="34" t="e">
        <f t="shared" si="22"/>
        <v>#DIV/0!</v>
      </c>
      <c r="AB36" s="34">
        <f t="shared" si="22"/>
        <v>2.234375</v>
      </c>
      <c r="AC36" s="34">
        <f t="shared" si="22"/>
        <v>1.6834</v>
      </c>
      <c r="AD36" s="34">
        <f t="shared" si="22"/>
        <v>1.0374999999999999</v>
      </c>
      <c r="AE36" s="34">
        <f t="shared" si="22"/>
        <v>0.47299999999999998</v>
      </c>
      <c r="AF36" s="34" t="e">
        <f t="shared" si="22"/>
        <v>#DIV/0!</v>
      </c>
      <c r="AG36" s="34" t="e">
        <f t="shared" si="22"/>
        <v>#DIV/0!</v>
      </c>
      <c r="AH36" s="34">
        <f t="shared" si="22"/>
        <v>0.21074999999999999</v>
      </c>
      <c r="AI36" s="34">
        <f t="shared" si="22"/>
        <v>0.60375000000000001</v>
      </c>
      <c r="AJ36" s="34">
        <f t="shared" si="22"/>
        <v>1.8875</v>
      </c>
      <c r="AK36" s="34">
        <f t="shared" si="22"/>
        <v>1.5059999999999998</v>
      </c>
      <c r="AL36" s="34">
        <f t="shared" si="22"/>
        <v>0.47374999999999995</v>
      </c>
      <c r="AM36" s="34">
        <f t="shared" si="22"/>
        <v>0.32719999999999999</v>
      </c>
      <c r="AN36" s="34" t="e">
        <f t="shared" si="22"/>
        <v>#DIV/0!</v>
      </c>
      <c r="AO36" s="34" t="e">
        <f t="shared" si="22"/>
        <v>#DIV/0!</v>
      </c>
      <c r="AP36" s="34">
        <f t="shared" si="22"/>
        <v>0.29074999999999995</v>
      </c>
      <c r="AQ36" s="34" t="e">
        <f t="shared" si="22"/>
        <v>#DIV/0!</v>
      </c>
      <c r="AR36" s="34">
        <f t="shared" si="22"/>
        <v>0.59375</v>
      </c>
      <c r="AS36" s="34">
        <f t="shared" si="22"/>
        <v>1.5834999999999999</v>
      </c>
      <c r="AT36" s="34">
        <f t="shared" si="22"/>
        <v>0.35124999999999995</v>
      </c>
      <c r="AU36" s="34">
        <f t="shared" si="22"/>
        <v>0.33933333333333332</v>
      </c>
      <c r="AV36" s="34" t="e">
        <f t="shared" si="22"/>
        <v>#DIV/0!</v>
      </c>
      <c r="AW36" s="34" t="e">
        <f t="shared" si="22"/>
        <v>#DIV/0!</v>
      </c>
      <c r="AX36" s="34">
        <f t="shared" si="22"/>
        <v>6.7499999999999991E-3</v>
      </c>
      <c r="AY36" s="34">
        <f t="shared" si="22"/>
        <v>1.5624999999999997E-2</v>
      </c>
      <c r="AZ36" s="34">
        <f t="shared" si="22"/>
        <v>0.859375</v>
      </c>
      <c r="BA36" s="34">
        <f t="shared" si="22"/>
        <v>1.2500000000000001E-2</v>
      </c>
      <c r="BB36" s="34">
        <f t="shared" si="22"/>
        <v>0.44125000000000003</v>
      </c>
      <c r="BC36" s="34" t="e">
        <f t="shared" si="22"/>
        <v>#DIV/0!</v>
      </c>
      <c r="BD36" s="34" t="e">
        <f t="shared" si="22"/>
        <v>#DIV/0!</v>
      </c>
      <c r="BE36" s="34" t="e">
        <f t="shared" si="22"/>
        <v>#DIV/0!</v>
      </c>
      <c r="BF36" s="34">
        <f t="shared" si="22"/>
        <v>2.5714285714285717E-3</v>
      </c>
      <c r="BG36" s="34" t="e">
        <f t="shared" si="22"/>
        <v>#DIV/0!</v>
      </c>
      <c r="BH36" s="34">
        <f t="shared" si="22"/>
        <v>3.3214285714285716</v>
      </c>
      <c r="BI36" s="34" t="e">
        <f t="shared" si="22"/>
        <v>#DIV/0!</v>
      </c>
      <c r="BJ36" s="34">
        <f t="shared" si="22"/>
        <v>0.61142857142857132</v>
      </c>
      <c r="BK36" s="34" t="e">
        <f t="shared" si="22"/>
        <v>#DIV/0!</v>
      </c>
      <c r="BL36" s="34" t="e">
        <f t="shared" si="22"/>
        <v>#DIV/0!</v>
      </c>
      <c r="BM36" s="34" t="e">
        <f t="shared" si="22"/>
        <v>#DIV/0!</v>
      </c>
      <c r="BN36" s="34" t="e">
        <f t="shared" si="22"/>
        <v>#DIV/0!</v>
      </c>
      <c r="BO36" s="34" t="e">
        <f t="shared" si="22"/>
        <v>#DIV/0!</v>
      </c>
      <c r="BP36" s="34" t="e">
        <f t="shared" si="22"/>
        <v>#DIV/0!</v>
      </c>
      <c r="BQ36" s="34" t="e">
        <f t="shared" ref="BQ36:CS36" si="23">AVERAGE(BQ6,BQ8,BQ10,BQ12,BQ14,BQ16,BQ18,BQ20)</f>
        <v>#DIV/0!</v>
      </c>
      <c r="BR36" s="34" t="e">
        <f t="shared" si="23"/>
        <v>#DIV/0!</v>
      </c>
      <c r="BS36" s="34" t="e">
        <f t="shared" si="23"/>
        <v>#DIV/0!</v>
      </c>
      <c r="BT36" s="34" t="e">
        <f t="shared" si="23"/>
        <v>#DIV/0!</v>
      </c>
      <c r="BU36" s="34" t="e">
        <f t="shared" si="23"/>
        <v>#DIV/0!</v>
      </c>
      <c r="BV36" s="34">
        <f t="shared" si="23"/>
        <v>8.5625000000000007E-3</v>
      </c>
      <c r="BW36" s="34">
        <f t="shared" si="23"/>
        <v>1.3124999999999998E-2</v>
      </c>
      <c r="BX36" s="34">
        <f t="shared" si="23"/>
        <v>1.1875</v>
      </c>
      <c r="BY36" s="34" t="e">
        <f t="shared" si="23"/>
        <v>#DIV/0!</v>
      </c>
      <c r="BZ36" s="34">
        <f t="shared" si="23"/>
        <v>0.56875000000000009</v>
      </c>
      <c r="CA36" s="34" t="e">
        <f t="shared" si="23"/>
        <v>#DIV/0!</v>
      </c>
      <c r="CB36" s="34" t="e">
        <f t="shared" si="23"/>
        <v>#DIV/0!</v>
      </c>
      <c r="CC36" s="34" t="e">
        <f t="shared" si="23"/>
        <v>#DIV/0!</v>
      </c>
      <c r="CD36" s="34" t="e">
        <f t="shared" si="23"/>
        <v>#DIV/0!</v>
      </c>
      <c r="CE36" s="34" t="e">
        <f t="shared" si="23"/>
        <v>#DIV/0!</v>
      </c>
      <c r="CF36" s="34" t="e">
        <f t="shared" si="23"/>
        <v>#DIV/0!</v>
      </c>
      <c r="CG36" s="34" t="e">
        <f t="shared" si="23"/>
        <v>#DIV/0!</v>
      </c>
      <c r="CH36" s="34" t="e">
        <f t="shared" si="23"/>
        <v>#DIV/0!</v>
      </c>
      <c r="CI36" s="34" t="e">
        <f t="shared" si="23"/>
        <v>#DIV/0!</v>
      </c>
      <c r="CJ36" s="34" t="e">
        <f t="shared" si="23"/>
        <v>#DIV/0!</v>
      </c>
      <c r="CK36" s="34" t="e">
        <f t="shared" si="23"/>
        <v>#DIV/0!</v>
      </c>
      <c r="CL36" s="34" t="e">
        <f t="shared" si="23"/>
        <v>#DIV/0!</v>
      </c>
      <c r="CM36" s="34" t="e">
        <f t="shared" si="23"/>
        <v>#DIV/0!</v>
      </c>
      <c r="CN36" s="34" t="e">
        <f t="shared" si="23"/>
        <v>#DIV/0!</v>
      </c>
      <c r="CO36" s="34" t="e">
        <f t="shared" si="23"/>
        <v>#DIV/0!</v>
      </c>
      <c r="CP36" s="34" t="e">
        <f t="shared" si="23"/>
        <v>#DIV/0!</v>
      </c>
      <c r="CQ36" s="34" t="e">
        <f t="shared" si="23"/>
        <v>#DIV/0!</v>
      </c>
      <c r="CR36" s="34" t="e">
        <f t="shared" si="23"/>
        <v>#DIV/0!</v>
      </c>
      <c r="CS36" s="34" t="e">
        <f t="shared" si="23"/>
        <v>#DIV/0!</v>
      </c>
    </row>
  </sheetData>
  <mergeCells count="12">
    <mergeCell ref="AP2:AW2"/>
    <mergeCell ref="AX2:BE2"/>
    <mergeCell ref="B2:I2"/>
    <mergeCell ref="J2:Q2"/>
    <mergeCell ref="R2:Y2"/>
    <mergeCell ref="Z2:AG2"/>
    <mergeCell ref="AH2:AO2"/>
    <mergeCell ref="BF2:BM2"/>
    <mergeCell ref="BN2:BU2"/>
    <mergeCell ref="BV2:CC2"/>
    <mergeCell ref="CD2:CK2"/>
    <mergeCell ref="CL2:C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WQC</vt:lpstr>
      <vt:lpstr>Sheet1</vt:lpstr>
      <vt:lpstr>Sheet2</vt:lpstr>
      <vt:lpstr>Nutrien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S</dc:creator>
  <cp:lastModifiedBy>user</cp:lastModifiedBy>
  <dcterms:created xsi:type="dcterms:W3CDTF">2017-08-06T05:29:27Z</dcterms:created>
  <dcterms:modified xsi:type="dcterms:W3CDTF">2020-01-15T12:51:44Z</dcterms:modified>
</cp:coreProperties>
</file>