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60" yWindow="0" windowWidth="21740" windowHeight="13500" tabRatio="738"/>
  </bookViews>
  <sheets>
    <sheet name="table" sheetId="2" r:id="rId1"/>
    <sheet name="gwas.catalog" sheetId="6" r:id="rId2"/>
    <sheet name="allgenes.PC" sheetId="3" r:id="rId3"/>
    <sheet name="genes.all.20kb" sheetId="4" r:id="rId4"/>
    <sheet name="omim" sheetId="5" r:id="rId5"/>
    <sheet name="asd.id.dd" sheetId="7" r:id="rId6"/>
    <sheet name="psych.cnvs" sheetId="8" r:id="rId7"/>
    <sheet name="GPCRs" sheetId="9" r:id="rId8"/>
    <sheet name="JAX.KOs" sheetId="10" r:id="rId9"/>
    <sheet name="linkage" sheetId="11" r:id="rId10"/>
    <sheet name="stephan" sheetId="1" r:id="rId11"/>
  </sheets>
  <definedNames>
    <definedName name="table" localSheetId="0">table!$A$1:$U$122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" i="2" l="1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table.txt" type="6" refreshedVersion="0" background="1" saveData="1">
    <textPr fileType="mac" sourceFile="Macintosh HD:Users:pfsulliv:Downloads:table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<sst xmlns="http://schemas.openxmlformats.org/spreadsheetml/2006/main" count="12428" uniqueCount="3057">
  <si>
    <t>SNP</t>
  </si>
  <si>
    <t>CHR</t>
  </si>
  <si>
    <t>BP</t>
  </si>
  <si>
    <t>P</t>
  </si>
  <si>
    <t>OR</t>
  </si>
  <si>
    <t>SE</t>
  </si>
  <si>
    <t>A1A2</t>
  </si>
  <si>
    <t>FRQ_A_44194</t>
  </si>
  <si>
    <t>FRQ_U_110741</t>
  </si>
  <si>
    <t>INFO</t>
  </si>
  <si>
    <t>Dir</t>
  </si>
  <si>
    <t>ngt</t>
  </si>
  <si>
    <t>range.left</t>
  </si>
  <si>
    <t>range.right</t>
  </si>
  <si>
    <t>span(kb)</t>
  </si>
  <si>
    <t>range.left.6</t>
  </si>
  <si>
    <t>range.right.6</t>
  </si>
  <si>
    <t>span.6(kb)</t>
  </si>
  <si>
    <t>chr5_103903810_D</t>
  </si>
  <si>
    <t>I2/D</t>
  </si>
  <si>
    <t>-?-?</t>
  </si>
  <si>
    <t>-</t>
  </si>
  <si>
    <t>rs1950829</t>
  </si>
  <si>
    <t>A/G</t>
  </si>
  <si>
    <t>++++</t>
  </si>
  <si>
    <t>rs184040100</t>
  </si>
  <si>
    <t>---?</t>
  </si>
  <si>
    <t>rs2728806</t>
  </si>
  <si>
    <t>T/C</t>
  </si>
  <si>
    <t>chr4_42084256_D</t>
  </si>
  <si>
    <t>+?+?</t>
  </si>
  <si>
    <t>chr18_52420903_D</t>
  </si>
  <si>
    <t>D/I3</t>
  </si>
  <si>
    <t>rs6871562</t>
  </si>
  <si>
    <t>chr15_62821292_I</t>
  </si>
  <si>
    <t>rs113596672</t>
  </si>
  <si>
    <t>rs1409255</t>
  </si>
  <si>
    <t>A/C</t>
  </si>
  <si>
    <t>rs12133935</t>
  </si>
  <si>
    <t>rs78784886</t>
  </si>
  <si>
    <t>?-++</t>
  </si>
  <si>
    <t>rs117723312</t>
  </si>
  <si>
    <t>C/G</t>
  </si>
  <si>
    <t>chr1_19161631_D</t>
  </si>
  <si>
    <t>rs11867416</t>
  </si>
  <si>
    <t>A/T</t>
  </si>
  <si>
    <t>rs117079743</t>
  </si>
  <si>
    <t>rs510415</t>
  </si>
  <si>
    <t>T/G</t>
  </si>
  <si>
    <t>chr4_106306608_I</t>
  </si>
  <si>
    <t>rs10850836</t>
  </si>
  <si>
    <t>rs8095416</t>
  </si>
  <si>
    <t>+++-</t>
  </si>
  <si>
    <t>rs1926032</t>
  </si>
  <si>
    <t>----</t>
  </si>
  <si>
    <t>rs192828608</t>
  </si>
  <si>
    <t>G/A</t>
  </si>
  <si>
    <t>?--?</t>
  </si>
  <si>
    <t>rs13128748</t>
  </si>
  <si>
    <t>rs62339296</t>
  </si>
  <si>
    <t>rs115020006</t>
  </si>
  <si>
    <t>?+??</t>
  </si>
  <si>
    <t>rs149535946</t>
  </si>
  <si>
    <t>+++?</t>
  </si>
  <si>
    <t>rs75529213</t>
  </si>
  <si>
    <t>rs28684628</t>
  </si>
  <si>
    <t>rs187910585</t>
  </si>
  <si>
    <t>G/T</t>
  </si>
  <si>
    <t>?++?</t>
  </si>
  <si>
    <t>chr10_58776388_I</t>
  </si>
  <si>
    <t>rs4141983</t>
  </si>
  <si>
    <t>chr3_98972436_I</t>
  </si>
  <si>
    <t>rs7814468</t>
  </si>
  <si>
    <t>rs11647445</t>
  </si>
  <si>
    <t>rs111770525</t>
  </si>
  <si>
    <t>rs4615049</t>
  </si>
  <si>
    <t>rs7907501</t>
  </si>
  <si>
    <t>rs60396677</t>
  </si>
  <si>
    <t>rs57561656</t>
  </si>
  <si>
    <t>-?+?</t>
  </si>
  <si>
    <t>rs55713588</t>
  </si>
  <si>
    <t>?+?-</t>
  </si>
  <si>
    <t>rs16920667</t>
  </si>
  <si>
    <t>rs80252880</t>
  </si>
  <si>
    <t>rs2224135</t>
  </si>
  <si>
    <t>rs12413999</t>
  </si>
  <si>
    <t>rs2060886</t>
  </si>
  <si>
    <t>rs55730016</t>
  </si>
  <si>
    <t>chr14_89264108_D</t>
  </si>
  <si>
    <t>rs4142939</t>
  </si>
  <si>
    <t>rs187492112</t>
  </si>
  <si>
    <t>rs12256607</t>
  </si>
  <si>
    <t>?-??</t>
  </si>
  <si>
    <t>chr19_55190155_D</t>
  </si>
  <si>
    <t>I5/D</t>
  </si>
  <si>
    <t>rs12617171</t>
  </si>
  <si>
    <t>rs138075251</t>
  </si>
  <si>
    <t>rs183353517</t>
  </si>
  <si>
    <t>rs181323910</t>
  </si>
  <si>
    <t>rs7894217</t>
  </si>
  <si>
    <t>rs13374435</t>
  </si>
  <si>
    <t>rs2798282</t>
  </si>
  <si>
    <t>rs115193644</t>
  </si>
  <si>
    <t>rs4901060</t>
  </si>
  <si>
    <t>rs6703769</t>
  </si>
  <si>
    <t>rs79395409</t>
  </si>
  <si>
    <t>rs147841215</t>
  </si>
  <si>
    <t>rs4680975</t>
  </si>
  <si>
    <t>rs12865447</t>
  </si>
  <si>
    <t>---+</t>
  </si>
  <si>
    <t>rs191368953</t>
  </si>
  <si>
    <t>chr3_49478988_D</t>
  </si>
  <si>
    <t>rs12367108</t>
  </si>
  <si>
    <t>rs183306040</t>
  </si>
  <si>
    <t>chr4_7617497_D</t>
  </si>
  <si>
    <t>rs141797054</t>
  </si>
  <si>
    <t>rs34204032</t>
  </si>
  <si>
    <t>rs111336625</t>
  </si>
  <si>
    <t>rs12504682</t>
  </si>
  <si>
    <t>rs143029035</t>
  </si>
  <si>
    <t>rs138526335</t>
  </si>
  <si>
    <t>rs116039792</t>
  </si>
  <si>
    <t>rs191815841</t>
  </si>
  <si>
    <t>rs115390388</t>
  </si>
  <si>
    <t>rs189563253</t>
  </si>
  <si>
    <t>C/T</t>
  </si>
  <si>
    <t>rs9527368</t>
  </si>
  <si>
    <t>chr12_66377278_D</t>
  </si>
  <si>
    <t>rs142816372</t>
  </si>
  <si>
    <t>rs78273056</t>
  </si>
  <si>
    <t>rs77920955</t>
  </si>
  <si>
    <t>rs78582060</t>
  </si>
  <si>
    <t>rs28635163</t>
  </si>
  <si>
    <t>rs77017895</t>
  </si>
  <si>
    <t>rs12266445</t>
  </si>
  <si>
    <t>rs2536951</t>
  </si>
  <si>
    <t>rs7896584</t>
  </si>
  <si>
    <t>rs524335</t>
  </si>
  <si>
    <t>chr14_88973392_I</t>
  </si>
  <si>
    <t>chr4_2630577_D</t>
  </si>
  <si>
    <t>D/I4</t>
  </si>
  <si>
    <t>rs140217345</t>
  </si>
  <si>
    <t>rs180804369</t>
  </si>
  <si>
    <t>rs140584400</t>
  </si>
  <si>
    <t>rs141897976</t>
  </si>
  <si>
    <t>rs76793464</t>
  </si>
  <si>
    <t>chr14_41595593_I</t>
  </si>
  <si>
    <t>rs145653835</t>
  </si>
  <si>
    <t>rs80267832</t>
  </si>
  <si>
    <t>rs143009073</t>
  </si>
  <si>
    <t>rs4735241</t>
  </si>
  <si>
    <t>rs12716953</t>
  </si>
  <si>
    <t>rs111449092</t>
  </si>
  <si>
    <t>chr10_59313357_D</t>
  </si>
  <si>
    <t>rs80232983</t>
  </si>
  <si>
    <t>C/A</t>
  </si>
  <si>
    <t>?-?-</t>
  </si>
  <si>
    <t>rs74730645</t>
  </si>
  <si>
    <t>rs75163626</t>
  </si>
  <si>
    <t>G/C</t>
  </si>
  <si>
    <t>rs79639922</t>
  </si>
  <si>
    <t>chr10_68675469_D</t>
  </si>
  <si>
    <t>rs73836013</t>
  </si>
  <si>
    <t>rs11245283</t>
  </si>
  <si>
    <t>++-+</t>
  </si>
  <si>
    <t>rs10147908</t>
  </si>
  <si>
    <t>rs4073731</t>
  </si>
  <si>
    <t>rs142898448</t>
  </si>
  <si>
    <t>rs116611709</t>
  </si>
  <si>
    <t>rs4763026</t>
  </si>
  <si>
    <t>rs9973359</t>
  </si>
  <si>
    <t>rs190365624</t>
  </si>
  <si>
    <t>rs488438</t>
  </si>
  <si>
    <t>rs116629963</t>
  </si>
  <si>
    <t>rs113178541</t>
  </si>
  <si>
    <t>rs73157542</t>
  </si>
  <si>
    <t>rs144355553</t>
  </si>
  <si>
    <t>rs192324915</t>
  </si>
  <si>
    <t>chr14_104000802_D</t>
  </si>
  <si>
    <t>chr5_117135515_I</t>
  </si>
  <si>
    <t>rs56370121</t>
  </si>
  <si>
    <t>rs141586579</t>
  </si>
  <si>
    <t>rs28809591</t>
  </si>
  <si>
    <t>rs61470538</t>
  </si>
  <si>
    <t>rs12666820</t>
  </si>
  <si>
    <t>rs7455672</t>
  </si>
  <si>
    <t>?+?+</t>
  </si>
  <si>
    <t>rs73629845</t>
  </si>
  <si>
    <t>rs10228390</t>
  </si>
  <si>
    <t>rs799456</t>
  </si>
  <si>
    <t>rs58562703</t>
  </si>
  <si>
    <t>rs149923103</t>
  </si>
  <si>
    <t>rs62217907</t>
  </si>
  <si>
    <t>rs1343605</t>
  </si>
  <si>
    <t>rs77156136</t>
  </si>
  <si>
    <t>chr1_79943937_D</t>
  </si>
  <si>
    <t>D/I9</t>
  </si>
  <si>
    <t>rs17868458</t>
  </si>
  <si>
    <t>rs141162358</t>
  </si>
  <si>
    <t>rs79048569</t>
  </si>
  <si>
    <t>rs17869667</t>
  </si>
  <si>
    <t>rs17868697</t>
  </si>
  <si>
    <t>rs150277183</t>
  </si>
  <si>
    <t>rs145614155</t>
  </si>
  <si>
    <t>rs114043946</t>
  </si>
  <si>
    <t>rs149849094</t>
  </si>
  <si>
    <t>rs115504555</t>
  </si>
  <si>
    <t>rs115670455</t>
  </si>
  <si>
    <t>rs1508634</t>
  </si>
  <si>
    <t>rs114106784</t>
  </si>
  <si>
    <t>rs149394090</t>
  </si>
  <si>
    <t>rs138267327</t>
  </si>
  <si>
    <t>rs149652826</t>
  </si>
  <si>
    <t>rs150867512</t>
  </si>
  <si>
    <t>rs115285505</t>
  </si>
  <si>
    <t>rs185205065</t>
  </si>
  <si>
    <t>rs80131369</t>
  </si>
  <si>
    <t>rs116608144</t>
  </si>
  <si>
    <t>rs147850906</t>
  </si>
  <si>
    <t>rs145292798</t>
  </si>
  <si>
    <t>rs114368260</t>
  </si>
  <si>
    <t>rs114933833</t>
  </si>
  <si>
    <t>rs72773073</t>
  </si>
  <si>
    <t>rs7026650</t>
  </si>
  <si>
    <t>rs189998943</t>
  </si>
  <si>
    <t>+?-?</t>
  </si>
  <si>
    <t>rs116646457</t>
  </si>
  <si>
    <t>rs522240</t>
  </si>
  <si>
    <t>rs984078</t>
  </si>
  <si>
    <t>rs116650591</t>
  </si>
  <si>
    <t>rs17023490</t>
  </si>
  <si>
    <t>rs114806259</t>
  </si>
  <si>
    <t>rs114742099</t>
  </si>
  <si>
    <t>rs75503293</t>
  </si>
  <si>
    <t>rs114103145</t>
  </si>
  <si>
    <t>rs114280948</t>
  </si>
  <si>
    <t>rs114896671</t>
  </si>
  <si>
    <t>rs147361687</t>
  </si>
  <si>
    <t>rs7319838</t>
  </si>
  <si>
    <t>rs115500686</t>
  </si>
  <si>
    <t>rs7325013</t>
  </si>
  <si>
    <t>rs114939508</t>
  </si>
  <si>
    <t>rs115502287</t>
  </si>
  <si>
    <t>rs114927565</t>
  </si>
  <si>
    <t>rs115677840</t>
  </si>
  <si>
    <t>rs141375527</t>
  </si>
  <si>
    <t>T/A</t>
  </si>
  <si>
    <t>rs146314746</t>
  </si>
  <si>
    <t>rs116454279</t>
  </si>
  <si>
    <t>rs116762918</t>
  </si>
  <si>
    <t>rs146333864</t>
  </si>
  <si>
    <t>rs7323021</t>
  </si>
  <si>
    <t>rs115661908</t>
  </si>
  <si>
    <t>rs75620696</t>
  </si>
  <si>
    <t>rs114038716</t>
  </si>
  <si>
    <t>rs61954600</t>
  </si>
  <si>
    <t>rs78598450</t>
  </si>
  <si>
    <t>rs66484268</t>
  </si>
  <si>
    <t>rs141841612</t>
  </si>
  <si>
    <t>rs74863267</t>
  </si>
  <si>
    <t>rs143159910</t>
  </si>
  <si>
    <t>rs115523355</t>
  </si>
  <si>
    <t>rs114401291</t>
  </si>
  <si>
    <t>rs7674266</t>
  </si>
  <si>
    <t>rs77438142</t>
  </si>
  <si>
    <t>rs115527058</t>
  </si>
  <si>
    <t>rs115692305</t>
  </si>
  <si>
    <t>rs115929851</t>
  </si>
  <si>
    <t>rs116351754</t>
  </si>
  <si>
    <t>rs116555652</t>
  </si>
  <si>
    <t>rs117364696</t>
  </si>
  <si>
    <t>rs6668835</t>
  </si>
  <si>
    <t>rs115680854</t>
  </si>
  <si>
    <t>rs186488535</t>
  </si>
  <si>
    <t>rs77962240</t>
  </si>
  <si>
    <t>rs7319962</t>
  </si>
  <si>
    <t>rs7320641</t>
  </si>
  <si>
    <t>rs116464154</t>
  </si>
  <si>
    <t>rs75568433</t>
  </si>
  <si>
    <t>rs140926457</t>
  </si>
  <si>
    <t>rs114331340</t>
  </si>
  <si>
    <t>rs146400010</t>
  </si>
  <si>
    <t>rs115032226</t>
  </si>
  <si>
    <t>rs192950116</t>
  </si>
  <si>
    <t>rs142590451</t>
  </si>
  <si>
    <t>rs17043773</t>
  </si>
  <si>
    <t>rs114662401</t>
  </si>
  <si>
    <t>rs115415948</t>
  </si>
  <si>
    <t>rs116338063</t>
  </si>
  <si>
    <t>rs114712586</t>
  </si>
  <si>
    <t>rs149481055</t>
  </si>
  <si>
    <t>chr16_87764590_I</t>
  </si>
  <si>
    <t>rs76140575</t>
  </si>
  <si>
    <t>rs141810540</t>
  </si>
  <si>
    <t>rs139645032</t>
  </si>
  <si>
    <t>rs77965434</t>
  </si>
  <si>
    <t>rs75697938</t>
  </si>
  <si>
    <t>rs115100877</t>
  </si>
  <si>
    <t>rs55865837</t>
  </si>
  <si>
    <t>rs140097475</t>
  </si>
  <si>
    <t>rs10767879</t>
  </si>
  <si>
    <t>rs144649226</t>
  </si>
  <si>
    <t>rs77369324</t>
  </si>
  <si>
    <t>rs78913921</t>
  </si>
  <si>
    <t>rs182482151</t>
  </si>
  <si>
    <t>--+?</t>
  </si>
  <si>
    <t>rs143223821</t>
  </si>
  <si>
    <t>rs114345599</t>
  </si>
  <si>
    <t>rs115120717</t>
  </si>
  <si>
    <t>chr2_235349583_I</t>
  </si>
  <si>
    <t>I12/D</t>
  </si>
  <si>
    <t>rs7716661</t>
  </si>
  <si>
    <t>rs78170380</t>
  </si>
  <si>
    <t>rs145603669</t>
  </si>
  <si>
    <t>rs117295769</t>
  </si>
  <si>
    <t>rs4513574</t>
  </si>
  <si>
    <t>rs2451024</t>
  </si>
  <si>
    <t>rs115744462</t>
  </si>
  <si>
    <t>rs181824592</t>
  </si>
  <si>
    <t>rs76487944</t>
  </si>
  <si>
    <t>rs142046630</t>
  </si>
  <si>
    <t>rs181103572</t>
  </si>
  <si>
    <t>rs113266129</t>
  </si>
  <si>
    <t>rs116283366</t>
  </si>
  <si>
    <t>rs187739677</t>
  </si>
  <si>
    <t>rs193191843</t>
  </si>
  <si>
    <t>rs6533164</t>
  </si>
  <si>
    <t>rs6533165</t>
  </si>
  <si>
    <t>rs145233577</t>
  </si>
  <si>
    <t>rs9865340</t>
  </si>
  <si>
    <t>chr9_91986094_I</t>
  </si>
  <si>
    <t>rs509925</t>
  </si>
  <si>
    <t>chr2_62974415_D</t>
  </si>
  <si>
    <t>rs112068882</t>
  </si>
  <si>
    <t>rs78731883</t>
  </si>
  <si>
    <t>rs6544923</t>
  </si>
  <si>
    <t>rs12498839</t>
  </si>
  <si>
    <t>rs113483549</t>
  </si>
  <si>
    <t>chr17_57514007_I</t>
  </si>
  <si>
    <t>chr4_83049279_D</t>
  </si>
  <si>
    <t>D/I10</t>
  </si>
  <si>
    <t>rs111469020</t>
  </si>
  <si>
    <t>rs72990078</t>
  </si>
  <si>
    <t>rs72792591</t>
  </si>
  <si>
    <t>rs115720860</t>
  </si>
  <si>
    <t>rs191066778</t>
  </si>
  <si>
    <t>rs145724400</t>
  </si>
  <si>
    <t>rs111269398</t>
  </si>
  <si>
    <t>rs111598404</t>
  </si>
  <si>
    <t>rs72979450</t>
  </si>
  <si>
    <t>rs76885371</t>
  </si>
  <si>
    <t>rs114361413</t>
  </si>
  <si>
    <t>rs142710706</t>
  </si>
  <si>
    <t>rs76434833</t>
  </si>
  <si>
    <t>rs114629103</t>
  </si>
  <si>
    <t>rs77378465</t>
  </si>
  <si>
    <t>chr4_58735590_D</t>
  </si>
  <si>
    <t>rs1156886</t>
  </si>
  <si>
    <t>chr4_159440964_D</t>
  </si>
  <si>
    <t>rs7738292</t>
  </si>
  <si>
    <t>rs28406789</t>
  </si>
  <si>
    <t>rs116992858</t>
  </si>
  <si>
    <t>rs74999043</t>
  </si>
  <si>
    <t>rs5019889</t>
  </si>
  <si>
    <t>rs1727057</t>
  </si>
  <si>
    <t>rs78045646</t>
  </si>
  <si>
    <t>rs78032573</t>
  </si>
  <si>
    <t>rs6584785</t>
  </si>
  <si>
    <t>rs11564282</t>
  </si>
  <si>
    <t>rs8020546</t>
  </si>
  <si>
    <t>rs113821616</t>
  </si>
  <si>
    <t>rs17178734</t>
  </si>
  <si>
    <t>rs111933351</t>
  </si>
  <si>
    <t>rs7750220</t>
  </si>
  <si>
    <t>rs112781779</t>
  </si>
  <si>
    <t>rs77200643</t>
  </si>
  <si>
    <t>chr8_64598044_I</t>
  </si>
  <si>
    <t>rs11131852</t>
  </si>
  <si>
    <t>rs150523026</t>
  </si>
  <si>
    <t>rs475519</t>
  </si>
  <si>
    <t>rs111773440</t>
  </si>
  <si>
    <t>chr16_73848316_I</t>
  </si>
  <si>
    <t>rs7086328</t>
  </si>
  <si>
    <t>rs4586935</t>
  </si>
  <si>
    <t>rs149610294</t>
  </si>
  <si>
    <t>rs143455549</t>
  </si>
  <si>
    <t>??+?</t>
  </si>
  <si>
    <t>rs4348490</t>
  </si>
  <si>
    <t>rs113316134</t>
  </si>
  <si>
    <t>rs141048355</t>
  </si>
  <si>
    <t>rs59031967</t>
  </si>
  <si>
    <t>rs6940197</t>
  </si>
  <si>
    <t>chr17_26324_I</t>
  </si>
  <si>
    <t>rs79809277</t>
  </si>
  <si>
    <t>rs35654417</t>
  </si>
  <si>
    <t>rs76283544</t>
  </si>
  <si>
    <t>rs111363158</t>
  </si>
  <si>
    <t>rs147928861</t>
  </si>
  <si>
    <t>rs187271334</t>
  </si>
  <si>
    <t>chr1_40205803_D</t>
  </si>
  <si>
    <t>rs114913085</t>
  </si>
  <si>
    <t>rs6825734</t>
  </si>
  <si>
    <t>rs138210188</t>
  </si>
  <si>
    <t>rs183208939</t>
  </si>
  <si>
    <t>rs8034919</t>
  </si>
  <si>
    <t>chr8_118630166_I</t>
  </si>
  <si>
    <t>rs77053461</t>
  </si>
  <si>
    <t>rs79081082</t>
  </si>
  <si>
    <t>rs73012475</t>
  </si>
  <si>
    <t>??--</t>
  </si>
  <si>
    <t>rs56145017</t>
  </si>
  <si>
    <t>chr17_30775179_D</t>
  </si>
  <si>
    <t>rs113405083</t>
  </si>
  <si>
    <t>rs28366446</t>
  </si>
  <si>
    <t>rs72985948</t>
  </si>
  <si>
    <t>rs190804922</t>
  </si>
  <si>
    <t>rs78724906</t>
  </si>
  <si>
    <t>rs6753951</t>
  </si>
  <si>
    <t>rs140086595</t>
  </si>
  <si>
    <t>rs77445470</t>
  </si>
  <si>
    <t>chr1_21227030_I</t>
  </si>
  <si>
    <t>chr18_48013127_D</t>
  </si>
  <si>
    <t>rs193137380</t>
  </si>
  <si>
    <t>rs57903075</t>
  </si>
  <si>
    <t>chr8_80138642_D</t>
  </si>
  <si>
    <t>I11/D</t>
  </si>
  <si>
    <t>rs2528632</t>
  </si>
  <si>
    <t>rs189124949</t>
  </si>
  <si>
    <t>rs11748762</t>
  </si>
  <si>
    <t>rs146783988</t>
  </si>
  <si>
    <t>rs169235</t>
  </si>
  <si>
    <t>rs11807852</t>
  </si>
  <si>
    <t>rs147904674</t>
  </si>
  <si>
    <t>rs28792491</t>
  </si>
  <si>
    <t>rs1826969</t>
  </si>
  <si>
    <t>rs117688223</t>
  </si>
  <si>
    <t>?+++</t>
  </si>
  <si>
    <t>rs28395433</t>
  </si>
  <si>
    <t>rs4690600</t>
  </si>
  <si>
    <t>rs181642550</t>
  </si>
  <si>
    <t>rs80088964</t>
  </si>
  <si>
    <t>++-?</t>
  </si>
  <si>
    <t>rs186752134</t>
  </si>
  <si>
    <t>chr18_45715792_I</t>
  </si>
  <si>
    <t>chr13_44890193_I</t>
  </si>
  <si>
    <t>rs7301066</t>
  </si>
  <si>
    <t>rs275395</t>
  </si>
  <si>
    <t>rs112043513</t>
  </si>
  <si>
    <t>rs549049</t>
  </si>
  <si>
    <t>rs543891</t>
  </si>
  <si>
    <t>chr6_151424378_D</t>
  </si>
  <si>
    <t>rs7903934</t>
  </si>
  <si>
    <t>?-+?</t>
  </si>
  <si>
    <t>rs9371563</t>
  </si>
  <si>
    <t>chr12_94657743_D</t>
  </si>
  <si>
    <t>rs1473959</t>
  </si>
  <si>
    <t>rs2587512</t>
  </si>
  <si>
    <t>rs3015460</t>
  </si>
  <si>
    <t>rs188162485</t>
  </si>
  <si>
    <t>rs189522503</t>
  </si>
  <si>
    <t>rs11193175</t>
  </si>
  <si>
    <t>rs2930837</t>
  </si>
  <si>
    <t>chr12_123639761_D</t>
  </si>
  <si>
    <t>D/I6</t>
  </si>
  <si>
    <t>rs2622594</t>
  </si>
  <si>
    <t>rs176061</t>
  </si>
  <si>
    <t>rs7089112</t>
  </si>
  <si>
    <t>rs28535701</t>
  </si>
  <si>
    <t>rs4372738</t>
  </si>
  <si>
    <t>rs598175</t>
  </si>
  <si>
    <t>rs116820054</t>
  </si>
  <si>
    <t>chr2_84345585_D</t>
  </si>
  <si>
    <t>rs145181701</t>
  </si>
  <si>
    <t>rs511413</t>
  </si>
  <si>
    <t>rs7608095</t>
  </si>
  <si>
    <t>rs12079916</t>
  </si>
  <si>
    <t>+-++</t>
  </si>
  <si>
    <t>rs112553848</t>
  </si>
  <si>
    <t>rs517439</t>
  </si>
  <si>
    <t>rs8060157</t>
  </si>
  <si>
    <t>rs114758945</t>
  </si>
  <si>
    <t>rs679764</t>
  </si>
  <si>
    <t>rs190720416</t>
  </si>
  <si>
    <t>chr3_7785008_I</t>
  </si>
  <si>
    <t>rs79202988</t>
  </si>
  <si>
    <t>rs148463130</t>
  </si>
  <si>
    <t>chr10_127154790_D</t>
  </si>
  <si>
    <t>+???</t>
  </si>
  <si>
    <t>rs12050456</t>
  </si>
  <si>
    <t>?+-+</t>
  </si>
  <si>
    <t>rs1815769</t>
  </si>
  <si>
    <t>rs111448084</t>
  </si>
  <si>
    <t>rs482208</t>
  </si>
  <si>
    <t>rs190048698</t>
  </si>
  <si>
    <t>rs182857126</t>
  </si>
  <si>
    <t>rs183519348</t>
  </si>
  <si>
    <t>rs117403427</t>
  </si>
  <si>
    <t>rs3774732</t>
  </si>
  <si>
    <t>rs73629849</t>
  </si>
  <si>
    <t>rs138763096</t>
  </si>
  <si>
    <t>rs981753</t>
  </si>
  <si>
    <t>rs149762110</t>
  </si>
  <si>
    <t>rs2520659</t>
  </si>
  <si>
    <t>rs181528871</t>
  </si>
  <si>
    <t>rs10840738</t>
  </si>
  <si>
    <t>rs28680581</t>
  </si>
  <si>
    <t>rs56263644</t>
  </si>
  <si>
    <t>rs142092089</t>
  </si>
  <si>
    <t>rs76938881</t>
  </si>
  <si>
    <t>rs184751545</t>
  </si>
  <si>
    <t>??-?</t>
  </si>
  <si>
    <t>rs138536069</t>
  </si>
  <si>
    <t>rs62428425</t>
  </si>
  <si>
    <t>rs140495245</t>
  </si>
  <si>
    <t>rs533069</t>
  </si>
  <si>
    <t>rs189290650</t>
  </si>
  <si>
    <t>rs140066430</t>
  </si>
  <si>
    <t>rs55722362</t>
  </si>
  <si>
    <t>rs114916381</t>
  </si>
  <si>
    <t>rs146145851</t>
  </si>
  <si>
    <t>rs150272748</t>
  </si>
  <si>
    <t>rs67436663</t>
  </si>
  <si>
    <t>rs73180573</t>
  </si>
  <si>
    <t>-++?</t>
  </si>
  <si>
    <t>chr4_93574471_D</t>
  </si>
  <si>
    <t>rs7830534</t>
  </si>
  <si>
    <t>rs17183807</t>
  </si>
  <si>
    <t>rs148308558</t>
  </si>
  <si>
    <t>rs138866676</t>
  </si>
  <si>
    <t>rs115655150</t>
  </si>
  <si>
    <t>rs145028738</t>
  </si>
  <si>
    <t>rs147276931</t>
  </si>
  <si>
    <t>rs115836684</t>
  </si>
  <si>
    <t>rs77760659</t>
  </si>
  <si>
    <t>rs78442646</t>
  </si>
  <si>
    <t>rs114752720</t>
  </si>
  <si>
    <t>rs115537288</t>
  </si>
  <si>
    <t>rs116756000</t>
  </si>
  <si>
    <t>rs114508837</t>
  </si>
  <si>
    <t>rs184166630</t>
  </si>
  <si>
    <t>chr4_183500860_D</t>
  </si>
  <si>
    <t>rs115072286</t>
  </si>
  <si>
    <t>rs116627977</t>
  </si>
  <si>
    <t>rs114924772</t>
  </si>
  <si>
    <t>rs145379365</t>
  </si>
  <si>
    <t>rs77148981</t>
  </si>
  <si>
    <t>chr21_20451267_I</t>
  </si>
  <si>
    <t>rs114179107</t>
  </si>
  <si>
    <t>rs151217170</t>
  </si>
  <si>
    <t>rs115243444</t>
  </si>
  <si>
    <t>rs116586945</t>
  </si>
  <si>
    <t>rs139701791</t>
  </si>
  <si>
    <t>rs141225395</t>
  </si>
  <si>
    <t>rs141737748</t>
  </si>
  <si>
    <t>rs143292308</t>
  </si>
  <si>
    <t>rs77913511</t>
  </si>
  <si>
    <t>rs137917991</t>
  </si>
  <si>
    <t>rs62491001</t>
  </si>
  <si>
    <t>rs11642360</t>
  </si>
  <si>
    <t>rs115646861</t>
  </si>
  <si>
    <t>chr4_104417194_D</t>
  </si>
  <si>
    <t>rs61730771</t>
  </si>
  <si>
    <t>rs141617636</t>
  </si>
  <si>
    <t>rs186002961</t>
  </si>
  <si>
    <t>rs7800879</t>
  </si>
  <si>
    <t>rs75757667</t>
  </si>
  <si>
    <t>rs11068427</t>
  </si>
  <si>
    <t>rs76546191</t>
  </si>
  <si>
    <t>rs16908258</t>
  </si>
  <si>
    <t>rs188668526</t>
  </si>
  <si>
    <t>rs76988022</t>
  </si>
  <si>
    <t>rs11579964</t>
  </si>
  <si>
    <t>rs16908253</t>
  </si>
  <si>
    <t>rs77651925</t>
  </si>
  <si>
    <t>rs78053525</t>
  </si>
  <si>
    <t>rs78176682</t>
  </si>
  <si>
    <t>rs16908266</t>
  </si>
  <si>
    <t>rs75897157</t>
  </si>
  <si>
    <t>rs78151911</t>
  </si>
  <si>
    <t>rs77254782</t>
  </si>
  <si>
    <t>rs142985416</t>
  </si>
  <si>
    <t>rs16908271</t>
  </si>
  <si>
    <t>rs1380011</t>
  </si>
  <si>
    <t>rs114506931</t>
  </si>
  <si>
    <t>rs78562763</t>
  </si>
  <si>
    <t>rs11886989</t>
  </si>
  <si>
    <t>rs926759</t>
  </si>
  <si>
    <t>rs77542368</t>
  </si>
  <si>
    <t>rs114138566</t>
  </si>
  <si>
    <t>rs34765027</t>
  </si>
  <si>
    <t>rs186577343</t>
  </si>
  <si>
    <t>rs113055560</t>
  </si>
  <si>
    <t>rs62365409</t>
  </si>
  <si>
    <t>chr3_24834737_I</t>
  </si>
  <si>
    <t>rs7172901</t>
  </si>
  <si>
    <t>rs7206796</t>
  </si>
  <si>
    <t>rs138983074</t>
  </si>
  <si>
    <t>rs9909163</t>
  </si>
  <si>
    <t>rs68119731</t>
  </si>
  <si>
    <t>rs144958546</t>
  </si>
  <si>
    <t>rs75477080</t>
  </si>
  <si>
    <t>rs116048721</t>
  </si>
  <si>
    <t>rs114403169</t>
  </si>
  <si>
    <t>rs6820685</t>
  </si>
  <si>
    <t>rs142746739</t>
  </si>
  <si>
    <t>rs115292264</t>
  </si>
  <si>
    <t>rs150026245</t>
  </si>
  <si>
    <t>rs186135827</t>
  </si>
  <si>
    <t>rs111588320</t>
  </si>
  <si>
    <t>rs116593702</t>
  </si>
  <si>
    <t>rs4335590</t>
  </si>
  <si>
    <t>rs7608960</t>
  </si>
  <si>
    <t>rs115034135</t>
  </si>
  <si>
    <t>rs75766052</t>
  </si>
  <si>
    <t>???-</t>
  </si>
  <si>
    <t>rs76187551</t>
  </si>
  <si>
    <t>rs12303878</t>
  </si>
  <si>
    <t>rs112047553</t>
  </si>
  <si>
    <t>rs143912237</t>
  </si>
  <si>
    <t>rs139237079</t>
  </si>
  <si>
    <t>rs187912390</t>
  </si>
  <si>
    <t>chr21_44319388_I</t>
  </si>
  <si>
    <t>rs150231493</t>
  </si>
  <si>
    <t>rs113508527</t>
  </si>
  <si>
    <t>rs143042408</t>
  </si>
  <si>
    <t>rs147506982</t>
  </si>
  <si>
    <t>rs60566117</t>
  </si>
  <si>
    <t>rs59233841</t>
  </si>
  <si>
    <t>rs145660975</t>
  </si>
  <si>
    <t>rs12996473</t>
  </si>
  <si>
    <t>rs522288</t>
  </si>
  <si>
    <t>rs117522182</t>
  </si>
  <si>
    <t>rs73440118</t>
  </si>
  <si>
    <t>rs117161535</t>
  </si>
  <si>
    <t>rs4448619</t>
  </si>
  <si>
    <t>rs114146191</t>
  </si>
  <si>
    <t>chr15_63804525_D</t>
  </si>
  <si>
    <t>rs485807</t>
  </si>
  <si>
    <t>rs188474337</t>
  </si>
  <si>
    <t>rs1889512</t>
  </si>
  <si>
    <t>rs114173140</t>
  </si>
  <si>
    <t>rs116176673</t>
  </si>
  <si>
    <t>rs116228526</t>
  </si>
  <si>
    <t>rs148013547</t>
  </si>
  <si>
    <t>rs180728713</t>
  </si>
  <si>
    <t>rs35170221</t>
  </si>
  <si>
    <t>rs79902579</t>
  </si>
  <si>
    <t>rs115115963</t>
  </si>
  <si>
    <t>rs138613373</t>
  </si>
  <si>
    <t>rs2406777</t>
  </si>
  <si>
    <t>rs192135446</t>
  </si>
  <si>
    <t>rs141999457</t>
  </si>
  <si>
    <t>rs149494908</t>
  </si>
  <si>
    <t>rs10828907</t>
  </si>
  <si>
    <t>rs115660059</t>
  </si>
  <si>
    <t>rs114928299</t>
  </si>
  <si>
    <t>rs186835208</t>
  </si>
  <si>
    <t>rs115689853</t>
  </si>
  <si>
    <t>rs115451920</t>
  </si>
  <si>
    <t>rs114598999</t>
  </si>
  <si>
    <t>rs149650135</t>
  </si>
  <si>
    <t>rs112697534</t>
  </si>
  <si>
    <t>rs143222554</t>
  </si>
  <si>
    <t>rs77475087</t>
  </si>
  <si>
    <t>rs180948453</t>
  </si>
  <si>
    <t>rs7414310</t>
  </si>
  <si>
    <t>rs17510031</t>
  </si>
  <si>
    <t>rs7598442</t>
  </si>
  <si>
    <t>rs28620004</t>
  </si>
  <si>
    <t>rs77751751</t>
  </si>
  <si>
    <t>rs7851557</t>
  </si>
  <si>
    <t>rs78092841</t>
  </si>
  <si>
    <t>rs116745564</t>
  </si>
  <si>
    <t>rs140425121</t>
  </si>
  <si>
    <t>rs73113351</t>
  </si>
  <si>
    <t>rs12097977</t>
  </si>
  <si>
    <t>rs139565779</t>
  </si>
  <si>
    <t>rs145785200</t>
  </si>
  <si>
    <t>rs73191841</t>
  </si>
  <si>
    <t>rs78645081</t>
  </si>
  <si>
    <t>rs147148633</t>
  </si>
  <si>
    <t>rs78310336</t>
  </si>
  <si>
    <t>?-+-</t>
  </si>
  <si>
    <t>rs75735399</t>
  </si>
  <si>
    <t>rs75389186</t>
  </si>
  <si>
    <t>rs1187419</t>
  </si>
  <si>
    <t>rs73631803</t>
  </si>
  <si>
    <t>rs7080067</t>
  </si>
  <si>
    <t>rs3807277</t>
  </si>
  <si>
    <t>rs75193266</t>
  </si>
  <si>
    <t>rs138344539</t>
  </si>
  <si>
    <t>rs182190133</t>
  </si>
  <si>
    <t>rs11088628</t>
  </si>
  <si>
    <t>rs10005770</t>
  </si>
  <si>
    <t>rs75830991</t>
  </si>
  <si>
    <t>rs12894622</t>
  </si>
  <si>
    <t>rs114824926</t>
  </si>
  <si>
    <t>rs115058766</t>
  </si>
  <si>
    <t>++??</t>
  </si>
  <si>
    <t>rs114647840</t>
  </si>
  <si>
    <t>rs4962664</t>
  </si>
  <si>
    <t>rs57372903</t>
  </si>
  <si>
    <t>rs141933708</t>
  </si>
  <si>
    <t>rs146411919</t>
  </si>
  <si>
    <t>rs78862106</t>
  </si>
  <si>
    <t>rs12305</t>
  </si>
  <si>
    <t>rs114827255</t>
  </si>
  <si>
    <t>rs192457220</t>
  </si>
  <si>
    <t>rs72747935</t>
  </si>
  <si>
    <t>rs114536835</t>
  </si>
  <si>
    <t>rs138790310</t>
  </si>
  <si>
    <t>rs11489455</t>
  </si>
  <si>
    <t>rs113503863</t>
  </si>
  <si>
    <t>rs142722873</t>
  </si>
  <si>
    <t>rs78476237</t>
  </si>
  <si>
    <t>MERGED_DEL_2_75934</t>
  </si>
  <si>
    <t>I5357/D</t>
  </si>
  <si>
    <t>rs148301691</t>
  </si>
  <si>
    <t>rs115138514</t>
  </si>
  <si>
    <t>rs149204486</t>
  </si>
  <si>
    <t>rs149752128</t>
  </si>
  <si>
    <t>rs117166314</t>
  </si>
  <si>
    <t>rs116108188</t>
  </si>
  <si>
    <t>rs79227858</t>
  </si>
  <si>
    <t>rs116144330</t>
  </si>
  <si>
    <t>rs2332821</t>
  </si>
  <si>
    <t>rs143131807</t>
  </si>
  <si>
    <t>rs79653698</t>
  </si>
  <si>
    <t>chr1_12918675_D</t>
  </si>
  <si>
    <t>I7/D</t>
  </si>
  <si>
    <t>rs150778888</t>
  </si>
  <si>
    <t>rs150979178</t>
  </si>
  <si>
    <t>rs191361022</t>
  </si>
  <si>
    <t>rs75169945</t>
  </si>
  <si>
    <t>rs188380514</t>
  </si>
  <si>
    <t>rs142653938</t>
  </si>
  <si>
    <t>rs150385951</t>
  </si>
  <si>
    <t>???+</t>
  </si>
  <si>
    <t>rs11192194</t>
  </si>
  <si>
    <t>rs9471696</t>
  </si>
  <si>
    <t>?+-?</t>
  </si>
  <si>
    <t>rs147174501</t>
  </si>
  <si>
    <t>rs11862944</t>
  </si>
  <si>
    <t>rs150685059</t>
  </si>
  <si>
    <t>rs142873277</t>
  </si>
  <si>
    <t>rs148685343</t>
  </si>
  <si>
    <t>rs73480706</t>
  </si>
  <si>
    <t>rs140524236</t>
  </si>
  <si>
    <t>rs75767111</t>
  </si>
  <si>
    <t>rs111702540</t>
  </si>
  <si>
    <t>rs56843634</t>
  </si>
  <si>
    <t>rs139692249</t>
  </si>
  <si>
    <t>rs187542584</t>
  </si>
  <si>
    <t>rs10151289</t>
  </si>
  <si>
    <t>rs186688098</t>
  </si>
  <si>
    <t>rs114616374</t>
  </si>
  <si>
    <t>rs73313470</t>
  </si>
  <si>
    <t>rs72884600</t>
  </si>
  <si>
    <t>rs184158711</t>
  </si>
  <si>
    <t>rs11970323</t>
  </si>
  <si>
    <t>chr7_33669668_D</t>
  </si>
  <si>
    <t>rs142738732</t>
  </si>
  <si>
    <t>rs150953309</t>
  </si>
  <si>
    <t>rs73382677</t>
  </si>
  <si>
    <t>rs149848688</t>
  </si>
  <si>
    <t>rs12294906</t>
  </si>
  <si>
    <t>rs3093354</t>
  </si>
  <si>
    <t>rs2730340</t>
  </si>
  <si>
    <t>rs80043234</t>
  </si>
  <si>
    <t>--??</t>
  </si>
  <si>
    <t>rs75024124</t>
  </si>
  <si>
    <t>rs139207830</t>
  </si>
  <si>
    <t>rs146310890</t>
  </si>
  <si>
    <t>rs150490263</t>
  </si>
  <si>
    <t>rs6508234</t>
  </si>
  <si>
    <t>rs3923290</t>
  </si>
  <si>
    <t>rs141362767</t>
  </si>
  <si>
    <t>rs147529712</t>
  </si>
  <si>
    <t>rs77041092</t>
  </si>
  <si>
    <t>rs137857383</t>
  </si>
  <si>
    <t>rs186132103</t>
  </si>
  <si>
    <t>rs149971374</t>
  </si>
  <si>
    <t>rs9934774</t>
  </si>
  <si>
    <t>rs115324345</t>
  </si>
  <si>
    <t>rs187317332</t>
  </si>
  <si>
    <t>rs10789340</t>
  </si>
  <si>
    <t>rs73235547</t>
  </si>
  <si>
    <t>rs146303656</t>
  </si>
  <si>
    <t>rs148398319</t>
  </si>
  <si>
    <t>rs1806121</t>
  </si>
  <si>
    <t>rs148133071</t>
  </si>
  <si>
    <t>rs114294614</t>
  </si>
  <si>
    <t>chr7_136653547_D</t>
  </si>
  <si>
    <t>chr5_13457353_I</t>
  </si>
  <si>
    <t>rs181933840</t>
  </si>
  <si>
    <t>rs78862167</t>
  </si>
  <si>
    <t>rs4392178</t>
  </si>
  <si>
    <t>rs72896662</t>
  </si>
  <si>
    <t>rs191673882</t>
  </si>
  <si>
    <t>rs7019757</t>
  </si>
  <si>
    <t>rs144924317</t>
  </si>
  <si>
    <t>rs140823414</t>
  </si>
  <si>
    <t>rs139649880</t>
  </si>
  <si>
    <t>rs10246843</t>
  </si>
  <si>
    <t>rs113082294</t>
  </si>
  <si>
    <t>rs185106510</t>
  </si>
  <si>
    <t>rs72703738</t>
  </si>
  <si>
    <t>rs149452372</t>
  </si>
  <si>
    <t>rs187535975</t>
  </si>
  <si>
    <t>rs662698</t>
  </si>
  <si>
    <t>chr14_53698947_D</t>
  </si>
  <si>
    <t>rs12581493</t>
  </si>
  <si>
    <t>rs56941020</t>
  </si>
  <si>
    <t>rs8090432</t>
  </si>
  <si>
    <t>rs138047216</t>
  </si>
  <si>
    <t>rs78086255</t>
  </si>
  <si>
    <t>rs114670631</t>
  </si>
  <si>
    <t>rs11728607</t>
  </si>
  <si>
    <t>rs115179670</t>
  </si>
  <si>
    <t>rs7164704</t>
  </si>
  <si>
    <t>rs11073453</t>
  </si>
  <si>
    <t>rs143270929</t>
  </si>
  <si>
    <t>rs116289866</t>
  </si>
  <si>
    <t>rs149027611</t>
  </si>
  <si>
    <t>rs608148</t>
  </si>
  <si>
    <t>rs113511022</t>
  </si>
  <si>
    <t>rs58819176</t>
  </si>
  <si>
    <t>rs192396799</t>
  </si>
  <si>
    <t>rs184363401</t>
  </si>
  <si>
    <t>rs4786950</t>
  </si>
  <si>
    <t>rs113055391</t>
  </si>
  <si>
    <t>rs1806116</t>
  </si>
  <si>
    <t>rs8021118</t>
  </si>
  <si>
    <t>rs77457816</t>
  </si>
  <si>
    <t>rs113304965</t>
  </si>
  <si>
    <t>rs11863087</t>
  </si>
  <si>
    <t>rs10142363</t>
  </si>
  <si>
    <t>rs142821259</t>
  </si>
  <si>
    <t>rs147495898</t>
  </si>
  <si>
    <t>rs115316666</t>
  </si>
  <si>
    <t>rs148149631</t>
  </si>
  <si>
    <t>chr2_79135712_D</t>
  </si>
  <si>
    <t>rs183188865</t>
  </si>
  <si>
    <t>rs117249827</t>
  </si>
  <si>
    <t>rs116238156</t>
  </si>
  <si>
    <t>rs138068659</t>
  </si>
  <si>
    <t>rs11215994</t>
  </si>
  <si>
    <t>?-?+</t>
  </si>
  <si>
    <t>rs11583319</t>
  </si>
  <si>
    <t>rs114015185</t>
  </si>
  <si>
    <t>rs2913841</t>
  </si>
  <si>
    <t>-+--</t>
  </si>
  <si>
    <t>rs16969849</t>
  </si>
  <si>
    <t>rs75402173</t>
  </si>
  <si>
    <t>rs10933566</t>
  </si>
  <si>
    <t>rs186966182</t>
  </si>
  <si>
    <t>chr7_77908769_I</t>
  </si>
  <si>
    <t>rs4284530</t>
  </si>
  <si>
    <t>rs73562584</t>
  </si>
  <si>
    <t>rs74525209</t>
  </si>
  <si>
    <t>rs73440126</t>
  </si>
  <si>
    <t>rs191526519</t>
  </si>
  <si>
    <t>rs77246987</t>
  </si>
  <si>
    <t>rs237749</t>
  </si>
  <si>
    <t>rs150984712</t>
  </si>
  <si>
    <t>rs189304473</t>
  </si>
  <si>
    <t>rs118188650</t>
  </si>
  <si>
    <t>chr1_81214318_I</t>
  </si>
  <si>
    <t>rs117372258</t>
  </si>
  <si>
    <t>rs190379392</t>
  </si>
  <si>
    <t>rs944584</t>
  </si>
  <si>
    <t>rs148373987</t>
  </si>
  <si>
    <t>rs17648188</t>
  </si>
  <si>
    <t>rs188024893</t>
  </si>
  <si>
    <t>rs6438003</t>
  </si>
  <si>
    <t>rs115578085</t>
  </si>
  <si>
    <t>rs6694243</t>
  </si>
  <si>
    <t>rs7169145</t>
  </si>
  <si>
    <t>rs115651073</t>
  </si>
  <si>
    <t>rs142458547</t>
  </si>
  <si>
    <t>chr15_35947775_I</t>
  </si>
  <si>
    <t>rs550928</t>
  </si>
  <si>
    <t>rs80304968</t>
  </si>
  <si>
    <t>rs1106028</t>
  </si>
  <si>
    <t>rs149640201</t>
  </si>
  <si>
    <t>rs73313454</t>
  </si>
  <si>
    <t>rs587658</t>
  </si>
  <si>
    <t>rs188770753</t>
  </si>
  <si>
    <t>rs190366204</t>
  </si>
  <si>
    <t>rs148834660</t>
  </si>
  <si>
    <t>rs587282</t>
  </si>
  <si>
    <t>rs142955893</t>
  </si>
  <si>
    <t>rs74591499</t>
  </si>
  <si>
    <t>rs2908666</t>
  </si>
  <si>
    <t>rs140546916</t>
  </si>
  <si>
    <t>chr12_124952876_D</t>
  </si>
  <si>
    <t>rs116009118</t>
  </si>
  <si>
    <t>rs144162760</t>
  </si>
  <si>
    <t>rs144106734</t>
  </si>
  <si>
    <t>rs147596388</t>
  </si>
  <si>
    <t>chr4_31953883_I</t>
  </si>
  <si>
    <t>rs116310142</t>
  </si>
  <si>
    <t>rs12541504</t>
  </si>
  <si>
    <t>rs728017</t>
  </si>
  <si>
    <t>rs12529396</t>
  </si>
  <si>
    <t>rs3101121</t>
  </si>
  <si>
    <t>rs142104585</t>
  </si>
  <si>
    <t>rs6921534</t>
  </si>
  <si>
    <t>rs9290954</t>
  </si>
  <si>
    <t>rs59172187</t>
  </si>
  <si>
    <t>rs150806760</t>
  </si>
  <si>
    <t>rs185478231</t>
  </si>
  <si>
    <t>rs17543336</t>
  </si>
  <si>
    <t>rs2209462</t>
  </si>
  <si>
    <t>rs524992</t>
  </si>
  <si>
    <t>rs192945209</t>
  </si>
  <si>
    <t>rs112496392</t>
  </si>
  <si>
    <t>rs79267492</t>
  </si>
  <si>
    <t>rs186263742</t>
  </si>
  <si>
    <t>chr11_21475480_D</t>
  </si>
  <si>
    <t>rs10180710</t>
  </si>
  <si>
    <t>rs9996872</t>
  </si>
  <si>
    <t>rs10184257</t>
  </si>
  <si>
    <t>rs7788344</t>
  </si>
  <si>
    <t>rs139538780</t>
  </si>
  <si>
    <t>rs732785</t>
  </si>
  <si>
    <t>+---</t>
  </si>
  <si>
    <t>rs7301277</t>
  </si>
  <si>
    <t>rs145196798</t>
  </si>
  <si>
    <t>rs10908289</t>
  </si>
  <si>
    <t>-+++</t>
  </si>
  <si>
    <t>rs6030806</t>
  </si>
  <si>
    <t>rs143812031</t>
  </si>
  <si>
    <t>rs191228702</t>
  </si>
  <si>
    <t>rs185066009</t>
  </si>
  <si>
    <t>rs143880528</t>
  </si>
  <si>
    <t>rs150925026</t>
  </si>
  <si>
    <t>rs480852</t>
  </si>
  <si>
    <t>rs619488</t>
  </si>
  <si>
    <t>rs138626290</t>
  </si>
  <si>
    <t>rs184192652</t>
  </si>
  <si>
    <t>rs10246518</t>
  </si>
  <si>
    <t>rs35885030</t>
  </si>
  <si>
    <t>rs4691737</t>
  </si>
  <si>
    <t>chr20_32328797</t>
  </si>
  <si>
    <t>rs77406461</t>
  </si>
  <si>
    <t>rs185110899</t>
  </si>
  <si>
    <t>rs188111202</t>
  </si>
  <si>
    <t>rs682879</t>
  </si>
  <si>
    <t>rs113394160</t>
  </si>
  <si>
    <t>rs56404046</t>
  </si>
  <si>
    <t>rs10880997</t>
  </si>
  <si>
    <t>rs180811557</t>
  </si>
  <si>
    <t>rs7703324</t>
  </si>
  <si>
    <t>rs141308295</t>
  </si>
  <si>
    <t>rs139564158</t>
  </si>
  <si>
    <t>rs187375370</t>
  </si>
  <si>
    <t>rs7871305</t>
  </si>
  <si>
    <t>rs143249041</t>
  </si>
  <si>
    <t>rs16908242</t>
  </si>
  <si>
    <t>rs7617480</t>
  </si>
  <si>
    <t>chr3_175337049_D</t>
  </si>
  <si>
    <t>rs186245341</t>
  </si>
  <si>
    <t>rs150420538</t>
  </si>
  <si>
    <t>rs7660445</t>
  </si>
  <si>
    <t>rs76214212</t>
  </si>
  <si>
    <t>rs181703702</t>
  </si>
  <si>
    <t>rs4764950</t>
  </si>
  <si>
    <t>rs78898748</t>
  </si>
  <si>
    <t>rs143785995</t>
  </si>
  <si>
    <t>rs60000556</t>
  </si>
  <si>
    <t>rs186939978</t>
  </si>
  <si>
    <t>rs185688069</t>
  </si>
  <si>
    <t>rs187429648</t>
  </si>
  <si>
    <t>chr2_169352903_D</t>
  </si>
  <si>
    <t>rs181742661</t>
  </si>
  <si>
    <t>rs188829522</t>
  </si>
  <si>
    <t>rs149941353</t>
  </si>
  <si>
    <t>rs190531559</t>
  </si>
  <si>
    <t>rs184163230</t>
  </si>
  <si>
    <t>chr13_50542203_D</t>
  </si>
  <si>
    <t>rs145630028</t>
  </si>
  <si>
    <t>rs8011176</t>
  </si>
  <si>
    <t>rs4664299</t>
  </si>
  <si>
    <t>rs115439597</t>
  </si>
  <si>
    <t>rs5006630</t>
  </si>
  <si>
    <t>chr11_115831119_D</t>
  </si>
  <si>
    <t>I15/D</t>
  </si>
  <si>
    <t>rs2314726</t>
  </si>
  <si>
    <t>rs184773967</t>
  </si>
  <si>
    <t>rs149489106</t>
  </si>
  <si>
    <t>rs56222080</t>
  </si>
  <si>
    <t>rs115814808</t>
  </si>
  <si>
    <t>rs9356190</t>
  </si>
  <si>
    <t>rs4876765</t>
  </si>
  <si>
    <t>rs147944944</t>
  </si>
  <si>
    <t>rs9312722</t>
  </si>
  <si>
    <t>rs148588252</t>
  </si>
  <si>
    <t>rs116346234</t>
  </si>
  <si>
    <t>rs187198484</t>
  </si>
  <si>
    <t>rs4672079</t>
  </si>
  <si>
    <t>rs11106464</t>
  </si>
  <si>
    <t>rs149612213</t>
  </si>
  <si>
    <t>chr16_855517_D</t>
  </si>
  <si>
    <t>chr13_26718271_I</t>
  </si>
  <si>
    <t>rs75357531</t>
  </si>
  <si>
    <t>rs6718357</t>
  </si>
  <si>
    <t>rs192373911</t>
  </si>
  <si>
    <t>rs9990445</t>
  </si>
  <si>
    <t>rs115381727</t>
  </si>
  <si>
    <t>rs1502906</t>
  </si>
  <si>
    <t>rs4540954</t>
  </si>
  <si>
    <t>rs28849975</t>
  </si>
  <si>
    <t>rs151074354</t>
  </si>
  <si>
    <t>rs182315636</t>
  </si>
  <si>
    <t>rs35214304</t>
  </si>
  <si>
    <t>rs189708355</t>
  </si>
  <si>
    <t>rs186521773</t>
  </si>
  <si>
    <t>rs56361499</t>
  </si>
  <si>
    <t>rs111357983</t>
  </si>
  <si>
    <t>rs190642144</t>
  </si>
  <si>
    <t>rs10757258</t>
  </si>
  <si>
    <t>rs189151025</t>
  </si>
  <si>
    <t>rs111966111</t>
  </si>
  <si>
    <t>rs8140814</t>
  </si>
  <si>
    <t>rs75055001</t>
  </si>
  <si>
    <t>rs112631473</t>
  </si>
  <si>
    <t>rs16845305</t>
  </si>
  <si>
    <t>rs6563606</t>
  </si>
  <si>
    <t>chr6_64855364_D</t>
  </si>
  <si>
    <t>rs11737374</t>
  </si>
  <si>
    <t>rs147522149</t>
  </si>
  <si>
    <t>rs4882213</t>
  </si>
  <si>
    <t>+?++</t>
  </si>
  <si>
    <t>rs151325413</t>
  </si>
  <si>
    <t>rs149282837</t>
  </si>
  <si>
    <t>rs16910957</t>
  </si>
  <si>
    <t>rs12141333</t>
  </si>
  <si>
    <t>chr4_7071135_I</t>
  </si>
  <si>
    <t>rs34468416</t>
  </si>
  <si>
    <t>rs565091</t>
  </si>
  <si>
    <t>rs74600162</t>
  </si>
  <si>
    <t>rs188700044</t>
  </si>
  <si>
    <t>rs73889574</t>
  </si>
  <si>
    <t>rs113049257</t>
  </si>
  <si>
    <t>rs42278</t>
  </si>
  <si>
    <t>rs117473501</t>
  </si>
  <si>
    <t>rs352260</t>
  </si>
  <si>
    <t>rs116625807</t>
  </si>
  <si>
    <t>rs184329213</t>
  </si>
  <si>
    <t>rs7563976</t>
  </si>
  <si>
    <t>rs146769249</t>
  </si>
  <si>
    <t>rs1806127</t>
  </si>
  <si>
    <t>rs184038624</t>
  </si>
  <si>
    <t>rs139886085</t>
  </si>
  <si>
    <t>rs77311136</t>
  </si>
  <si>
    <t>rs17075358</t>
  </si>
  <si>
    <t>rs10245031</t>
  </si>
  <si>
    <t>rs117397489</t>
  </si>
  <si>
    <t>rs187457190</t>
  </si>
  <si>
    <t>rs4856948</t>
  </si>
  <si>
    <t>rs12631196</t>
  </si>
  <si>
    <t>rs191746303</t>
  </si>
  <si>
    <t>rs3104427</t>
  </si>
  <si>
    <t>rs1892102</t>
  </si>
  <si>
    <t>rs7792385</t>
  </si>
  <si>
    <t>rs150936824</t>
  </si>
  <si>
    <t>rs186220830</t>
  </si>
  <si>
    <t>rs1769456</t>
  </si>
  <si>
    <t>rs56860508</t>
  </si>
  <si>
    <t>rs60929801</t>
  </si>
  <si>
    <t>rs9920864</t>
  </si>
  <si>
    <t>rs8018715</t>
  </si>
  <si>
    <t>rs12542334</t>
  </si>
  <si>
    <t>rs13312810</t>
  </si>
  <si>
    <t>rs182614475</t>
  </si>
  <si>
    <t>rs184228947</t>
  </si>
  <si>
    <t>rs115598698</t>
  </si>
  <si>
    <t>chr12_66357186_I</t>
  </si>
  <si>
    <t>rs73489259</t>
  </si>
  <si>
    <t>rs117635210</t>
  </si>
  <si>
    <t>rs142396163</t>
  </si>
  <si>
    <t>rs147413832</t>
  </si>
  <si>
    <t>rs78951546</t>
  </si>
  <si>
    <t>rs28706360</t>
  </si>
  <si>
    <t>chr4_59363663_I</t>
  </si>
  <si>
    <t>rs113148868</t>
  </si>
  <si>
    <t>rs73462956</t>
  </si>
  <si>
    <t>rs139788532</t>
  </si>
  <si>
    <t>rs10806533</t>
  </si>
  <si>
    <t>rs11612204</t>
  </si>
  <si>
    <t>rs79556239</t>
  </si>
  <si>
    <t>rs190274649</t>
  </si>
  <si>
    <t>rs191382677</t>
  </si>
  <si>
    <t>rs191534569</t>
  </si>
  <si>
    <t>rs191655057</t>
  </si>
  <si>
    <t>rs4937221</t>
  </si>
  <si>
    <t>rs181929536</t>
  </si>
  <si>
    <t>rs191401192</t>
  </si>
  <si>
    <t>rs117314167</t>
  </si>
  <si>
    <t>rs151263412</t>
  </si>
  <si>
    <t>rs17074893</t>
  </si>
  <si>
    <t>rs34980812</t>
  </si>
  <si>
    <t>rs185978131</t>
  </si>
  <si>
    <t>rs190824656</t>
  </si>
  <si>
    <t>rs113659852</t>
  </si>
  <si>
    <t>rs183109087</t>
  </si>
  <si>
    <t>rs2050185</t>
  </si>
  <si>
    <t>rs58765102</t>
  </si>
  <si>
    <t>rs117455294</t>
  </si>
  <si>
    <t>rs117747845</t>
  </si>
  <si>
    <t>rs192730836</t>
  </si>
  <si>
    <t>rs192762046</t>
  </si>
  <si>
    <t>rs1849890</t>
  </si>
  <si>
    <t>rs187591740</t>
  </si>
  <si>
    <t>rs17058066</t>
  </si>
  <si>
    <t>rs182984390</t>
  </si>
  <si>
    <t>rs142238462</t>
  </si>
  <si>
    <t>rs184111745</t>
  </si>
  <si>
    <t>rs1997885</t>
  </si>
  <si>
    <t>rs13362134</t>
  </si>
  <si>
    <t>rs181888351</t>
  </si>
  <si>
    <t>rs7788171</t>
  </si>
  <si>
    <t>rs7640960</t>
  </si>
  <si>
    <t>?---</t>
  </si>
  <si>
    <t>rs139549982</t>
  </si>
  <si>
    <t>rs183339044</t>
  </si>
  <si>
    <t>chr1_210403068_I</t>
  </si>
  <si>
    <t>rs9771316</t>
  </si>
  <si>
    <t>rs41341545</t>
  </si>
  <si>
    <t>rs77384066</t>
  </si>
  <si>
    <t>rs75799607</t>
  </si>
  <si>
    <t>rs181451919</t>
  </si>
  <si>
    <t>chr19_10325227_D</t>
  </si>
  <si>
    <t>rs188772393</t>
  </si>
  <si>
    <t>rs7573636</t>
  </si>
  <si>
    <t>chr1_40978089_I</t>
  </si>
  <si>
    <t>rs74023630</t>
  </si>
  <si>
    <t>+--?</t>
  </si>
  <si>
    <t>rs5016527</t>
  </si>
  <si>
    <t>rs56268478</t>
  </si>
  <si>
    <t>rs116201012</t>
  </si>
  <si>
    <t>rs587722</t>
  </si>
  <si>
    <t>rs958877</t>
  </si>
  <si>
    <t>rs146952823</t>
  </si>
  <si>
    <t>rs1956373</t>
  </si>
  <si>
    <t>rs116137516</t>
  </si>
  <si>
    <t>rs117885021</t>
  </si>
  <si>
    <t>rs11590808</t>
  </si>
  <si>
    <t>chr1_40262102_D</t>
  </si>
  <si>
    <t>rs112926262</t>
  </si>
  <si>
    <t>rs142248832</t>
  </si>
  <si>
    <t>rs184489201</t>
  </si>
  <si>
    <t>rs12299433</t>
  </si>
  <si>
    <t>rs111819331</t>
  </si>
  <si>
    <t>rs76626235</t>
  </si>
  <si>
    <t>rs111566730</t>
  </si>
  <si>
    <t>rs115788126</t>
  </si>
  <si>
    <t>rs184204226</t>
  </si>
  <si>
    <t>rs7229190</t>
  </si>
  <si>
    <t>rs117578450</t>
  </si>
  <si>
    <t>rs183883487</t>
  </si>
  <si>
    <t>rs147586963</t>
  </si>
  <si>
    <t>rs72758782</t>
  </si>
  <si>
    <t>rs3856882</t>
  </si>
  <si>
    <t>rs17171204</t>
  </si>
  <si>
    <t>rs184005112</t>
  </si>
  <si>
    <t>rs76145101</t>
  </si>
  <si>
    <t>chr10_122345628_I</t>
  </si>
  <si>
    <t>rs8013370</t>
  </si>
  <si>
    <t>chr19_13937755_D</t>
  </si>
  <si>
    <t>chr7_105524969_D</t>
  </si>
  <si>
    <t>chr13_43768138_I</t>
  </si>
  <si>
    <t>rs72949486</t>
  </si>
  <si>
    <t>rs74427150</t>
  </si>
  <si>
    <t>chr9_10126419_D</t>
  </si>
  <si>
    <t>chr14_73293833_I</t>
  </si>
  <si>
    <t>rs149872066</t>
  </si>
  <si>
    <t>rs113939762</t>
  </si>
  <si>
    <t>rs4780581</t>
  </si>
  <si>
    <t>rs189830333</t>
  </si>
  <si>
    <t>rs190412077</t>
  </si>
  <si>
    <t>rs183268570</t>
  </si>
  <si>
    <t>rs11215993</t>
  </si>
  <si>
    <t>rs59794500</t>
  </si>
  <si>
    <t>rs4546235</t>
  </si>
  <si>
    <t>rs118015993</t>
  </si>
  <si>
    <t>chr6_72538222_I</t>
  </si>
  <si>
    <t>rs185508199</t>
  </si>
  <si>
    <t>rs12806448</t>
  </si>
  <si>
    <t>rs141133267</t>
  </si>
  <si>
    <t>rs141774443</t>
  </si>
  <si>
    <t>rs11263621</t>
  </si>
  <si>
    <t>rs78852142</t>
  </si>
  <si>
    <t>rs79391099</t>
  </si>
  <si>
    <t>rs182436562</t>
  </si>
  <si>
    <t>rs72898307</t>
  </si>
  <si>
    <t>rs190674580</t>
  </si>
  <si>
    <t>rs114941360</t>
  </si>
  <si>
    <t>rs140168208</t>
  </si>
  <si>
    <t>rs116492764</t>
  </si>
  <si>
    <t>rs17559381</t>
  </si>
  <si>
    <t>chr9_9379264_I</t>
  </si>
  <si>
    <t>rs1031556</t>
  </si>
  <si>
    <t>chr10_104969802_D</t>
  </si>
  <si>
    <t>rs141851120</t>
  </si>
  <si>
    <t>rs114229923</t>
  </si>
  <si>
    <t>rs142116745</t>
  </si>
  <si>
    <t>rs4665181</t>
  </si>
  <si>
    <t>rs1484372</t>
  </si>
  <si>
    <t>rs11782770</t>
  </si>
  <si>
    <t>rs501083</t>
  </si>
  <si>
    <t>rs28410669</t>
  </si>
  <si>
    <t>rs75639955</t>
  </si>
  <si>
    <t>rs116593768</t>
  </si>
  <si>
    <t>rs1841169</t>
  </si>
  <si>
    <t>chr12_95415427_I</t>
  </si>
  <si>
    <t>rs78206338</t>
  </si>
  <si>
    <t>rs151277393</t>
  </si>
  <si>
    <t>rs72953054</t>
  </si>
  <si>
    <t>rs11047398</t>
  </si>
  <si>
    <t>rs12923446</t>
  </si>
  <si>
    <t>rs10028198</t>
  </si>
  <si>
    <t>rs8063605</t>
  </si>
  <si>
    <t>rs13126388</t>
  </si>
  <si>
    <t>rs79653283</t>
  </si>
  <si>
    <t>rs111947254</t>
  </si>
  <si>
    <t>rs748507</t>
  </si>
  <si>
    <t>rs2255823</t>
  </si>
  <si>
    <t>rs76043746</t>
  </si>
  <si>
    <t>rs40936</t>
  </si>
  <si>
    <t>rs150472957</t>
  </si>
  <si>
    <t>rs117609310</t>
  </si>
  <si>
    <t>rs151334652</t>
  </si>
  <si>
    <t>rs146635542</t>
  </si>
  <si>
    <t>rs146884139</t>
  </si>
  <si>
    <t>chr3_184473291_I</t>
  </si>
  <si>
    <t>rs146385914</t>
  </si>
  <si>
    <t>rs149742824</t>
  </si>
  <si>
    <t>rs9397001</t>
  </si>
  <si>
    <t>rs150285781</t>
  </si>
  <si>
    <t>rs206194</t>
  </si>
  <si>
    <t>rs58854337</t>
  </si>
  <si>
    <t>rs35391944</t>
  </si>
  <si>
    <t>chr4_190036958_D</t>
  </si>
  <si>
    <t>rs146730106</t>
  </si>
  <si>
    <t>rs10514301</t>
  </si>
  <si>
    <t>rs117537059</t>
  </si>
  <si>
    <t>rs186717451</t>
  </si>
  <si>
    <t>rs113547663</t>
  </si>
  <si>
    <t>rs183925123</t>
  </si>
  <si>
    <t>rs116190037</t>
  </si>
  <si>
    <t>rs74654267</t>
  </si>
  <si>
    <t>rs141162923</t>
  </si>
  <si>
    <t>rs115511281</t>
  </si>
  <si>
    <t>rs112647446</t>
  </si>
  <si>
    <t>rs144756236</t>
  </si>
  <si>
    <t>rs189668417</t>
  </si>
  <si>
    <t>rs77608899</t>
  </si>
  <si>
    <t>rs139924695</t>
  </si>
  <si>
    <t>rs9916174</t>
  </si>
  <si>
    <t>rs148304357</t>
  </si>
  <si>
    <t>rs73462969</t>
  </si>
  <si>
    <t>rs114602769</t>
  </si>
  <si>
    <t>rs145120410</t>
  </si>
  <si>
    <t>rs73506696</t>
  </si>
  <si>
    <t>rs140377384</t>
  </si>
  <si>
    <t>rs141606210</t>
  </si>
  <si>
    <t>chr10_9763752_D</t>
  </si>
  <si>
    <t>chr10_56952488_I</t>
  </si>
  <si>
    <t>rs79259644</t>
  </si>
  <si>
    <t>rs138784639</t>
  </si>
  <si>
    <t>rs78537852</t>
  </si>
  <si>
    <t>rs541076</t>
  </si>
  <si>
    <t>rs76544797</t>
  </si>
  <si>
    <t>rs8004238</t>
  </si>
  <si>
    <t>rank</t>
  </si>
  <si>
    <t>snpid</t>
  </si>
  <si>
    <t>a1a2</t>
  </si>
  <si>
    <t>or</t>
  </si>
  <si>
    <t>p</t>
  </si>
  <si>
    <t>hg19chrc</t>
  </si>
  <si>
    <t>chr</t>
  </si>
  <si>
    <t>bp</t>
  </si>
  <si>
    <t>one1</t>
  </si>
  <si>
    <t>one2</t>
  </si>
  <si>
    <t>six1</t>
  </si>
  <si>
    <t>six2</t>
  </si>
  <si>
    <t>ucsc</t>
  </si>
  <si>
    <t>r0</t>
  </si>
  <si>
    <t>r1</t>
  </si>
  <si>
    <t>r2</t>
  </si>
  <si>
    <t>chr5</t>
  </si>
  <si>
    <t>chr14</t>
  </si>
  <si>
    <t>chr6</t>
  </si>
  <si>
    <t>chr12</t>
  </si>
  <si>
    <t>chr4</t>
  </si>
  <si>
    <t>chr18</t>
  </si>
  <si>
    <t>chr15</t>
  </si>
  <si>
    <t>chr13</t>
  </si>
  <si>
    <t>chr1</t>
  </si>
  <si>
    <t>chr10</t>
  </si>
  <si>
    <t>chr9</t>
  </si>
  <si>
    <t>chr17</t>
  </si>
  <si>
    <t>chr20</t>
  </si>
  <si>
    <t>chr8</t>
  </si>
  <si>
    <t>chr7</t>
  </si>
  <si>
    <t>chr3</t>
  </si>
  <si>
    <t>chr16</t>
  </si>
  <si>
    <t>chr21</t>
  </si>
  <si>
    <t>chr19</t>
  </si>
  <si>
    <t>chr2</t>
  </si>
  <si>
    <t>chr11</t>
  </si>
  <si>
    <t>distance</t>
  </si>
  <si>
    <t>geneName</t>
  </si>
  <si>
    <t>f1</t>
  </si>
  <si>
    <t>f4</t>
  </si>
  <si>
    <t>f5</t>
  </si>
  <si>
    <t>f7</t>
  </si>
  <si>
    <t>gid</t>
  </si>
  <si>
    <t>ttype</t>
  </si>
  <si>
    <t>status</t>
  </si>
  <si>
    <t>hugoproduct</t>
  </si>
  <si>
    <t>hugoalias</t>
  </si>
  <si>
    <t>NUDT12</t>
  </si>
  <si>
    <t>ENSG00000112874.5</t>
  </si>
  <si>
    <t>protein_coding</t>
  </si>
  <si>
    <t>KNOWN</t>
  </si>
  <si>
    <t>nudix (nucleoside diphosphate linked moiety X)-type motif 12</t>
  </si>
  <si>
    <t>DKFZP761I172</t>
  </si>
  <si>
    <t>LRFN5</t>
  </si>
  <si>
    <t>+</t>
  </si>
  <si>
    <t>ENSG00000165379.9</t>
  </si>
  <si>
    <t>leucine rich repeat and fibronectin type III domain containing 5</t>
  </si>
  <si>
    <t>FIGLER8 SALM5 C14orf146</t>
  </si>
  <si>
    <t>HIST1H2BJ</t>
  </si>
  <si>
    <t>ENSG00000124635.7</t>
  </si>
  <si>
    <t>histone cluster 1, H2bj</t>
  </si>
  <si>
    <t>H2B/r H2BFR</t>
  </si>
  <si>
    <t>RERGL</t>
  </si>
  <si>
    <t>ENSG00000111404.2</t>
  </si>
  <si>
    <t>RERG/RAS-like</t>
  </si>
  <si>
    <t>FLJ22655</t>
  </si>
  <si>
    <t>BEND4</t>
  </si>
  <si>
    <t>ENSG00000188848.11</t>
  </si>
  <si>
    <t>BEN domain containing 4</t>
  </si>
  <si>
    <t>FLJ35632 FLJ43965 CCDC4</t>
  </si>
  <si>
    <t>DCAF4L1</t>
  </si>
  <si>
    <t>ENSG00000182308.5</t>
  </si>
  <si>
    <t>DDB1 and CUL4 associated factor 4-like 1</t>
  </si>
  <si>
    <t>WDR21B</t>
  </si>
  <si>
    <t>SLC30A9</t>
  </si>
  <si>
    <t>ENSG00000014824.9</t>
  </si>
  <si>
    <t>solute carrier family 30 (zinc transporter), member 9</t>
  </si>
  <si>
    <t>HUEL ZNT9 GAC63 C4orf1</t>
  </si>
  <si>
    <t>TMEM33</t>
  </si>
  <si>
    <t>ENSG00000109133.8</t>
  </si>
  <si>
    <t>transmembrane protein 33</t>
  </si>
  <si>
    <t>FLJ10525</t>
  </si>
  <si>
    <t>CCDC68</t>
  </si>
  <si>
    <t>ENSG00000166510.9</t>
  </si>
  <si>
    <t>coiled-coil domain containing 68</t>
  </si>
  <si>
    <t>SE57-1</t>
  </si>
  <si>
    <t>DYNAP</t>
  </si>
  <si>
    <t>ENSG00000178690.2</t>
  </si>
  <si>
    <t>dynactin associated protein</t>
  </si>
  <si>
    <t>FLJ39106 C18orf26</t>
  </si>
  <si>
    <t>RAB27B</t>
  </si>
  <si>
    <t>ENSG00000041353.5</t>
  </si>
  <si>
    <t>RAB27B, member RAS oncogene family</t>
  </si>
  <si>
    <t>TENM2</t>
  </si>
  <si>
    <t>ENSG00000145934.11</t>
  </si>
  <si>
    <t>teneurin transmembrane protein 2</t>
  </si>
  <si>
    <t>KIAA1127 Ten-M2 ODZ2</t>
  </si>
  <si>
    <t>RP11-625H11.1</t>
  </si>
  <si>
    <t>ENSG00000259458.1</t>
  </si>
  <si>
    <t>PUTATIVE</t>
  </si>
  <si>
    <t>TLN2</t>
  </si>
  <si>
    <t>ENSG00000171914.10</t>
  </si>
  <si>
    <t>talin 2</t>
  </si>
  <si>
    <t>KIAA0320 ILWEQ</t>
  </si>
  <si>
    <t>CLEC4C</t>
  </si>
  <si>
    <t>ENSG00000198178.6</t>
  </si>
  <si>
    <t>C-type lectin domain family 4, member C</t>
  </si>
  <si>
    <t>HECL DLEC BDCA2 CD303 CLECSF11 CLECSF7</t>
  </si>
  <si>
    <t>DPPA3</t>
  </si>
  <si>
    <t>ENSG00000187569.2</t>
  </si>
  <si>
    <t>developmental pluripotency associated 3</t>
  </si>
  <si>
    <t>Stella</t>
  </si>
  <si>
    <t>GDF3</t>
  </si>
  <si>
    <t>ENSG00000184344.3</t>
  </si>
  <si>
    <t>growth differentiation factor 3</t>
  </si>
  <si>
    <t>NANOG</t>
  </si>
  <si>
    <t>ENSG00000111704.6</t>
  </si>
  <si>
    <t>Nanog homeobox</t>
  </si>
  <si>
    <t>FLJ12581 FLJ40451</t>
  </si>
  <si>
    <t>NANOGNB</t>
  </si>
  <si>
    <t>ENSG00000205857.1</t>
  </si>
  <si>
    <t>NANOG neighbor homeobox</t>
  </si>
  <si>
    <t>SLC2A14</t>
  </si>
  <si>
    <t>ENSG00000173262.7</t>
  </si>
  <si>
    <t>solute carrier family 2 (facilitated glucose transporter), member 14</t>
  </si>
  <si>
    <t>GLUT14 SLC2A3P3</t>
  </si>
  <si>
    <t>DIAPH3</t>
  </si>
  <si>
    <t>ENSG00000139734.13</t>
  </si>
  <si>
    <t>diaphanous-related formin 3</t>
  </si>
  <si>
    <t>DRF3 FLJ34705 AN NSDAN AUNA1</t>
  </si>
  <si>
    <t>LRRIQ3</t>
  </si>
  <si>
    <t>ENSG00000162620.11</t>
  </si>
  <si>
    <t>leucine-rich repeats and IQ motif containing 3</t>
  </si>
  <si>
    <t>MGC22773 LRRC44</t>
  </si>
  <si>
    <t>DNAJC12</t>
  </si>
  <si>
    <t>ENSG00000108176.10</t>
  </si>
  <si>
    <t>DnaJ (Hsp40) homolog, subfamily C, member 12</t>
  </si>
  <si>
    <t>JDP1</t>
  </si>
  <si>
    <t>HERC4</t>
  </si>
  <si>
    <t>ENSG00000148634.11</t>
  </si>
  <si>
    <t>HECT and RLD domain containing E3 ubiquitin protein ligase 4</t>
  </si>
  <si>
    <t>DKFZP564G092 KIAA1593</t>
  </si>
  <si>
    <t>SIRT1</t>
  </si>
  <si>
    <t>ENSG00000096717.7</t>
  </si>
  <si>
    <t>sirtuin 1</t>
  </si>
  <si>
    <t>SIR2L1</t>
  </si>
  <si>
    <t>TMEM38B</t>
  </si>
  <si>
    <t>ENSG00000095209.7</t>
  </si>
  <si>
    <t>transmembrane protein 38B</t>
  </si>
  <si>
    <t>FLJ10493 bA219P18.1 D4Ertd89e TRIC-B C9orf87</t>
  </si>
  <si>
    <t>ALDH4A1</t>
  </si>
  <si>
    <t>ENSG00000159423.12</t>
  </si>
  <si>
    <t>aldehyde dehydrogenase 4 family, member A1</t>
  </si>
  <si>
    <t>P5CDh ALDH4</t>
  </si>
  <si>
    <t>IFFO2</t>
  </si>
  <si>
    <t>ENSG00000169991.6</t>
  </si>
  <si>
    <t>intermediate filament family orphan 2</t>
  </si>
  <si>
    <t>PAX7</t>
  </si>
  <si>
    <t>ENSG00000009709.7</t>
  </si>
  <si>
    <t>paired box 7</t>
  </si>
  <si>
    <t>Hup1</t>
  </si>
  <si>
    <t>RP13-279N23.2</t>
  </si>
  <si>
    <t>ENSG00000255275.3</t>
  </si>
  <si>
    <t>NOVEL</t>
  </si>
  <si>
    <t>TAS1R2</t>
  </si>
  <si>
    <t>ENSG00000179002.5</t>
  </si>
  <si>
    <t>taste receptor, type 1, member 2</t>
  </si>
  <si>
    <t>T1R2 TR2 GPR71</t>
  </si>
  <si>
    <t>MED13</t>
  </si>
  <si>
    <t>ENSG00000108510.5</t>
  </si>
  <si>
    <t>mediator complex subunit 13</t>
  </si>
  <si>
    <t>KIAA0593 TRAP240 THRAP1</t>
  </si>
  <si>
    <t>CDH4</t>
  </si>
  <si>
    <t>ENSG00000179242.11</t>
  </si>
  <si>
    <t>cadherin 4, type 1, R-cadherin (retinal)</t>
  </si>
  <si>
    <t>AC015989.1</t>
  </si>
  <si>
    <t>ENSG00000215431.1</t>
  </si>
  <si>
    <t>AC015989.2</t>
  </si>
  <si>
    <t>ENSG00000269630.1</t>
  </si>
  <si>
    <t>PHLPP1</t>
  </si>
  <si>
    <t>ENSG00000081913.9</t>
  </si>
  <si>
    <t>PH domain and leucine rich repeat protein phosphatase 1</t>
  </si>
  <si>
    <t>KIAA0606 SCOP PLEKHE1 PHLPP</t>
  </si>
  <si>
    <t>PPA2</t>
  </si>
  <si>
    <t>ENSG00000138777.15</t>
  </si>
  <si>
    <t>pyrophosphatase (inorganic) 2</t>
  </si>
  <si>
    <t>FLJ20459</t>
  </si>
  <si>
    <t>FAM222A</t>
  </si>
  <si>
    <t>ENSG00000139438.5</t>
  </si>
  <si>
    <t>family with sequence similarity 222, member A</t>
  </si>
  <si>
    <t>FLJ14721 C12orf34</t>
  </si>
  <si>
    <t>GIT2</t>
  </si>
  <si>
    <t>ENSG00000139436.16</t>
  </si>
  <si>
    <t>G protein-coupled receptor kinase interacting ArfGAP 2</t>
  </si>
  <si>
    <t>KIAA0148</t>
  </si>
  <si>
    <t>GLTP</t>
  </si>
  <si>
    <t>ENSG00000139433.5</t>
  </si>
  <si>
    <t>glycolipid transfer protein</t>
  </si>
  <si>
    <t>TCHP</t>
  </si>
  <si>
    <t>ENSG00000139437.13</t>
  </si>
  <si>
    <t>trichoplein, keratin filament binding</t>
  </si>
  <si>
    <t>MGC10854 TpMs</t>
  </si>
  <si>
    <t>TRPV4</t>
  </si>
  <si>
    <t>ENSG00000111199.6</t>
  </si>
  <si>
    <t>transient receptor potential cation channel, subfamily V, member 4</t>
  </si>
  <si>
    <t>OTRPC4 TRP12 VROAC VRL-2 VR-OAC CMT2C</t>
  </si>
  <si>
    <t>CELF4</t>
  </si>
  <si>
    <t>ENSG00000101489.14</t>
  </si>
  <si>
    <t>CUGBP, Elav-like family member 4</t>
  </si>
  <si>
    <t>BRUNOL4</t>
  </si>
  <si>
    <t>AS3MT</t>
  </si>
  <si>
    <t>ENSG00000214435.3</t>
  </si>
  <si>
    <t>arsenic (+3 oxidation state) methyltransferase</t>
  </si>
  <si>
    <t>CYT19</t>
  </si>
  <si>
    <t>C10orf32</t>
  </si>
  <si>
    <t>ENSG00000166275.11</t>
  </si>
  <si>
    <t>chromosome 10 open reading frame 32</t>
  </si>
  <si>
    <t>FLJ40752</t>
  </si>
  <si>
    <t>C10orf32-ASMT</t>
  </si>
  <si>
    <t>ENSG00000270316.1</t>
  </si>
  <si>
    <t>CNNM2</t>
  </si>
  <si>
    <t>ENSG00000148842.13</t>
  </si>
  <si>
    <t>cyclin M2</t>
  </si>
  <si>
    <t>ACDP2</t>
  </si>
  <si>
    <t>CYP17A1</t>
  </si>
  <si>
    <t>ENSG00000148795.5</t>
  </si>
  <si>
    <t>cytochrome P450, family 17, subfamily A, polypeptide 1</t>
  </si>
  <si>
    <t>P450C17 CPT7 S17AH CYP17</t>
  </si>
  <si>
    <t>INA</t>
  </si>
  <si>
    <t>ENSG00000148798.5</t>
  </si>
  <si>
    <t>internexin neuronal intermediate filament protein, alpha</t>
  </si>
  <si>
    <t>NF-66 NEF5</t>
  </si>
  <si>
    <t>NT5C2</t>
  </si>
  <si>
    <t>ENSG00000076685.14</t>
  </si>
  <si>
    <t>5'-nucleotidase, cytosolic II</t>
  </si>
  <si>
    <t>PNT5 GMP cN-II SPG65 NT5B</t>
  </si>
  <si>
    <t>RP11-332O19.5</t>
  </si>
  <si>
    <t>ENSG00000235376.5</t>
  </si>
  <si>
    <t>SFXN2</t>
  </si>
  <si>
    <t>ENSG00000156398.8</t>
  </si>
  <si>
    <t>sideroflexin 2</t>
  </si>
  <si>
    <t>WBP1L</t>
  </si>
  <si>
    <t>ENSG00000166272.12</t>
  </si>
  <si>
    <t>WW domain binding protein 1-like</t>
  </si>
  <si>
    <t>FLJ20154 OPAL1 C10orf26</t>
  </si>
  <si>
    <t>UBXN2B</t>
  </si>
  <si>
    <t>ENSG00000215114.3</t>
  </si>
  <si>
    <t>UBX domain protein 2B</t>
  </si>
  <si>
    <t>p37</t>
  </si>
  <si>
    <t>FRG1</t>
  </si>
  <si>
    <t>ENSG00000109536.7</t>
  </si>
  <si>
    <t>FSHD region gene 1</t>
  </si>
  <si>
    <t>FSG1 FRG1A</t>
  </si>
  <si>
    <t>ANKRD33B</t>
  </si>
  <si>
    <t>ENSG00000164236.7</t>
  </si>
  <si>
    <t>ankyrin repeat domain 33B</t>
  </si>
  <si>
    <t>DAP</t>
  </si>
  <si>
    <t>ENSG00000112977.11</t>
  </si>
  <si>
    <t>death-associated protein</t>
  </si>
  <si>
    <t>RP11-1C1.5</t>
  </si>
  <si>
    <t>ENSG00000249160.1</t>
  </si>
  <si>
    <t>RP11-322L20.1</t>
  </si>
  <si>
    <t>ENSG00000258804.1</t>
  </si>
  <si>
    <t>VSTM2A</t>
  </si>
  <si>
    <t>ENSG00000170419.6</t>
  </si>
  <si>
    <t>V-set and transmembrane domain containing 2A</t>
  </si>
  <si>
    <t>MGC33530 VSTM2</t>
  </si>
  <si>
    <t>DCAF4</t>
  </si>
  <si>
    <t>ENSG00000119599.12</t>
  </si>
  <si>
    <t>DDB1 and CUL4 associated factor 4</t>
  </si>
  <si>
    <t>DKFZp434K114 WDR21 WDR21A</t>
  </si>
  <si>
    <t>DPF3</t>
  </si>
  <si>
    <t>ENSG00000205683.7</t>
  </si>
  <si>
    <t>D4, zinc and double PHD fingers, family 3</t>
  </si>
  <si>
    <t>cer-d4 Cerd4 FLJ14079</t>
  </si>
  <si>
    <t>RBM25</t>
  </si>
  <si>
    <t>ENSG00000119707.9</t>
  </si>
  <si>
    <t>RNA binding motif protein 25</t>
  </si>
  <si>
    <t>S164 fSAP94 NET52 Snu71 RNPC7</t>
  </si>
  <si>
    <t>ZFYVE1</t>
  </si>
  <si>
    <t>ENSG00000165861.9</t>
  </si>
  <si>
    <t>zinc finger, FYVE domain containing 1</t>
  </si>
  <si>
    <t>DFCP1 KIAA1589 TAFF1 ZNFN2A1</t>
  </si>
  <si>
    <t>CCDC28A</t>
  </si>
  <si>
    <t>ENSG00000024862.12</t>
  </si>
  <si>
    <t>coiled-coil domain containing 28A</t>
  </si>
  <si>
    <t>CCRL1AP DKFZp586D0623 C6orf80</t>
  </si>
  <si>
    <t>ECT2L</t>
  </si>
  <si>
    <t>ENSG00000203734.7</t>
  </si>
  <si>
    <t>epithelial cell transforming 2 like</t>
  </si>
  <si>
    <t>ARHGEF32 FBXO49 LFDH C6orf91</t>
  </si>
  <si>
    <t>REPS1</t>
  </si>
  <si>
    <t>ENSG00000135597.14</t>
  </si>
  <si>
    <t>RALBP1 associated Eps domain containing 1</t>
  </si>
  <si>
    <t>ZWINT</t>
  </si>
  <si>
    <t>ENSG00000122952.12</t>
  </si>
  <si>
    <t>ZW10 interacting kinetochore protein</t>
  </si>
  <si>
    <t>KNTC2AP</t>
  </si>
  <si>
    <t>ACTL8</t>
  </si>
  <si>
    <t>ENSG00000117148.6</t>
  </si>
  <si>
    <t>actin-like 8</t>
  </si>
  <si>
    <t>CT57</t>
  </si>
  <si>
    <t>ARHGEF10L</t>
  </si>
  <si>
    <t>ENSG00000074964.12</t>
  </si>
  <si>
    <t>Rho guanine nucleotide exchange factor (GEF) 10-like</t>
  </si>
  <si>
    <t>FLJ10521 KIAA1626</t>
  </si>
  <si>
    <t>DCBLD2</t>
  </si>
  <si>
    <t>ENSG00000057019.11</t>
  </si>
  <si>
    <t>discoidin, CUB and LCCL domain containing 2</t>
  </si>
  <si>
    <t>CLCP1 ESDN</t>
  </si>
  <si>
    <t>SGCZ</t>
  </si>
  <si>
    <t>ENSG00000185053.8</t>
  </si>
  <si>
    <t>sarcoglycan, zeta</t>
  </si>
  <si>
    <t>ZSG1</t>
  </si>
  <si>
    <t>GRIN2A</t>
  </si>
  <si>
    <t>ENSG00000183454.9</t>
  </si>
  <si>
    <t>glutamate receptor, ionotropic, N-methyl D-aspartate 2A</t>
  </si>
  <si>
    <t>GluN2A NMDAR2A</t>
  </si>
  <si>
    <t>UTRN</t>
  </si>
  <si>
    <t>ENSG00000152818.14</t>
  </si>
  <si>
    <t>utrophin</t>
  </si>
  <si>
    <t>DRP DRP1 DMDL</t>
  </si>
  <si>
    <t>TCAIM</t>
  </si>
  <si>
    <t>ENSG00000179152.14</t>
  </si>
  <si>
    <t>T cell activation inhibitor, mitochondrial</t>
  </si>
  <si>
    <t>DKFZp313N0621 TOAG-1 C3orf23</t>
  </si>
  <si>
    <t>TOPAZ1</t>
  </si>
  <si>
    <t>ENSG00000173769.4</t>
  </si>
  <si>
    <t>testis and ovary specific PAZ domain containing 1</t>
  </si>
  <si>
    <t>FLJ36157 C3orf77</t>
  </si>
  <si>
    <t>ZNF445</t>
  </si>
  <si>
    <t>ENSG00000185219.11</t>
  </si>
  <si>
    <t>zinc finger protein 445</t>
  </si>
  <si>
    <t>ZKSCAN15 ZSCAN47 ZNF168</t>
  </si>
  <si>
    <t>ZNF852</t>
  </si>
  <si>
    <t>ENSG00000178917.10</t>
  </si>
  <si>
    <t>zinc finger protein 852</t>
  </si>
  <si>
    <t>SORCS1</t>
  </si>
  <si>
    <t>ENSG00000108018.11</t>
  </si>
  <si>
    <t>sortilin-related VPS10 domain containing receptor 1</t>
  </si>
  <si>
    <t>sorCS1</t>
  </si>
  <si>
    <t>AC140061.12</t>
  </si>
  <si>
    <t>ENSG00000269529.1</t>
  </si>
  <si>
    <t>ATF1</t>
  </si>
  <si>
    <t>ENSG00000123268.4</t>
  </si>
  <si>
    <t>activating transcription factor 1</t>
  </si>
  <si>
    <t>TREB36</t>
  </si>
  <si>
    <t>DIP2B</t>
  </si>
  <si>
    <t>ENSG00000066084.8</t>
  </si>
  <si>
    <t>DIP2 disco-interacting protein 2 homolog B (Drosophila)</t>
  </si>
  <si>
    <t>KIAA1463 FLJ34278</t>
  </si>
  <si>
    <t>FAM186A</t>
  </si>
  <si>
    <t>ENSG00000185958.5</t>
  </si>
  <si>
    <t>family with sequence similarity 186, member A</t>
  </si>
  <si>
    <t>LOC121006</t>
  </si>
  <si>
    <t>LARP4</t>
  </si>
  <si>
    <t>ENSG00000161813.16</t>
  </si>
  <si>
    <t>La ribonucleoprotein domain family, member 4</t>
  </si>
  <si>
    <t>PP13296</t>
  </si>
  <si>
    <t>TMPRSS12</t>
  </si>
  <si>
    <t>ENSG00000186452.6</t>
  </si>
  <si>
    <t>transmembrane (C-terminal) protease, serine 12</t>
  </si>
  <si>
    <t>MGC57341 CT151</t>
  </si>
  <si>
    <t>LRRC37B</t>
  </si>
  <si>
    <t>ENSG00000185158.8</t>
  </si>
  <si>
    <t>leucine rich repeat containing 37B</t>
  </si>
  <si>
    <t>SUZ12</t>
  </si>
  <si>
    <t>ENSG00000178691.6</t>
  </si>
  <si>
    <t>SUZ12 polycomb repressive complex 2 subunit</t>
  </si>
  <si>
    <t>JJAZ1 KIAA0160 CHET9</t>
  </si>
  <si>
    <t>UTP6</t>
  </si>
  <si>
    <t>ENSG00000108651.5</t>
  </si>
  <si>
    <t>UTP6, small subunit (SSU) processome component, homolog (yeast)</t>
  </si>
  <si>
    <t>HCA66 C17orf40</t>
  </si>
  <si>
    <t>SEMA5A</t>
  </si>
  <si>
    <t>ENSG00000112902.7</t>
  </si>
  <si>
    <t>sema domain, seven thrombospondin repeats (type 1 and type 1-like), transmembrane domain (TM) and short cytoplasmic domain, (semaphorin) 5A</t>
  </si>
  <si>
    <t>semF SEMAF</t>
  </si>
  <si>
    <t>NEBL</t>
  </si>
  <si>
    <t>ENSG00000078114.14</t>
  </si>
  <si>
    <t>nebulette</t>
  </si>
  <si>
    <t>FBXL4</t>
  </si>
  <si>
    <t>ENSG00000112234.4</t>
  </si>
  <si>
    <t>F-box and leucine-rich repeat protein 4</t>
  </si>
  <si>
    <t>FBL4 FBL5</t>
  </si>
  <si>
    <t>POU3F2</t>
  </si>
  <si>
    <t>ENSG00000184486.7</t>
  </si>
  <si>
    <t>POU class 3 homeobox 2</t>
  </si>
  <si>
    <t>POUF3 BRN2 OCT7 OTF7</t>
  </si>
  <si>
    <t>NCAM2</t>
  </si>
  <si>
    <t>ENSG00000154654.10</t>
  </si>
  <si>
    <t>neural cell adhesion molecule 2</t>
  </si>
  <si>
    <t>NCAM21 MGC51008</t>
  </si>
  <si>
    <t>MYPN</t>
  </si>
  <si>
    <t>ENSG00000138347.11</t>
  </si>
  <si>
    <t>myopalladin</t>
  </si>
  <si>
    <t>MYOP</t>
  </si>
  <si>
    <t>TCF4</t>
  </si>
  <si>
    <t>ENSG00000196628.9</t>
  </si>
  <si>
    <t>transcription factor 4</t>
  </si>
  <si>
    <t>SEF2-1B ITF2 bHLHb19 E2-2</t>
  </si>
  <si>
    <t>C16orf78</t>
  </si>
  <si>
    <t>ENSG00000166152.3</t>
  </si>
  <si>
    <t>chromosome 16 open reading frame 78</t>
  </si>
  <si>
    <t>MGC33367</t>
  </si>
  <si>
    <t>ZNF423</t>
  </si>
  <si>
    <t>ENSG00000102935.7</t>
  </si>
  <si>
    <t>zinc finger protein 423</t>
  </si>
  <si>
    <t>KIAA0760 OAZ Roaz Ebfaz Zfp104 NPHP14 JBTS19</t>
  </si>
  <si>
    <t>EML5</t>
  </si>
  <si>
    <t>ENSG00000165521.11</t>
  </si>
  <si>
    <t>echinoderm microtubule associated protein like 5</t>
  </si>
  <si>
    <t>HuEMAP-2 EMAP-2</t>
  </si>
  <si>
    <t>PTPN21</t>
  </si>
  <si>
    <t>ENSG00000070778.8</t>
  </si>
  <si>
    <t>protein tyrosine phosphatase, non-receptor type 21</t>
  </si>
  <si>
    <t>PTPD1 PTPRL10</t>
  </si>
  <si>
    <t>TTC8</t>
  </si>
  <si>
    <t>ENSG00000165533.14</t>
  </si>
  <si>
    <t>tetratricopeptide repeat domain 8</t>
  </si>
  <si>
    <t>BBS8 RP51</t>
  </si>
  <si>
    <t>ZC3H14</t>
  </si>
  <si>
    <t>ENSG00000100722.14</t>
  </si>
  <si>
    <t>zinc finger CCCH-type containing 14</t>
  </si>
  <si>
    <t>FLJ11806 UKp68 NY-REN-37</t>
  </si>
  <si>
    <t>PIGK</t>
  </si>
  <si>
    <t>ENSG00000142892.10</t>
  </si>
  <si>
    <t>phosphatidylinositol glycan anchor biosynthesis, class K</t>
  </si>
  <si>
    <t>hGPI8 GPI8</t>
  </si>
  <si>
    <t>ST6GALNAC5</t>
  </si>
  <si>
    <t>ENSG00000117069.10</t>
  </si>
  <si>
    <t>ST6 (alpha-N-acetyl-neuraminyl-2,3-beta-galactosyl-1,3)-N-acetylgalactosaminide alpha-2,6-sialyltransferase 5</t>
  </si>
  <si>
    <t>MGC3184 ST6GalNAcV SIAT7E</t>
  </si>
  <si>
    <t>AC009892.10</t>
  </si>
  <si>
    <t>ENSG00000224730.1</t>
  </si>
  <si>
    <t>KIR2DL1</t>
  </si>
  <si>
    <t>ENSG00000125498.15</t>
  </si>
  <si>
    <t>killer cell immunoglobulin-like receptor, two domains, long cytoplasmic tail, 1</t>
  </si>
  <si>
    <t>cl-42 nkat1 47.11 p58.1 CD158A</t>
  </si>
  <si>
    <t>KIR2DL3</t>
  </si>
  <si>
    <t>ENSG00000243772.2</t>
  </si>
  <si>
    <t>killer cell immunoglobulin-like receptor, two domains, long cytoplasmic tail, 3</t>
  </si>
  <si>
    <t>cl-6 nkat2 nkat2a nkat2b p58 CD158B2</t>
  </si>
  <si>
    <t>KIR2DL4</t>
  </si>
  <si>
    <t>ENSG00000189013.10</t>
  </si>
  <si>
    <t>killer cell immunoglobulin-like receptor, two domains, long cytoplasmic tail, 4</t>
  </si>
  <si>
    <t>103AS 15.212 CD158D</t>
  </si>
  <si>
    <t>KIR3DL1</t>
  </si>
  <si>
    <t>ENSG00000167633.12</t>
  </si>
  <si>
    <t>killer cell immunoglobulin-like receptor, three domains, long cytoplasmic tail, 1</t>
  </si>
  <si>
    <t>cl-2 NKB1 cl-11 nkat3 NKB1B AMB11 CD158e1/2 CD158E1 CD158e2 KIR</t>
  </si>
  <si>
    <t>KIR3DL3</t>
  </si>
  <si>
    <t>ENSG00000242019.1</t>
  </si>
  <si>
    <t>killer cell immunoglobulin-like receptor, three domains, long cytoplasmic tail, 3</t>
  </si>
  <si>
    <t>KIRC1 KIR3DL7 KIR44 CD158z</t>
  </si>
  <si>
    <t>LILRA1</t>
  </si>
  <si>
    <t>ENSG00000104974.6</t>
  </si>
  <si>
    <t>leukocyte immunoglobulin-like receptor, subfamily A (with TM domain), member 1</t>
  </si>
  <si>
    <t>LIR-6 CD85i LIR6</t>
  </si>
  <si>
    <t>LILRA2</t>
  </si>
  <si>
    <t>ENSG00000239998.1</t>
  </si>
  <si>
    <t>leukocyte immunoglobulin-like receptor, subfamily A (with TM domain), member 2</t>
  </si>
  <si>
    <t>LIR-7 ILT1 CD85h LIR7</t>
  </si>
  <si>
    <t>LILRB1</t>
  </si>
  <si>
    <t>ENSG00000104972.10</t>
  </si>
  <si>
    <t>leukocyte immunoglobulin-like receptor, subfamily B (with TM and ITIM domains), member 1</t>
  </si>
  <si>
    <t>LIR-1 ILT2 MIR-7 CD85 LIR1 CD85j</t>
  </si>
  <si>
    <t>LILRB4</t>
  </si>
  <si>
    <t>ENSG00000186818.8</t>
  </si>
  <si>
    <t>leukocyte immunoglobulin-like receptor, subfamily B (with TM and ITIM domains), member 4</t>
  </si>
  <si>
    <t>LIR-5 ILT3 HM18 LIR5 CD85k</t>
  </si>
  <si>
    <t>AC074091.13</t>
  </si>
  <si>
    <t>ENSG00000205334.2</t>
  </si>
  <si>
    <t>AC110084.1</t>
  </si>
  <si>
    <t>ENSG00000268656.1</t>
  </si>
  <si>
    <t>BRE</t>
  </si>
  <si>
    <t>ENSG00000158019.16</t>
  </si>
  <si>
    <t>brain and reproductive organ-expressed (TNFRSF1A modulator)</t>
  </si>
  <si>
    <t>BRCC45 BRCC4</t>
  </si>
  <si>
    <t>CCDC121</t>
  </si>
  <si>
    <t>ENSG00000176714.9</t>
  </si>
  <si>
    <t>coiled-coil domain containing 121</t>
  </si>
  <si>
    <t>FLJ43364 FLJ13646</t>
  </si>
  <si>
    <t>GPN1</t>
  </si>
  <si>
    <t>ENSG00000198522.9</t>
  </si>
  <si>
    <t>GPN-loop GTPase 1</t>
  </si>
  <si>
    <t>NTPBP MBDIN ATPBD1A RPAP4 XAB1</t>
  </si>
  <si>
    <t>MRPL33</t>
  </si>
  <si>
    <t>ENSG00000243147.3</t>
  </si>
  <si>
    <t>mitochondrial ribosomal protein L33</t>
  </si>
  <si>
    <t>RPL33L C2orf1</t>
  </si>
  <si>
    <t>RBKS</t>
  </si>
  <si>
    <t>ENSG00000171174.9</t>
  </si>
  <si>
    <t>ribokinase</t>
  </si>
  <si>
    <t>DKFZp686G13268 RBSK</t>
  </si>
  <si>
    <t>SLC4A1AP</t>
  </si>
  <si>
    <t>ENSG00000163798.9</t>
  </si>
  <si>
    <t>solute carrier family 4 (anion exchanger), member 1, adaptor protein</t>
  </si>
  <si>
    <t>kanadaptin HLC3</t>
  </si>
  <si>
    <t>SUPT7L</t>
  </si>
  <si>
    <t>ENSG00000119760.11</t>
  </si>
  <si>
    <t>suppressor of Ty 7 (S. cerevisiae)-like</t>
  </si>
  <si>
    <t>STAF65 gamma KIAA0764 SPT7L</t>
  </si>
  <si>
    <t>ZNF512</t>
  </si>
  <si>
    <t>ENSG00000243943.5</t>
  </si>
  <si>
    <t>zinc finger protein 512</t>
  </si>
  <si>
    <t>KIAA1805</t>
  </si>
  <si>
    <t>BBIP1</t>
  </si>
  <si>
    <t>ENSG00000214413.3</t>
  </si>
  <si>
    <t>BBSome interacting protein 1</t>
  </si>
  <si>
    <t>bA348N5.3 BBIP10 BBS18 NCRNA00081</t>
  </si>
  <si>
    <t>PDCD4</t>
  </si>
  <si>
    <t>ENSG00000150593.11</t>
  </si>
  <si>
    <t>programmed cell death 4 (neoplastic transformation inhibitor)</t>
  </si>
  <si>
    <t>H731</t>
  </si>
  <si>
    <t>RBM20</t>
  </si>
  <si>
    <t>ENSG00000203867.7</t>
  </si>
  <si>
    <t>RNA binding motif protein 20</t>
  </si>
  <si>
    <t>SHOC2</t>
  </si>
  <si>
    <t>ENSG00000108061.7</t>
  </si>
  <si>
    <t>soc-2 suppressor of clear homolog (C. elegans)</t>
  </si>
  <si>
    <t>KIAA0862 SOC2 SUR-8 SOC-2 SUR8</t>
  </si>
  <si>
    <t>C9orf156</t>
  </si>
  <si>
    <t>ENSG00000136932.9</t>
  </si>
  <si>
    <t>chromosome 9 open reading frame 156</t>
  </si>
  <si>
    <t>HSPC219 NAP1</t>
  </si>
  <si>
    <t>FOXE1</t>
  </si>
  <si>
    <t>ENSG00000178919.7</t>
  </si>
  <si>
    <t>forkhead box E1 (thyroid transcription factor 2)</t>
  </si>
  <si>
    <t>TTF-2 HFKH4 FKHL15 TITF2 FOXE2</t>
  </si>
  <si>
    <t>HEMGN</t>
  </si>
  <si>
    <t>ENSG00000136929.8</t>
  </si>
  <si>
    <t>hemogen</t>
  </si>
  <si>
    <t>EDAG CT155 NDR</t>
  </si>
  <si>
    <t>ESRRG</t>
  </si>
  <si>
    <t>ENSG00000196482.12</t>
  </si>
  <si>
    <t>estrogen-related receptor gamma</t>
  </si>
  <si>
    <t>NR3B3</t>
  </si>
  <si>
    <t>CHRM3</t>
  </si>
  <si>
    <t>ENSG00000133019.7</t>
  </si>
  <si>
    <t>cholinergic receptor, muscarinic 3</t>
  </si>
  <si>
    <t>ADD1</t>
  </si>
  <si>
    <t>ENSG00000087274.12</t>
  </si>
  <si>
    <t>adducin 1 (alpha)</t>
  </si>
  <si>
    <t>GRK4</t>
  </si>
  <si>
    <t>ENSG00000125388.15</t>
  </si>
  <si>
    <t>G protein-coupled receptor kinase 4</t>
  </si>
  <si>
    <t>GPRK4 GPRK2L</t>
  </si>
  <si>
    <t>HTT</t>
  </si>
  <si>
    <t>ENSG00000197386.6</t>
  </si>
  <si>
    <t>huntingtin</t>
  </si>
  <si>
    <t>IT15 HD</t>
  </si>
  <si>
    <t>MFSD10</t>
  </si>
  <si>
    <t>ENSG00000109736.10</t>
  </si>
  <si>
    <t>major facilitator superfamily domain containing 10</t>
  </si>
  <si>
    <t>TETRAN IT10C3</t>
  </si>
  <si>
    <t>MSANTD1</t>
  </si>
  <si>
    <t>ENSG00000188981.6</t>
  </si>
  <si>
    <t>Myb/SANT-like DNA-binding domain containing 1</t>
  </si>
  <si>
    <t>LOC345222 C4orf44</t>
  </si>
  <si>
    <t>NOP14</t>
  </si>
  <si>
    <t>ENSG00000087269.11</t>
  </si>
  <si>
    <t>NOP14 nucleolar protein</t>
  </si>
  <si>
    <t>RES4-25 UTP2 C4orf9 NOL14</t>
  </si>
  <si>
    <t>RGS12</t>
  </si>
  <si>
    <t>ENSG00000159788.14</t>
  </si>
  <si>
    <t>regulator of G-protein signaling 12</t>
  </si>
  <si>
    <t>F13A1</t>
  </si>
  <si>
    <t>ENSG00000124491.11</t>
  </si>
  <si>
    <t>coagulation factor XIII, A1 polypeptide</t>
  </si>
  <si>
    <t>F13A</t>
  </si>
  <si>
    <t>ABHD12B</t>
  </si>
  <si>
    <t>ENSG00000131969.10</t>
  </si>
  <si>
    <t>abhydrolase domain containing 12B</t>
  </si>
  <si>
    <t>BEM46L3 C14orf29</t>
  </si>
  <si>
    <t>NIN</t>
  </si>
  <si>
    <t>ENSG00000100503.19</t>
  </si>
  <si>
    <t>ninein (GSK3B interacting protein)</t>
  </si>
  <si>
    <t>PYGL</t>
  </si>
  <si>
    <t>ENSG00000100504.12</t>
  </si>
  <si>
    <t>phosphorylase, glycogen, liver</t>
  </si>
  <si>
    <t>BRINP2</t>
  </si>
  <si>
    <t>ENSG00000198797.6</t>
  </si>
  <si>
    <t>bone morphogenetic protein/retinoic acid inducible neural-specific 2</t>
  </si>
  <si>
    <t>DBCCR1L2 FAM5B</t>
  </si>
  <si>
    <t>ADAMTS1</t>
  </si>
  <si>
    <t>ENSG00000154734.10</t>
  </si>
  <si>
    <t>ADAM metallopeptidase with thrombospondin type 1 motif, 1</t>
  </si>
  <si>
    <t>C3-C5 METH1 KIAA1346</t>
  </si>
  <si>
    <t>KLHL1</t>
  </si>
  <si>
    <t>ENSG00000150361.7</t>
  </si>
  <si>
    <t>kelch-like family member 1</t>
  </si>
  <si>
    <t>KIAA1490 MRP2 FLJ30047</t>
  </si>
  <si>
    <t>ROBO1</t>
  </si>
  <si>
    <t>ENSG00000169855.15</t>
  </si>
  <si>
    <t>roundabout, axon guidance receptor, homolog 1 (Drosophila)</t>
  </si>
  <si>
    <t>DUTT1 FLJ21882 SAX3</t>
  </si>
  <si>
    <t>TBC1D4</t>
  </si>
  <si>
    <t>ENSG00000136111.8</t>
  </si>
  <si>
    <t>TBC1 domain family, member 4</t>
  </si>
  <si>
    <t>KIAA0603 AS160 DKFZp779C0666</t>
  </si>
  <si>
    <t>STK3</t>
  </si>
  <si>
    <t>ENSG00000104375.11</t>
  </si>
  <si>
    <t>serine/threonine kinase 3</t>
  </si>
  <si>
    <t>MST2 KRS1</t>
  </si>
  <si>
    <t>AMT</t>
  </si>
  <si>
    <t>ENSG00000145020.10</t>
  </si>
  <si>
    <t>aminomethyltransferase</t>
  </si>
  <si>
    <t>GCST NKH</t>
  </si>
  <si>
    <t>APEH</t>
  </si>
  <si>
    <t>ENSG00000164062.8</t>
  </si>
  <si>
    <t>acylaminoacyl-peptide hydrolase</t>
  </si>
  <si>
    <t>D3F15S2 DNF15S2 D3S48E</t>
  </si>
  <si>
    <t>BSN</t>
  </si>
  <si>
    <t>ENSG00000164061.4</t>
  </si>
  <si>
    <t>bassoon presynaptic cytomatrix protein</t>
  </si>
  <si>
    <t>ZNF231</t>
  </si>
  <si>
    <t>DAG1</t>
  </si>
  <si>
    <t>ENSG00000173402.7</t>
  </si>
  <si>
    <t>dystroglycan 1 (dystrophin-associated glycoprotein 1)</t>
  </si>
  <si>
    <t>A3a 156DAG AGRNR DAG</t>
  </si>
  <si>
    <t>GPX1</t>
  </si>
  <si>
    <t>ENSG00000233276.2</t>
  </si>
  <si>
    <t>glutathione peroxidase 1</t>
  </si>
  <si>
    <t>MST1</t>
  </si>
  <si>
    <t>ENSG00000173531.11</t>
  </si>
  <si>
    <t>macrophage stimulating 1 (hepatocyte growth factor-like)</t>
  </si>
  <si>
    <t>MSP NF15S2 D3F15S2 HGFL DNF15S2</t>
  </si>
  <si>
    <t>NICN1</t>
  </si>
  <si>
    <t>ENSG00000145029.7</t>
  </si>
  <si>
    <t>nicolin 1</t>
  </si>
  <si>
    <t>MGC12936</t>
  </si>
  <si>
    <t>RHOA</t>
  </si>
  <si>
    <t>ENSG00000067560.6</t>
  </si>
  <si>
    <t>ras homolog family member A</t>
  </si>
  <si>
    <t>RhoA Rho12 RHOH12 ARH12 ARHA</t>
  </si>
  <si>
    <t>RNF123</t>
  </si>
  <si>
    <t>ENSG00000164068.11</t>
  </si>
  <si>
    <t>ring finger protein 123</t>
  </si>
  <si>
    <t>FLJ12565</t>
  </si>
  <si>
    <t>TCTA</t>
  </si>
  <si>
    <t>ENSG00000145022.4</t>
  </si>
  <si>
    <t>T-cell leukemia translocation altered</t>
  </si>
  <si>
    <t>USP4</t>
  </si>
  <si>
    <t>ENSG00000114316.8</t>
  </si>
  <si>
    <t>ubiquitin specific peptidase 4 (proto-oncogene)</t>
  </si>
  <si>
    <t>Unph UNP</t>
  </si>
  <si>
    <t>CAPS2</t>
  </si>
  <si>
    <t>ENSG00000180881.15</t>
  </si>
  <si>
    <t>calcyphosine 2</t>
  </si>
  <si>
    <t>GLIPR1</t>
  </si>
  <si>
    <t>ENSG00000139278.5</t>
  </si>
  <si>
    <t>GLI pathogenesis-related 1</t>
  </si>
  <si>
    <t>RTVP1 GliPR</t>
  </si>
  <si>
    <t>GLIPR1L1</t>
  </si>
  <si>
    <t>ENSG00000173401.5</t>
  </si>
  <si>
    <t>GLI pathogenesis-related 1 like 1</t>
  </si>
  <si>
    <t>MGC26856</t>
  </si>
  <si>
    <t>GLIPR1L2</t>
  </si>
  <si>
    <t>ENSG00000180481.6</t>
  </si>
  <si>
    <t>GLI pathogenesis-related 1 like 2</t>
  </si>
  <si>
    <t>MGC39497</t>
  </si>
  <si>
    <t>KRR1</t>
  </si>
  <si>
    <t>ENSG00000111615.8</t>
  </si>
  <si>
    <t>KRR1, small subunit (SSU) processome component, homolog (yeast)</t>
  </si>
  <si>
    <t>RIP-1 HRB2</t>
  </si>
  <si>
    <t>ARAP3</t>
  </si>
  <si>
    <t>ENSG00000120318.11</t>
  </si>
  <si>
    <t>ArfGAP with RhoGAP domain, ankyrin repeat and PH domain 3</t>
  </si>
  <si>
    <t>FLJ21065 DRAG1 CENTD3</t>
  </si>
  <si>
    <t>DIAPH1</t>
  </si>
  <si>
    <t>ENSG00000131504.11</t>
  </si>
  <si>
    <t>diaphanous-related formin 1</t>
  </si>
  <si>
    <t>hDIA1 LFHL1 DFNA1</t>
  </si>
  <si>
    <t>FCHSD1</t>
  </si>
  <si>
    <t>ENSG00000197948.6</t>
  </si>
  <si>
    <t>FCH and double SH3 domains 1</t>
  </si>
  <si>
    <t>FLJ00007</t>
  </si>
  <si>
    <t>HDAC3</t>
  </si>
  <si>
    <t>ENSG00000171720.5</t>
  </si>
  <si>
    <t>histone deacetylase 3</t>
  </si>
  <si>
    <t>RPD3 HD3 RPD3-2</t>
  </si>
  <si>
    <t>PCDHGA1</t>
  </si>
  <si>
    <t>ENSG00000204956.4</t>
  </si>
  <si>
    <t>PCDHGA10</t>
  </si>
  <si>
    <t>ENSG00000253846.1</t>
  </si>
  <si>
    <t>PCDHGA11</t>
  </si>
  <si>
    <t>ENSG00000253873.1</t>
  </si>
  <si>
    <t>PCDHGA12</t>
  </si>
  <si>
    <t>ENSG00000253159.1</t>
  </si>
  <si>
    <t>PCDHGA2</t>
  </si>
  <si>
    <t>ENSG00000081853.13</t>
  </si>
  <si>
    <t>PCDHGA3</t>
  </si>
  <si>
    <t>ENSG00000254245.1</t>
  </si>
  <si>
    <t>PCDHGA4</t>
  </si>
  <si>
    <t>ENSG00000262576.1</t>
  </si>
  <si>
    <t>PCDHGA5</t>
  </si>
  <si>
    <t>ENSG00000253485.1</t>
  </si>
  <si>
    <t>PCDHGA6</t>
  </si>
  <si>
    <t>ENSG00000253731.1</t>
  </si>
  <si>
    <t>PCDHGA7</t>
  </si>
  <si>
    <t>ENSG00000253537.1</t>
  </si>
  <si>
    <t>PCDHGA8</t>
  </si>
  <si>
    <t>ENSG00000253767.1</t>
  </si>
  <si>
    <t>PCDHGA9</t>
  </si>
  <si>
    <t>ENSG00000261934.1</t>
  </si>
  <si>
    <t>PCDHGB1</t>
  </si>
  <si>
    <t>ENSG00000254221.1</t>
  </si>
  <si>
    <t>PCDHGB2</t>
  </si>
  <si>
    <t>ENSG00000253910.1</t>
  </si>
  <si>
    <t>PCDHGB3</t>
  </si>
  <si>
    <t>ENSG00000262209.1</t>
  </si>
  <si>
    <t>PCDHGB4</t>
  </si>
  <si>
    <t>ENSG00000253953.1</t>
  </si>
  <si>
    <t>PCDHGB6</t>
  </si>
  <si>
    <t>ENSG00000253305.1</t>
  </si>
  <si>
    <t>PCDHGB7</t>
  </si>
  <si>
    <t>ENSG00000254122.1</t>
  </si>
  <si>
    <t>PCDHGC3</t>
  </si>
  <si>
    <t>ENSG00000240184.2</t>
  </si>
  <si>
    <t>PCDHGC4</t>
  </si>
  <si>
    <t>ENSG00000242419.1</t>
  </si>
  <si>
    <t>PCDHGC5</t>
  </si>
  <si>
    <t>ENSG00000240764.2</t>
  </si>
  <si>
    <t>RELL2</t>
  </si>
  <si>
    <t>ENSG00000164620.4</t>
  </si>
  <si>
    <t>RELT-like 2</t>
  </si>
  <si>
    <t>FLJ90583 C5orf16</t>
  </si>
  <si>
    <t>SORCS2</t>
  </si>
  <si>
    <t>ENSG00000184985.12</t>
  </si>
  <si>
    <t>sortilin-related VPS10 domain containing receptor 2</t>
  </si>
  <si>
    <t>KIAA1329</t>
  </si>
  <si>
    <t>TET2</t>
  </si>
  <si>
    <t>ENSG00000168769.8</t>
  </si>
  <si>
    <t>tet methylcytosine dioxygenase 2</t>
  </si>
  <si>
    <t>FLJ20032 KIAA1546</t>
  </si>
  <si>
    <t>ASXL3</t>
  </si>
  <si>
    <t>ENSG00000141431.5</t>
  </si>
  <si>
    <t>additional sex combs like 3 (Drosophila)</t>
  </si>
  <si>
    <t>KIAA1713</t>
  </si>
  <si>
    <t>NOL4</t>
  </si>
  <si>
    <t>ENSG00000101746.11</t>
  </si>
  <si>
    <t>nucleolar protein 4</t>
  </si>
  <si>
    <t>NOLP HRIHFB2255 CT125</t>
  </si>
  <si>
    <t>PTCH1</t>
  </si>
  <si>
    <t>ENSG00000185920.11</t>
  </si>
  <si>
    <t>patched 1</t>
  </si>
  <si>
    <t>BCNS NBCCS PTCH</t>
  </si>
  <si>
    <t>DCAF10</t>
  </si>
  <si>
    <t>ENSG00000122741.11</t>
  </si>
  <si>
    <t>DDB1 and CUL4 associated factor 10</t>
  </si>
  <si>
    <t>MGC10765 FLJ23201 WDR32</t>
  </si>
  <si>
    <t>EXOSC3</t>
  </si>
  <si>
    <t>ENSG00000107371.8</t>
  </si>
  <si>
    <t>exosome component 3</t>
  </si>
  <si>
    <t>hRrp40p Rrp40p RRP40 CGI-102 p10 hRrp-40</t>
  </si>
  <si>
    <t>FBXO10</t>
  </si>
  <si>
    <t>ENSG00000147912.8</t>
  </si>
  <si>
    <t>F-box protein 10</t>
  </si>
  <si>
    <t>FBX10</t>
  </si>
  <si>
    <t>FRMPD1</t>
  </si>
  <si>
    <t>ENSG00000070601.5</t>
  </si>
  <si>
    <t>FERM and PDZ domain containing 1</t>
  </si>
  <si>
    <t>KIAA0967 FRMD2</t>
  </si>
  <si>
    <t>RP11-613M10.8</t>
  </si>
  <si>
    <t>ENSG00000256966.2</t>
  </si>
  <si>
    <t>RP11-613M10.9</t>
  </si>
  <si>
    <t>ENSG00000255872.3</t>
  </si>
  <si>
    <t>TOMM5</t>
  </si>
  <si>
    <t>ENSG00000175768.8</t>
  </si>
  <si>
    <t>translocase of outer mitochondrial membrane 5 homolog (yeast)</t>
  </si>
  <si>
    <t>bA613M10.3 C9orf105</t>
  </si>
  <si>
    <t>TRMT10B</t>
  </si>
  <si>
    <t>ENSG00000165275.5</t>
  </si>
  <si>
    <t>tRNA methyltransferase 10 homolog B (S. cerevisiae)</t>
  </si>
  <si>
    <t>FLJ31455 bA3J10.9 RG9MTD3</t>
  </si>
  <si>
    <t>GUCY1A2</t>
  </si>
  <si>
    <t>ENSG00000152402.6</t>
  </si>
  <si>
    <t>guanylate cyclase 1, soluble, alpha 2</t>
  </si>
  <si>
    <t>GC-SA2 GUC1A2</t>
  </si>
  <si>
    <t>BTLA</t>
  </si>
  <si>
    <t>ENSG00000186265.5</t>
  </si>
  <si>
    <t>B and T lymphocyte associated</t>
  </si>
  <si>
    <t>BTLA1 CD272</t>
  </si>
  <si>
    <t>CD200</t>
  </si>
  <si>
    <t>ENSG00000091972.14</t>
  </si>
  <si>
    <t>CD200 molecule</t>
  </si>
  <si>
    <t>MRC OX-2 MOX1 MOX2</t>
  </si>
  <si>
    <t>PGR</t>
  </si>
  <si>
    <t>ENSG00000082175.10</t>
  </si>
  <si>
    <t>progesterone receptor</t>
  </si>
  <si>
    <t>PR NR3C3</t>
  </si>
  <si>
    <t>HNRNPA0</t>
  </si>
  <si>
    <t>ENSG00000177733.4</t>
  </si>
  <si>
    <t>heterogeneous nuclear ribonucleoprotein A0</t>
  </si>
  <si>
    <t>hnRNPA0 HNRPA0</t>
  </si>
  <si>
    <t>KLHL3</t>
  </si>
  <si>
    <t>ENSG00000146021.10</t>
  </si>
  <si>
    <t>kelch-like family member 3</t>
  </si>
  <si>
    <t>KIAA1129</t>
  </si>
  <si>
    <t>MYOT</t>
  </si>
  <si>
    <t>ENSG00000120729.5</t>
  </si>
  <si>
    <t>myotilin</t>
  </si>
  <si>
    <t>TTID LGMD1A LGMD1</t>
  </si>
  <si>
    <t>PKD2L2</t>
  </si>
  <si>
    <t>ENSG00000078795.12</t>
  </si>
  <si>
    <t>polycystic kidney disease 2-like 2</t>
  </si>
  <si>
    <t>TRPP5</t>
  </si>
  <si>
    <t>PRR20A</t>
  </si>
  <si>
    <t>ENSG00000204919.1</t>
  </si>
  <si>
    <t>proline rich 20A</t>
  </si>
  <si>
    <t>FLJ40296 PRR20</t>
  </si>
  <si>
    <t>AC090673.2</t>
  </si>
  <si>
    <t>ENSG00000267942.1</t>
  </si>
  <si>
    <t>HMGA2</t>
  </si>
  <si>
    <t>ENSG00000149948.9</t>
  </si>
  <si>
    <t>high mobility group AT-hook 2</t>
  </si>
  <si>
    <t>BABL LIPO HMGIC</t>
  </si>
  <si>
    <t>AOAH</t>
  </si>
  <si>
    <t>ENSG00000136250.7</t>
  </si>
  <si>
    <t>acyloxyacyl hydrolase (neutrophil)</t>
  </si>
  <si>
    <t>CHMP1B</t>
  </si>
  <si>
    <t>ENSG00000255112.2</t>
  </si>
  <si>
    <t>charged multivesicular body protein 1B</t>
  </si>
  <si>
    <t>CHMP1.5 C18orf2 Vps46B</t>
  </si>
  <si>
    <t>GNAL</t>
  </si>
  <si>
    <t>ENSG00000141404.11</t>
  </si>
  <si>
    <t>guanine nucleotide binding protein (G protein), alpha activating activity polypeptide, olfactory type</t>
  </si>
  <si>
    <t>IMPA2</t>
  </si>
  <si>
    <t>ENSG00000141401.7</t>
  </si>
  <si>
    <t>inositol(myo)-1(or 4)-monophosphatase 2</t>
  </si>
  <si>
    <t>MPPE1</t>
  </si>
  <si>
    <t>ENSG00000154889.12</t>
  </si>
  <si>
    <t>metallophosphoesterase 1</t>
  </si>
  <si>
    <t>BAI3</t>
  </si>
  <si>
    <t>ENSG00000135298.9</t>
  </si>
  <si>
    <t>brain-specific angiogenesis inhibitor 3</t>
  </si>
  <si>
    <t>KIAA0550</t>
  </si>
  <si>
    <t>FAT4</t>
  </si>
  <si>
    <t>ENSG00000196159.7</t>
  </si>
  <si>
    <t>FAT atypical cadherin 4</t>
  </si>
  <si>
    <t>CDHF14 FAT-J CDHR11</t>
  </si>
  <si>
    <t>CDON</t>
  </si>
  <si>
    <t>ENSG00000064309.10</t>
  </si>
  <si>
    <t>cell adhesion associated, oncogene regulated</t>
  </si>
  <si>
    <t>ORCAM CDO CDON1</t>
  </si>
  <si>
    <t>DENND1A</t>
  </si>
  <si>
    <t>ENSG00000119522.11</t>
  </si>
  <si>
    <t>DENN/MADD domain containing 1A</t>
  </si>
  <si>
    <t>FLJ21129 FAM31A KIAA1608</t>
  </si>
  <si>
    <t>LHX2</t>
  </si>
  <si>
    <t>ENSG00000106689.6</t>
  </si>
  <si>
    <t>LIM homeobox 2</t>
  </si>
  <si>
    <t>LH-2 hLhx2</t>
  </si>
  <si>
    <t>RP11-389E17.1</t>
  </si>
  <si>
    <t>ENSG00000231171.3</t>
  </si>
  <si>
    <t>SPATA7</t>
  </si>
  <si>
    <t>ENSG00000042317.12</t>
  </si>
  <si>
    <t>spermatogenesis associated 7</t>
  </si>
  <si>
    <t>HSD3 LCA3</t>
  </si>
  <si>
    <t>FAM193A</t>
  </si>
  <si>
    <t>ENSG00000125386.10</t>
  </si>
  <si>
    <t>family with sequence similarity 193, member A</t>
  </si>
  <si>
    <t>RES4-22 C4orf8</t>
  </si>
  <si>
    <t>RNF4</t>
  </si>
  <si>
    <t>ENSG00000063978.11</t>
  </si>
  <si>
    <t>ring finger protein 4</t>
  </si>
  <si>
    <t>RES4-26 SNURF SLX5</t>
  </si>
  <si>
    <t>SH3BP2</t>
  </si>
  <si>
    <t>ENSG00000087266.11</t>
  </si>
  <si>
    <t>SH3-domain binding protein 2</t>
  </si>
  <si>
    <t>RES4-23 CRBM</t>
  </si>
  <si>
    <t>TNIP2</t>
  </si>
  <si>
    <t>ENSG00000168884.10</t>
  </si>
  <si>
    <t>TNFAIP3 interacting protein 2</t>
  </si>
  <si>
    <t>ABIN-2 MGC4289 KLIP FLIP1</t>
  </si>
  <si>
    <t>DLC1</t>
  </si>
  <si>
    <t>ENSG00000164741.10</t>
  </si>
  <si>
    <t>deleted in liver cancer 1</t>
  </si>
  <si>
    <t>HP ARHGAP7 STARD12 DLC-1 p122-RhoGAP</t>
  </si>
  <si>
    <t>KIAA1456</t>
  </si>
  <si>
    <t>ENSG00000250305.4</t>
  </si>
  <si>
    <t>FLJ36980 C8orf79</t>
  </si>
  <si>
    <t>MSI2</t>
  </si>
  <si>
    <t>ENSG00000153944.6</t>
  </si>
  <si>
    <t>musashi RNA-binding protein 2</t>
  </si>
  <si>
    <t>CHST9</t>
  </si>
  <si>
    <t>ENSG00000154080.8</t>
  </si>
  <si>
    <t>carbohydrate (N-acetylgalactosamine 4-0) sulfotransferase 9</t>
  </si>
  <si>
    <t>GALNAC4ST-2 GALNAC-4-ST2</t>
  </si>
  <si>
    <t>SLC24A2</t>
  </si>
  <si>
    <t>ENSG00000155886.7</t>
  </si>
  <si>
    <t>solute carrier family 24 (sodium/potassium/calcium exchanger), member 2</t>
  </si>
  <si>
    <t>NCKX2</t>
  </si>
  <si>
    <t>FAM92A1</t>
  </si>
  <si>
    <t>ENSG00000188343.8</t>
  </si>
  <si>
    <t>family with sequence similarity 92, member A1</t>
  </si>
  <si>
    <t>FLJ38979</t>
  </si>
  <si>
    <t>PDP1</t>
  </si>
  <si>
    <t>ENSG00000164951.11</t>
  </si>
  <si>
    <t>pyruvate dehyrogenase phosphatase catalytic subunit 1</t>
  </si>
  <si>
    <t>PDP PDH PPM2C</t>
  </si>
  <si>
    <t>RBM12B</t>
  </si>
  <si>
    <t>ENSG00000183808.7</t>
  </si>
  <si>
    <t>RNA binding motif protein 12B</t>
  </si>
  <si>
    <t>RBM12B-AS1</t>
  </si>
  <si>
    <t>ENSG00000212998.1</t>
  </si>
  <si>
    <t>RBM12B antisense RNA 1</t>
  </si>
  <si>
    <t>PRO1905 C8orf39</t>
  </si>
  <si>
    <t>TMEM67</t>
  </si>
  <si>
    <t>ENSG00000164953.11</t>
  </si>
  <si>
    <t>transmembrane protein 67</t>
  </si>
  <si>
    <t>MGC26979 JBTS6 NPHP11 MKS3</t>
  </si>
  <si>
    <t>CDH13</t>
  </si>
  <si>
    <t>ENSG00000140945.11</t>
  </si>
  <si>
    <t>cadherin 13</t>
  </si>
  <si>
    <t>CDHH</t>
  </si>
  <si>
    <t>RASA3</t>
  </si>
  <si>
    <t>ENSG00000185989.9</t>
  </si>
  <si>
    <t>RAS p21 protein activator 3</t>
  </si>
  <si>
    <t>GAP1IP4BP GAPIII</t>
  </si>
  <si>
    <t>IPMK</t>
  </si>
  <si>
    <t>ENSG00000151151.5</t>
  </si>
  <si>
    <t>inositol polyphosphate multikinase</t>
  </si>
  <si>
    <t>TXNL1</t>
  </si>
  <si>
    <t>ENSG00000091164.8</t>
  </si>
  <si>
    <t>thioredoxin-like 1</t>
  </si>
  <si>
    <t>Txl TRP32 TXNL</t>
  </si>
  <si>
    <t>WDR7</t>
  </si>
  <si>
    <t>ENSG00000091157.9</t>
  </si>
  <si>
    <t>WD repeat domain 7</t>
  </si>
  <si>
    <t>KIAA0541 TRAG</t>
  </si>
  <si>
    <t>RNF219</t>
  </si>
  <si>
    <t>ENSG00000152193.7</t>
  </si>
  <si>
    <t>ring finger protein 219</t>
  </si>
  <si>
    <t>FLJ13449 C13orf7</t>
  </si>
  <si>
    <t>CTNNA3</t>
  </si>
  <si>
    <t>ENSG00000183230.12</t>
  </si>
  <si>
    <t>catenin (cadherin-associated protein), alpha 3</t>
  </si>
  <si>
    <t>VR22 MGC26194</t>
  </si>
  <si>
    <t>LRRTM3</t>
  </si>
  <si>
    <t>ENSG00000198739.6</t>
  </si>
  <si>
    <t>leucine rich repeat transmembrane neuronal 3</t>
  </si>
  <si>
    <t>FAM53B</t>
  </si>
  <si>
    <t>ENSG00000189319.9</t>
  </si>
  <si>
    <t>family with sequence similarity 53, member B</t>
  </si>
  <si>
    <t>bA12J10.2 KIAA0140</t>
  </si>
  <si>
    <t>LHPP</t>
  </si>
  <si>
    <t>ENSG00000107902.9</t>
  </si>
  <si>
    <t>phospholysine phosphohistidine inorganic pyrophosphate phosphatase</t>
  </si>
  <si>
    <t>HDHD2B</t>
  </si>
  <si>
    <t>NKX1-2</t>
  </si>
  <si>
    <t>ENSG00000229544.6</t>
  </si>
  <si>
    <t>NK1 homeobox 2</t>
  </si>
  <si>
    <t>bB238F13.2 C10orf121</t>
  </si>
  <si>
    <t>RP11-12J10.3</t>
  </si>
  <si>
    <t>ENSG00000258539.1</t>
  </si>
  <si>
    <t>KIAA0391</t>
  </si>
  <si>
    <t>ENSG00000258790.1</t>
  </si>
  <si>
    <t>MRPP3 PRORP</t>
  </si>
  <si>
    <t>NFKBIA</t>
  </si>
  <si>
    <t>ENSG00000100906.6</t>
  </si>
  <si>
    <t>nuclear factor of kappa light polypeptide gene enhancer in B-cells inhibitor, alpha</t>
  </si>
  <si>
    <t>IKBA MAD-3 IkappaBalpha NFKBI</t>
  </si>
  <si>
    <t>PSMA6</t>
  </si>
  <si>
    <t>ENSG00000100902.6</t>
  </si>
  <si>
    <t>proteasome (prosome, macropain) subunit, alpha type, 6</t>
  </si>
  <si>
    <t>IOTA PROS27 p27K MGC22756 MGC2333 MGC23846</t>
  </si>
  <si>
    <t>OPCML</t>
  </si>
  <si>
    <t>ENSG00000183715.9</t>
  </si>
  <si>
    <t>opioid binding protein/cell adhesion molecule-like</t>
  </si>
  <si>
    <t>OPCM OBCAM IGLON1</t>
  </si>
  <si>
    <t>RGS1</t>
  </si>
  <si>
    <t>ENSG00000090104.7</t>
  </si>
  <si>
    <t>regulator of G-protein signaling 1</t>
  </si>
  <si>
    <t>1R20 IR20 BL34 IER1</t>
  </si>
  <si>
    <t>RGS13</t>
  </si>
  <si>
    <t>ENSG00000127074.10</t>
  </si>
  <si>
    <t>regulator of G-protein signaling 13</t>
  </si>
  <si>
    <t>C12orf61</t>
  </si>
  <si>
    <t>ENSG00000221949.2</t>
  </si>
  <si>
    <t>chromosome 12 open reading frame 61</t>
  </si>
  <si>
    <t>FLJ25590</t>
  </si>
  <si>
    <t>MON2</t>
  </si>
  <si>
    <t>ENSG00000061987.10</t>
  </si>
  <si>
    <t>MON2 homolog (S. cerevisiae)</t>
  </si>
  <si>
    <t>KIAA1040</t>
  </si>
  <si>
    <t>PPM1H</t>
  </si>
  <si>
    <t>ENSG00000111110.7</t>
  </si>
  <si>
    <t>protein phosphatase, Mg2+/Mn2+ dependent, 1H</t>
  </si>
  <si>
    <t>KIAA1157 FLJ13253 NERPP-2C ARHCL1</t>
  </si>
  <si>
    <t>ATP6V1E2</t>
  </si>
  <si>
    <t>ENSG00000250565.2</t>
  </si>
  <si>
    <t>ATPase, H+ transporting, lysosomal 31kDa, V1 subunit E2</t>
  </si>
  <si>
    <t>MGC9341 VMA4 ATP6E1 ATP6EL2 ATP6V1EL2</t>
  </si>
  <si>
    <t>CRIPT</t>
  </si>
  <si>
    <t>ENSG00000119878.5</t>
  </si>
  <si>
    <t>cysteine-rich PDZ-binding protein</t>
  </si>
  <si>
    <t>HSPC139</t>
  </si>
  <si>
    <t>PIGF</t>
  </si>
  <si>
    <t>ENSG00000151665.8</t>
  </si>
  <si>
    <t>phosphatidylinositol glycan anchor biosynthesis, class F</t>
  </si>
  <si>
    <t>RHOQ</t>
  </si>
  <si>
    <t>ENSG00000119729.6</t>
  </si>
  <si>
    <t>ras homolog family member Q</t>
  </si>
  <si>
    <t>TC10 RASL7A ARHQ</t>
  </si>
  <si>
    <t>SOCS5</t>
  </si>
  <si>
    <t>ENSG00000171150.7</t>
  </si>
  <si>
    <t>suppressor of cytokine signaling 5</t>
  </si>
  <si>
    <t>KIAA0671 SOCS-5 CIS6 CISH6 Cish5</t>
  </si>
  <si>
    <t>CRX</t>
  </si>
  <si>
    <t>ENSG00000105392.11</t>
  </si>
  <si>
    <t>cone-rod homeobox</t>
  </si>
  <si>
    <t>CRD LCA7 OTX3 CORD2</t>
  </si>
  <si>
    <t>SEPW1</t>
  </si>
  <si>
    <t>ENSG00000178980.10</t>
  </si>
  <si>
    <t>selenoprotein W, 1</t>
  </si>
  <si>
    <t>selW</t>
  </si>
  <si>
    <t>SULT2A1</t>
  </si>
  <si>
    <t>ENSG00000105398.3</t>
  </si>
  <si>
    <t>sulfotransferase family, cytosolic, 2A, dehydroepiandrosterone (DHEA)-preferring, member 1</t>
  </si>
  <si>
    <t>DHEA-ST STD</t>
  </si>
  <si>
    <t>TPRX1</t>
  </si>
  <si>
    <t>ENSG00000178928.4</t>
  </si>
  <si>
    <t>tetra-peptide repeat homeobox 1</t>
  </si>
  <si>
    <t>FLJ40321</t>
  </si>
  <si>
    <t>TPRX2P</t>
  </si>
  <si>
    <t>ENSG00000259009.3</t>
  </si>
  <si>
    <t>tetra-peptide repeat homeobox 2 pseudogene</t>
  </si>
  <si>
    <t>TPRX2P1</t>
  </si>
  <si>
    <t>g0</t>
  </si>
  <si>
    <t>g1</t>
  </si>
  <si>
    <t>g2</t>
  </si>
  <si>
    <t>gstr</t>
  </si>
  <si>
    <t>ensgene</t>
  </si>
  <si>
    <t>RP11-6N13.1</t>
  </si>
  <si>
    <t>ENSG00000251574.2</t>
  </si>
  <si>
    <t>lincRNA</t>
  </si>
  <si>
    <t>CTD-2298J14.1</t>
  </si>
  <si>
    <t>ENSG00000258901.2</t>
  </si>
  <si>
    <t>pseudogene</t>
  </si>
  <si>
    <t>CTD-2298J14.2</t>
  </si>
  <si>
    <t>ENSG00000258636.1</t>
  </si>
  <si>
    <t>GUSBP2</t>
  </si>
  <si>
    <t>ENSG00000241549.4</t>
  </si>
  <si>
    <t>glucuronidase, beta pseudogene 2</t>
  </si>
  <si>
    <t>bA239L20.5 bA239L20.1 SMA3-L bGLU-Lp SMAC3L SMAC3L2 GUSBL1</t>
  </si>
  <si>
    <t>LINC00240</t>
  </si>
  <si>
    <t>ENSG00000224843.2</t>
  </si>
  <si>
    <t>long intergenic non-protein coding RNA 240</t>
  </si>
  <si>
    <t>bA373D17.1 C6orf41 NCRNA00240</t>
  </si>
  <si>
    <t>RP11-606D9.1</t>
  </si>
  <si>
    <t>ENSG00000256389.1</t>
  </si>
  <si>
    <t>RP11-871F6.3</t>
  </si>
  <si>
    <t>ENSG00000256994.1</t>
  </si>
  <si>
    <t>ATP1B1P1</t>
  </si>
  <si>
    <t>ENSG00000249212.1</t>
  </si>
  <si>
    <t>ATPase, Na+/K+ transporting, beta 1 polypeptide pseudogene 1</t>
  </si>
  <si>
    <t>ATP1BL1</t>
  </si>
  <si>
    <t>LINC00682</t>
  </si>
  <si>
    <t>ENSG00000245870.2</t>
  </si>
  <si>
    <t>long intergenic non-protein coding RNA 682</t>
  </si>
  <si>
    <t>RP11-457P14.5</t>
  </si>
  <si>
    <t>ENSG00000249771.1</t>
  </si>
  <si>
    <t>RP11-457P14.6</t>
  </si>
  <si>
    <t>ENSG00000249887.1</t>
  </si>
  <si>
    <t>RP11-814H16.2</t>
  </si>
  <si>
    <t>ENSG00000272862.1</t>
  </si>
  <si>
    <t>RP11-289E15.1</t>
  </si>
  <si>
    <t>ENSG00000267428.1</t>
  </si>
  <si>
    <t>RP11-61D1.2</t>
  </si>
  <si>
    <t>ENSG00000264564.1</t>
  </si>
  <si>
    <t>RPSAP57</t>
  </si>
  <si>
    <t>ENSG00000267524.1</t>
  </si>
  <si>
    <t>ribosomal protein SA pseudogene 57</t>
  </si>
  <si>
    <t>KRT8P21</t>
  </si>
  <si>
    <t>ENSG00000229636.2</t>
  </si>
  <si>
    <t>keratin 8 pseudogene 21</t>
  </si>
  <si>
    <t>RP4-598G3.1</t>
  </si>
  <si>
    <t>ENSG00000233973.1</t>
  </si>
  <si>
    <t>RP4-660H19.1</t>
  </si>
  <si>
    <t>ENSG00000225087.1</t>
  </si>
  <si>
    <t>DNAJC19P1</t>
  </si>
  <si>
    <t>ENSG00000237141.1</t>
  </si>
  <si>
    <t>DnaJ (Hsp40) homolog, subfamily C, member 19 pseudogene 1</t>
  </si>
  <si>
    <t>RNU6-1250P</t>
  </si>
  <si>
    <t>ENSG00000212520.1</t>
  </si>
  <si>
    <t>snRNA</t>
  </si>
  <si>
    <t>RNA, U6 small nuclear 1250, pseudogene</t>
  </si>
  <si>
    <t>RP11-57G10.1</t>
  </si>
  <si>
    <t>ENSG00000225922.1</t>
  </si>
  <si>
    <t>RP11-57G10.8</t>
  </si>
  <si>
    <t>ENSG00000272892.1</t>
  </si>
  <si>
    <t>RPL12P8</t>
  </si>
  <si>
    <t>ENSG00000219932.5</t>
  </si>
  <si>
    <t>ribosomal protein L12 pseudogene 8</t>
  </si>
  <si>
    <t>bA57G10.3</t>
  </si>
  <si>
    <t>RP11-308N19.1</t>
  </si>
  <si>
    <t>ENSG00000234323.1</t>
  </si>
  <si>
    <t>POLRMTP1</t>
  </si>
  <si>
    <t>ENSG00000266066.1</t>
  </si>
  <si>
    <t>polymerase (RNA) mitochondrial (DNA directed) pseudogene 1</t>
  </si>
  <si>
    <t>POLRMTL</t>
  </si>
  <si>
    <t>MIR4497</t>
  </si>
  <si>
    <t>ENSG00000263510.1</t>
  </si>
  <si>
    <t>miRNA</t>
  </si>
  <si>
    <t>microRNA 4497</t>
  </si>
  <si>
    <t>hsa-mir-4497</t>
  </si>
  <si>
    <t>RP1-7G5.5</t>
  </si>
  <si>
    <t>ENSG00000256351.1</t>
  </si>
  <si>
    <t>RP1-7G5.6</t>
  </si>
  <si>
    <t>ENSG00000249094.2</t>
  </si>
  <si>
    <t>LINC00669</t>
  </si>
  <si>
    <t>ENSG00000267374.1</t>
  </si>
  <si>
    <t>long intergenic non-protein coding RNA 669</t>
  </si>
  <si>
    <t>CYP17A1-AS1</t>
  </si>
  <si>
    <t>ENSG00000203886.4</t>
  </si>
  <si>
    <t>antisense</t>
  </si>
  <si>
    <t>CYP17A1 antisense RNA 1</t>
  </si>
  <si>
    <t>bA753C18.3 CYP17A1OS</t>
  </si>
  <si>
    <t>MARCKSL1P1</t>
  </si>
  <si>
    <t>ENSG00000213277.3</t>
  </si>
  <si>
    <t>MARCKS-like 1 pseudogene 1</t>
  </si>
  <si>
    <t>PFN1P11</t>
  </si>
  <si>
    <t>ENSG00000213061.2</t>
  </si>
  <si>
    <t>profilin 1 pseudogene 11</t>
  </si>
  <si>
    <t>PTGES3P4</t>
  </si>
  <si>
    <t>ENSG00000236937.2</t>
  </si>
  <si>
    <t>prostaglandin E synthase 3 (cytosolic) pseudogene 4</t>
  </si>
  <si>
    <t>RNU6-372P</t>
  </si>
  <si>
    <t>ENSG00000201080.1</t>
  </si>
  <si>
    <t>RNA, U6 small nuclear 372, pseudogene</t>
  </si>
  <si>
    <t>RP11-332O19.2</t>
  </si>
  <si>
    <t>ENSG00000237827.1</t>
  </si>
  <si>
    <t>RP11-724N1.1</t>
  </si>
  <si>
    <t>ENSG00000272912.1</t>
  </si>
  <si>
    <t>RP11-753C18.8</t>
  </si>
  <si>
    <t>ENSG00000235266.1</t>
  </si>
  <si>
    <t>ST13P13</t>
  </si>
  <si>
    <t>ENSG00000229256.1</t>
  </si>
  <si>
    <t>suppression of tumorigenicity 13 (colon carcinoma) (Hsp70 interacting protein) pseudogene 13</t>
  </si>
  <si>
    <t>ANKRD33B-AS1</t>
  </si>
  <si>
    <t>ENSG00000250106.1</t>
  </si>
  <si>
    <t>ANKRD33B antisense RNA 1</t>
  </si>
  <si>
    <t>RP11-215G15.4</t>
  </si>
  <si>
    <t>ENSG00000251548.1</t>
  </si>
  <si>
    <t>RP11-215G15.5</t>
  </si>
  <si>
    <t>ENSG00000272016.1</t>
  </si>
  <si>
    <t>RP11-54F2.1</t>
  </si>
  <si>
    <t>ENSG00000251196.1</t>
  </si>
  <si>
    <t>SLC25A5P3</t>
  </si>
  <si>
    <t>ENSG00000213673.3</t>
  </si>
  <si>
    <t>solute carrier family 25 (mitochondrial carrier; adenine nucleotide translocator), member 5 pseudogene 3</t>
  </si>
  <si>
    <t>ANTP1</t>
  </si>
  <si>
    <t>RP1-146I3.1</t>
  </si>
  <si>
    <t>ENSG00000176043.4</t>
  </si>
  <si>
    <t>RP11-109N23.1</t>
  </si>
  <si>
    <t>ENSG00000239544.1</t>
  </si>
  <si>
    <t>RP11-109N23.6</t>
  </si>
  <si>
    <t>ENSG00000259015.1</t>
  </si>
  <si>
    <t>RP3-509I19.6</t>
  </si>
  <si>
    <t>ENSG00000220600.2</t>
  </si>
  <si>
    <t>RNU7-153P</t>
  </si>
  <si>
    <t>ENSG00000252264.1</t>
  </si>
  <si>
    <t>RNA, U7 small nuclear 153 pseudogene</t>
  </si>
  <si>
    <t>RP11-138H14.1</t>
  </si>
  <si>
    <t>ENSG00000214366.4</t>
  </si>
  <si>
    <t>LINC00694</t>
  </si>
  <si>
    <t>ENSG00000225873.1</t>
  </si>
  <si>
    <t>long intergenic non-protein coding RNA 694</t>
  </si>
  <si>
    <t>RP11-424N24.2</t>
  </si>
  <si>
    <t>ENSG00000271937.1</t>
  </si>
  <si>
    <t>RNU6-238P</t>
  </si>
  <si>
    <t>ENSG00000200183.1</t>
  </si>
  <si>
    <t>RNA, U6 small nuclear 238, pseudogene</t>
  </si>
  <si>
    <t>RNU6-769P</t>
  </si>
  <si>
    <t>ENSG00000207136.1</t>
  </si>
  <si>
    <t>RNA, U6 small nuclear 769, pseudogene</t>
  </si>
  <si>
    <t>RP11-60E8.2</t>
  </si>
  <si>
    <t>ENSG00000271018.1</t>
  </si>
  <si>
    <t>RP11-60E8.4</t>
  </si>
  <si>
    <t>ENSG00000271490.1</t>
  </si>
  <si>
    <t>RNA5SP437</t>
  </si>
  <si>
    <t>ENSG00000253058.1</t>
  </si>
  <si>
    <t>rRNA</t>
  </si>
  <si>
    <t>RNA, 5S ribosomal pseudogene 437</t>
  </si>
  <si>
    <t>RN5S437</t>
  </si>
  <si>
    <t>MIR4675</t>
  </si>
  <si>
    <t>ENSG00000265372.1</t>
  </si>
  <si>
    <t>microRNA 4675</t>
  </si>
  <si>
    <t>hsa-mir-4675</t>
  </si>
  <si>
    <t>RP11-51E20.1</t>
  </si>
  <si>
    <t>ENSG00000270727.1</t>
  </si>
  <si>
    <t>AP000475.2</t>
  </si>
  <si>
    <t>ENSG00000233997.1</t>
  </si>
  <si>
    <t>MIR4529</t>
  </si>
  <si>
    <t>ENSG00000264571.1</t>
  </si>
  <si>
    <t>microRNA 4529</t>
  </si>
  <si>
    <t>hsa-mir-4529</t>
  </si>
  <si>
    <t>RP11-619L19.1</t>
  </si>
  <si>
    <t>ENSG00000267028.1</t>
  </si>
  <si>
    <t>RP11-619L19.2</t>
  </si>
  <si>
    <t>ENSG00000267402.1</t>
  </si>
  <si>
    <t>RP11-189E14.3</t>
  </si>
  <si>
    <t>ENSG00000263110.1</t>
  </si>
  <si>
    <t>RP11-189E14.4</t>
  </si>
  <si>
    <t>ENSG00000261623.1</t>
  </si>
  <si>
    <t>RP11-189E14.5</t>
  </si>
  <si>
    <t>ENSG00000262950.1</t>
  </si>
  <si>
    <t>RNU4-92P</t>
  </si>
  <si>
    <t>ENSG00000200653.1</t>
  </si>
  <si>
    <t>RNA, U4 small nuclear 92, pseudogene</t>
  </si>
  <si>
    <t>RP11-839G9.1</t>
  </si>
  <si>
    <t>ENSG00000267112.1</t>
  </si>
  <si>
    <t>RP11-99A1.2</t>
  </si>
  <si>
    <t>ENSG00000267311.1</t>
  </si>
  <si>
    <t>AC011515.2</t>
  </si>
  <si>
    <t>ENSG00000225370.1</t>
  </si>
  <si>
    <t>LILRP1</t>
  </si>
  <si>
    <t>ENSG00000186152.6</t>
  </si>
  <si>
    <t>leukocyte immunoglobulin-like receptor pseudogene 1</t>
  </si>
  <si>
    <t>ILT9 CD85l LILRA6P</t>
  </si>
  <si>
    <t>MIR4263</t>
  </si>
  <si>
    <t>ENSG00000265321.1</t>
  </si>
  <si>
    <t>microRNA 4263</t>
  </si>
  <si>
    <t>hsa-mir-4263</t>
  </si>
  <si>
    <t>RP11-674I16.1</t>
  </si>
  <si>
    <t>ENSG00000270846.1</t>
  </si>
  <si>
    <t>RP11-674I16.2</t>
  </si>
  <si>
    <t>ENSG00000270528.1</t>
  </si>
  <si>
    <t>RP11-348N5.7</t>
  </si>
  <si>
    <t>ENSG00000270589.1</t>
  </si>
  <si>
    <t>RPL13AP6</t>
  </si>
  <si>
    <t>ENSG00000234118.1</t>
  </si>
  <si>
    <t>ribosomal protein L13a pseudogene 6</t>
  </si>
  <si>
    <t>bA348N5.5</t>
  </si>
  <si>
    <t>CHRM3-AS1</t>
  </si>
  <si>
    <t>ENSG00000234601.1</t>
  </si>
  <si>
    <t>CHRM3 antisense RNA 1</t>
  </si>
  <si>
    <t>HTT-AS</t>
  </si>
  <si>
    <t>ENSG00000251075.1</t>
  </si>
  <si>
    <t>HTT antisense RNA (head to head)</t>
  </si>
  <si>
    <t>HTTAS HTT-AS1</t>
  </si>
  <si>
    <t>RNU6-204P</t>
  </si>
  <si>
    <t>ENSG00000199335.1</t>
  </si>
  <si>
    <t>RNA, U6 small nuclear 204, pseudogene</t>
  </si>
  <si>
    <t>LY86-AS1</t>
  </si>
  <si>
    <t>ENSG00000216863.5</t>
  </si>
  <si>
    <t>LY86 antisense RNA 1</t>
  </si>
  <si>
    <t>FLJ33708 LY86AS LY86-AS</t>
  </si>
  <si>
    <t>RP11-218E20.2</t>
  </si>
  <si>
    <t>ENSG00000258687.1</t>
  </si>
  <si>
    <t>snoU83B</t>
  </si>
  <si>
    <t>ENSG00000252945.1</t>
  </si>
  <si>
    <t>snoRNA</t>
  </si>
  <si>
    <t>AL122019.1</t>
  </si>
  <si>
    <t>ENSG00000266393.1</t>
  </si>
  <si>
    <t>RP1-35C21.2</t>
  </si>
  <si>
    <t>ENSG00000227579.1</t>
  </si>
  <si>
    <t>LINC00383</t>
  </si>
  <si>
    <t>ENSG00000237534.1</t>
  </si>
  <si>
    <t>long intergenic non-protein coding RNA 383</t>
  </si>
  <si>
    <t>TBC1D4-AS1</t>
  </si>
  <si>
    <t>ENSG00000225203.2</t>
  </si>
  <si>
    <t>TBC1D4 antisense RNA 1</t>
  </si>
  <si>
    <t>RPL19P14</t>
  </si>
  <si>
    <t>ENSG00000240870.2</t>
  </si>
  <si>
    <t>ribosomal protein L19 pseudogene 14</t>
  </si>
  <si>
    <t>BSN-AS2</t>
  </si>
  <si>
    <t>ENSG00000226913.1</t>
  </si>
  <si>
    <t>BSN antisense RNA 2 (head to head)</t>
  </si>
  <si>
    <t>NICN1-AS1</t>
  </si>
  <si>
    <t>ENSG00000235261.1</t>
  </si>
  <si>
    <t>NICN1 antisense RNA 1</t>
  </si>
  <si>
    <t>RNA5SP130</t>
  </si>
  <si>
    <t>ENSG00000201301.1</t>
  </si>
  <si>
    <t>RNA, 5S ribosomal pseudogene 130</t>
  </si>
  <si>
    <t>RN5S130</t>
  </si>
  <si>
    <t>RP11-560G2.1</t>
  </si>
  <si>
    <t>ENSG00000254451.2</t>
  </si>
  <si>
    <t>RP11-560G2.2</t>
  </si>
  <si>
    <t>ENSG00000257823.1</t>
  </si>
  <si>
    <t>RP11-585P4.5</t>
  </si>
  <si>
    <t>ENSG00000257497.1</t>
  </si>
  <si>
    <t>CTD-2024I7.1</t>
  </si>
  <si>
    <t>ENSG00000240974.1</t>
  </si>
  <si>
    <t>CTD-2024I7.13</t>
  </si>
  <si>
    <t>ENSG00000246422.2</t>
  </si>
  <si>
    <t>RNU6-351P</t>
  </si>
  <si>
    <t>ENSG00000251906.1</t>
  </si>
  <si>
    <t>RNA, U6 small nuclear 351, pseudogene</t>
  </si>
  <si>
    <t>RP11-556I14.1</t>
  </si>
  <si>
    <t>ENSG00000248373.1</t>
  </si>
  <si>
    <t>RP11-556I14.2</t>
  </si>
  <si>
    <t>ENSG00000248242.1</t>
  </si>
  <si>
    <t>RP11-435O5.4</t>
  </si>
  <si>
    <t>ENSG00000271659.1</t>
  </si>
  <si>
    <t>RP11-435O5.5</t>
  </si>
  <si>
    <t>ENSG00000271155.1</t>
  </si>
  <si>
    <t>RP11-435O5.6</t>
  </si>
  <si>
    <t>ENSG00000271314.1</t>
  </si>
  <si>
    <t>NPY6R</t>
  </si>
  <si>
    <t>ENSG00000226306.6</t>
  </si>
  <si>
    <t>neuropeptide Y receptor Y6 (pseudogene)</t>
  </si>
  <si>
    <t>PP2 NPY1RL NPY6RP</t>
  </si>
  <si>
    <t>RP11-381K20.2</t>
  </si>
  <si>
    <t>ENSG00000250159.2</t>
  </si>
  <si>
    <t>MIR4680</t>
  </si>
  <si>
    <t>ENSG00000265827.1</t>
  </si>
  <si>
    <t>microRNA 4680</t>
  </si>
  <si>
    <t>hsa-mir-4680</t>
  </si>
  <si>
    <t>RP11-85E16.1</t>
  </si>
  <si>
    <t>ENSG00000272984.1</t>
  </si>
  <si>
    <t>GS1-18A18.1</t>
  </si>
  <si>
    <t>ENSG00000224223.1</t>
  </si>
  <si>
    <t>sense_overlapping</t>
  </si>
  <si>
    <t>GS1-18A18.2</t>
  </si>
  <si>
    <t>ENSG00000228735.1</t>
  </si>
  <si>
    <t>RP11-820I16.1</t>
  </si>
  <si>
    <t>ENSG00000267079.1</t>
  </si>
  <si>
    <t>RP11-820I16.4</t>
  </si>
  <si>
    <t>ENSG00000273141.1</t>
  </si>
  <si>
    <t>RP11-301G19.2</t>
  </si>
  <si>
    <t>ENSG00000270509.1</t>
  </si>
  <si>
    <t>RP11-542F9.1</t>
  </si>
  <si>
    <t>ENSG00000223504.1</t>
  </si>
  <si>
    <t>NAP1L1P1</t>
  </si>
  <si>
    <t>ENSG00000254759.1</t>
  </si>
  <si>
    <t>nucleosome assembly protein 1-like 1 pseudogene 1</t>
  </si>
  <si>
    <t>PIGFP2</t>
  </si>
  <si>
    <t>ENSG00000234881.1</t>
  </si>
  <si>
    <t>phosphatidylinositol glycan anchor biosynthesis, class F, pseudogene 2</t>
  </si>
  <si>
    <t>RP11-417B4.2</t>
  </si>
  <si>
    <t>ENSG00000230826.1</t>
  </si>
  <si>
    <t>RP11-417B4.3</t>
  </si>
  <si>
    <t>ENSG00000229115.1</t>
  </si>
  <si>
    <t>RNU1-45P</t>
  </si>
  <si>
    <t>ENSG00000253000.1</t>
  </si>
  <si>
    <t>RNA, U1 small nuclear 45, pseudogene</t>
  </si>
  <si>
    <t>RNU4-22P</t>
  </si>
  <si>
    <t>ENSG00000222990.1</t>
  </si>
  <si>
    <t>RNA, U4 small nuclear 22, pseudogene</t>
  </si>
  <si>
    <t>RP11-507K2.2</t>
  </si>
  <si>
    <t>ENSG00000258983.1</t>
  </si>
  <si>
    <t>WI2-89927D4.1</t>
  </si>
  <si>
    <t>ENSG00000248155.1</t>
  </si>
  <si>
    <t>RNU6-842P</t>
  </si>
  <si>
    <t>ENSG00000206996.1</t>
  </si>
  <si>
    <t>RNA, U6 small nuclear 842, pseudogene</t>
  </si>
  <si>
    <t>RP11-369K16.1</t>
  </si>
  <si>
    <t>ENSG00000251468.2</t>
  </si>
  <si>
    <t>RBM22P1</t>
  </si>
  <si>
    <t>ENSG00000265097.1</t>
  </si>
  <si>
    <t>RNA binding motif protein 22 pseudogene 1</t>
  </si>
  <si>
    <t>RP11-612A1.1</t>
  </si>
  <si>
    <t>ENSG00000263611.1</t>
  </si>
  <si>
    <t>RP11-739N10.1</t>
  </si>
  <si>
    <t>ENSG00000264151.1</t>
  </si>
  <si>
    <t>RP11-10N23.2</t>
  </si>
  <si>
    <t>ENSG00000253854.1</t>
  </si>
  <si>
    <t>RP11-10N23.4</t>
  </si>
  <si>
    <t>ENSG00000253722.1</t>
  </si>
  <si>
    <t>RP11-10N23.5</t>
  </si>
  <si>
    <t>ENSG00000253848.1</t>
  </si>
  <si>
    <t>RP3-388N13.2</t>
  </si>
  <si>
    <t>ENSG00000254387.1</t>
  </si>
  <si>
    <t>RP3-388N13.3</t>
  </si>
  <si>
    <t>ENSG00000254057.1</t>
  </si>
  <si>
    <t>RP11-22H5.2</t>
  </si>
  <si>
    <t>ENSG00000260862.1</t>
  </si>
  <si>
    <t>sense_intronic</t>
  </si>
  <si>
    <t>LINC00331</t>
  </si>
  <si>
    <t>ENSG00000225427.1</t>
  </si>
  <si>
    <t>long intergenic non-protein coding RNA 331</t>
  </si>
  <si>
    <t>NCRNA00331</t>
  </si>
  <si>
    <t>AC004069.2</t>
  </si>
  <si>
    <t>ENSG00000251259.1</t>
  </si>
  <si>
    <t>RP11-561B11.1</t>
  </si>
  <si>
    <t>ENSG00000240023.1</t>
  </si>
  <si>
    <t>RP5-1011O1.2</t>
  </si>
  <si>
    <t>ENSG00000232498.1</t>
  </si>
  <si>
    <t>RP5-1011O1.3</t>
  </si>
  <si>
    <t>ENSG00000236069.1</t>
  </si>
  <si>
    <t>RPL32P26</t>
  </si>
  <si>
    <t>ENSG00000241941.2</t>
  </si>
  <si>
    <t>ribosomal protein L32 pseudogene 26</t>
  </si>
  <si>
    <t>CTD-3098H1.2</t>
  </si>
  <si>
    <t>ENSG00000259108.2</t>
  </si>
  <si>
    <t>type</t>
  </si>
  <si>
    <t>Klippel-Feil syndrome 3, autosomal dominant</t>
  </si>
  <si>
    <t>Microphthalmia with coloboma 6</t>
  </si>
  <si>
    <t>Microphthalmia, isolated 7</t>
  </si>
  <si>
    <t>Auditory neuropathy, autosomal dominant, 1</t>
  </si>
  <si>
    <t>Osteogenesis imperfecta, type XIV</t>
  </si>
  <si>
    <t>Hyperprolinemia, type II</t>
  </si>
  <si>
    <t>Rhabdomyosarcoma 2, alveolar</t>
  </si>
  <si>
    <t>Brachyolmia type 3</t>
  </si>
  <si>
    <t>Digital arthropathy-brachydactyly, familial</t>
  </si>
  <si>
    <t>Hereditary motor and sensory neuropathy, type IIc</t>
  </si>
  <si>
    <t>Metatropic dysplasia</t>
  </si>
  <si>
    <t>Parastremmatic dwarfism</t>
  </si>
  <si>
    <t>SED, Maroteaux type</t>
  </si>
  <si>
    <t>Scapuloperoneal spinal muscular atrophy</t>
  </si>
  <si>
    <t>Sodium serum level QTL 1</t>
  </si>
  <si>
    <t>Spinal muscular atrophy, distal, congenital nonprogressive</t>
  </si>
  <si>
    <t>Spondylometaphyseal dysplasia, Kozlowski type</t>
  </si>
  <si>
    <t>Hypomagnesemia 6, renal</t>
  </si>
  <si>
    <t>Hypomagnesemia, seizures, and mental retardation</t>
  </si>
  <si>
    <t>17,20-lyase deficiency, isolated</t>
  </si>
  <si>
    <t>17-alpha-hydroxylase/17,20-lyase deficiency</t>
  </si>
  <si>
    <t>Spastic paraplegia 45</t>
  </si>
  <si>
    <t>Epilepsy, focal, with speech disorder and with or without mental retardation</t>
  </si>
  <si>
    <t>Mental retardation, FRA12A type</t>
  </si>
  <si>
    <t>Mitochondrial DNA depletion syndrome 13 (encephalomyopathic type)</t>
  </si>
  <si>
    <t>Cardiomyopathy, dilated, 1KK</t>
  </si>
  <si>
    <t>Cardiomyopathy, familial restrictive, 4</t>
  </si>
  <si>
    <t>Cardiomyopathy, hypertrophic, 22</t>
  </si>
  <si>
    <t>Corneal dystrophy, Fuchs endothelial, 3</t>
  </si>
  <si>
    <t>Diabetes mellitus, type 2, susceptibility to</t>
  </si>
  <si>
    <t>Pitt-Hopkins syndrome</t>
  </si>
  <si>
    <t>Joubert syndrome 19</t>
  </si>
  <si>
    <t>Nephronophthisis 14</t>
  </si>
  <si>
    <t>Bardet-Biedl syndrome 8</t>
  </si>
  <si>
    <t>AIDS, delayed/rapid progression to</t>
  </si>
  <si>
    <t>Cardiomyopathy, dilated, 1DD</t>
  </si>
  <si>
    <t>Noonan-like syndrome with loose anagen hair</t>
  </si>
  <si>
    <t>Bamforth-Lazarus syndrome</t>
  </si>
  <si>
    <t>Hypertension, essential, salt-sensitive</t>
  </si>
  <si>
    <t>Anxiety-related personality traits</t>
  </si>
  <si>
    <t>Huntington disease</t>
  </si>
  <si>
    <t>Obsessive-compulsive disorder</t>
  </si>
  <si>
    <t>Factor XIIIA deficiency</t>
  </si>
  <si>
    <t>Myocardial infarction, protection against</t>
  </si>
  <si>
    <t>Venous thrombosis, protection against</t>
  </si>
  <si>
    <t>Seckel syndrome 7</t>
  </si>
  <si>
    <t>Glycogen storage disease VI</t>
  </si>
  <si>
    <t>Vesicoureteral reflux 2</t>
  </si>
  <si>
    <t>Diabetes mellitus, noninsulin-dependent, 5</t>
  </si>
  <si>
    <t>Glycine encephalopathy</t>
  </si>
  <si>
    <t>Muscular dystrophy-dystroglycanopathy (limb-girdle), type C, 9</t>
  </si>
  <si>
    <t>Hemolytic anemia due to glutathione peroxidase deficiency</t>
  </si>
  <si>
    <t>T-cell immunodeficiency, recurrent infections, autoimmunity, and cardiac malformations</t>
  </si>
  <si>
    <t>Deafness, autosomal dominant 1</t>
  </si>
  <si>
    <t>Myelodysplastic syndrome, somatic</t>
  </si>
  <si>
    <t>Bainbridge-Ropers syndrome</t>
  </si>
  <si>
    <t>Basal cell carcinoma, somatic</t>
  </si>
  <si>
    <t>Basal cell nevus syndrome</t>
  </si>
  <si>
    <t>Holoprosencephaly-7</t>
  </si>
  <si>
    <t>Pontocerebellar hypoplasia, type 1B</t>
  </si>
  <si>
    <t>Pseudohypoaldosteronism, type IID</t>
  </si>
  <si>
    <t>Muscular dystrophy, limb-girdle, type 1A</t>
  </si>
  <si>
    <t>Myopathy, myofibrillar, 3</t>
  </si>
  <si>
    <t>Myopathy, spheroid body</t>
  </si>
  <si>
    <t>Leiomyoma, uterine, somatic</t>
  </si>
  <si>
    <t>Dystonia 25</t>
  </si>
  <si>
    <t>Hennekam lymphangiectasia-lymphedema syndrome 2</t>
  </si>
  <si>
    <t>Van Maldergem syndrome 2</t>
  </si>
  <si>
    <t>Holoprosencephaly 11</t>
  </si>
  <si>
    <t>Leber congenital amaurosis 3</t>
  </si>
  <si>
    <t>Retinitis pigmentosa, juvenile, autosomal recessive</t>
  </si>
  <si>
    <t>Cherubism</t>
  </si>
  <si>
    <t>Colorectal cancer, somatic</t>
  </si>
  <si>
    <t>Esophageal cancer</t>
  </si>
  <si>
    <t>Lung cancer</t>
  </si>
  <si>
    <t>Pyruvate dehydrogenase phosphatase deficiency</t>
  </si>
  <si>
    <t>Bardet-Biedl syndrome 14, modifier of</t>
  </si>
  <si>
    <t>COACH syndrome</t>
  </si>
  <si>
    <t>Joubert syndrome 6</t>
  </si>
  <si>
    <t>Meckel syndrome 3</t>
  </si>
  <si>
    <t>Nephronophthisis 11</t>
  </si>
  <si>
    <t>Arrhythmogenic right ventricular dysplasia, familial, 13</t>
  </si>
  <si>
    <t>Ectodermal dysplasia, anhidrotic, with T-cell immunodeficiency</t>
  </si>
  <si>
    <t>Myocardial infarcation, susceptibility to</t>
  </si>
  <si>
    <t>Ovarian cancer, somatic</t>
  </si>
  <si>
    <t>Short stature with microcephaly and distinctive facies</t>
  </si>
  <si>
    <t>Cone-rod retinal dystrophy-2</t>
  </si>
  <si>
    <t>Leber congenital amaurosis 7</t>
  </si>
  <si>
    <t>pmid</t>
  </si>
  <si>
    <t>date</t>
  </si>
  <si>
    <t>trait</t>
  </si>
  <si>
    <t>allele_increasing_risk</t>
  </si>
  <si>
    <t>frequn</t>
  </si>
  <si>
    <t>pval</t>
  </si>
  <si>
    <t>OR_beta</t>
  </si>
  <si>
    <t>maybeOR</t>
  </si>
  <si>
    <t>Ncase</t>
  </si>
  <si>
    <t>Ncont</t>
  </si>
  <si>
    <t>Nindi</t>
  </si>
  <si>
    <t>Ntrio</t>
  </si>
  <si>
    <t>Nall</t>
  </si>
  <si>
    <t>Ncase2</t>
  </si>
  <si>
    <t>Ncont2</t>
  </si>
  <si>
    <t>Nindi2</t>
  </si>
  <si>
    <t>Ntrio2</t>
  </si>
  <si>
    <t>Nall2</t>
  </si>
  <si>
    <t>hg19chrom</t>
  </si>
  <si>
    <t>bp2</t>
  </si>
  <si>
    <t>Depression (quantitative trait)</t>
  </si>
  <si>
    <t>unipolar depression</t>
  </si>
  <si>
    <t>rs161645</t>
  </si>
  <si>
    <t>A</t>
  </si>
  <si>
    <t>QRS duration in Tripanosoma cruzi seropositivity</t>
  </si>
  <si>
    <t>QRS duration, Trypanosoma cruzi seropositivity</t>
  </si>
  <si>
    <t>rs1186300</t>
  </si>
  <si>
    <t>Schizophrenia</t>
  </si>
  <si>
    <t>schizophrenia</t>
  </si>
  <si>
    <t>rs12129573</t>
  </si>
  <si>
    <t>rs10789369</t>
  </si>
  <si>
    <t>Menarche (age at onset)</t>
  </si>
  <si>
    <t>age at menarche</t>
  </si>
  <si>
    <t>rs10453225</t>
  </si>
  <si>
    <t>G</t>
  </si>
  <si>
    <t>Menarche and menopause (age at onset)</t>
  </si>
  <si>
    <t>age at menarche, age at menopause</t>
  </si>
  <si>
    <t>rs7861820</t>
  </si>
  <si>
    <t>C</t>
  </si>
  <si>
    <t>rs2090409</t>
  </si>
  <si>
    <t>Pubertal anthropometrics</t>
  </si>
  <si>
    <t>height growth measurement, puberty</t>
  </si>
  <si>
    <t>rs10739221</t>
  </si>
  <si>
    <t>Non-alcoholic fatty liver disease histology (other)</t>
  </si>
  <si>
    <t>cirrhosis of liver, non-alcoholic fatty liver disease, serum alanine aminotransf</t>
  </si>
  <si>
    <t>rs6027755</t>
  </si>
  <si>
    <t>Sleep duration</t>
  </si>
  <si>
    <t>sleep duration</t>
  </si>
  <si>
    <t>rs12165098</t>
  </si>
  <si>
    <t>Serum thyroid-stimulating hormone levels</t>
  </si>
  <si>
    <t>thyroid stimulating hormone measurement</t>
  </si>
  <si>
    <t>rs4570936</t>
  </si>
  <si>
    <t>T</t>
  </si>
  <si>
    <t>Systolic blood pressure</t>
  </si>
  <si>
    <t>systolic blood pressure</t>
  </si>
  <si>
    <t>rs1004467</t>
  </si>
  <si>
    <t>Blood pressure</t>
  </si>
  <si>
    <t>blood pressure</t>
  </si>
  <si>
    <t>rs3824755</t>
  </si>
  <si>
    <t>rs11191419</t>
  </si>
  <si>
    <t>Diastolic blood pressure</t>
  </si>
  <si>
    <t>diastolic blood pressure</t>
  </si>
  <si>
    <t>rs4409766</t>
  </si>
  <si>
    <t>Hypertension</t>
  </si>
  <si>
    <t>hypertension</t>
  </si>
  <si>
    <t>Arsenic metabolism</t>
  </si>
  <si>
    <t>urinary arsenic measurement</t>
  </si>
  <si>
    <t>rs9527</t>
  </si>
  <si>
    <t>rs7085104</t>
  </si>
  <si>
    <t>rs12416687</t>
  </si>
  <si>
    <t>Autism spectrum disorder, attention deficit-hyperactivity disorder, bipolar disorder, major depressive disorder, and schizophrenia (combined)</t>
  </si>
  <si>
    <t>attention deficit hyperactivity disorder, autism spectrum disorder, bipolar diso</t>
  </si>
  <si>
    <t>rs11191454</t>
  </si>
  <si>
    <t>rs7897654</t>
  </si>
  <si>
    <t>rs4919694</t>
  </si>
  <si>
    <t>Intracranial aneurysm</t>
  </si>
  <si>
    <t>brain aneurysm</t>
  </si>
  <si>
    <t>rs12413409</t>
  </si>
  <si>
    <t>Coronary heart disease</t>
  </si>
  <si>
    <t>coronary heart disease</t>
  </si>
  <si>
    <t>Coronary artery disease</t>
  </si>
  <si>
    <t>Coronary artery disease or large artery stroke</t>
  </si>
  <si>
    <t>coronary heart disease, large artery stroke</t>
  </si>
  <si>
    <t>Migraine</t>
  </si>
  <si>
    <t>migraine disorder</t>
  </si>
  <si>
    <t>rs1890185</t>
  </si>
  <si>
    <t>rs7914558</t>
  </si>
  <si>
    <t>rs11191548</t>
  </si>
  <si>
    <t>rs11191580</t>
  </si>
  <si>
    <t>Body mass index</t>
  </si>
  <si>
    <t>body mass index</t>
  </si>
  <si>
    <t>rs11191593</t>
  </si>
  <si>
    <t>rs8058295</t>
  </si>
  <si>
    <t>Venous thromboembolism (gene x gene interaction)</t>
  </si>
  <si>
    <t>venous thromboembolism</t>
  </si>
  <si>
    <t>rs6497540</t>
  </si>
  <si>
    <t>rs9922678</t>
  </si>
  <si>
    <t>IgG glycosylation</t>
  </si>
  <si>
    <t>serum IgG glycosylation measurement</t>
  </si>
  <si>
    <t>rs13323323</t>
  </si>
  <si>
    <t>Fibrinogen</t>
  </si>
  <si>
    <t>fibrinogen measurement</t>
  </si>
  <si>
    <t>rs7968440</t>
  </si>
  <si>
    <t>Colorectal cancer</t>
  </si>
  <si>
    <t>colorectal cancer</t>
  </si>
  <si>
    <t>rs11169552</t>
  </si>
  <si>
    <t>Sudden cardiac arrest</t>
  </si>
  <si>
    <t>sudden cardiac arrest</t>
  </si>
  <si>
    <t>rs17291650</t>
  </si>
  <si>
    <t>Response to antidepressants</t>
  </si>
  <si>
    <t>response to antidepressant</t>
  </si>
  <si>
    <t>rs16920624</t>
  </si>
  <si>
    <t>rs11012167</t>
  </si>
  <si>
    <t>Eosinophilic esophagitis</t>
  </si>
  <si>
    <t>eosinophilic esophagitis</t>
  </si>
  <si>
    <t>rs11819199</t>
  </si>
  <si>
    <t>Peripheral artery disease</t>
  </si>
  <si>
    <t>peripheral arterial disease</t>
  </si>
  <si>
    <t>rs2359536</t>
  </si>
  <si>
    <t>rs9960767</t>
  </si>
  <si>
    <t>Fasting glucose-related traits (interaction with BMI)</t>
  </si>
  <si>
    <t>body mass index, fasting blood glucose measurement</t>
  </si>
  <si>
    <t>rs3736594</t>
  </si>
  <si>
    <t>Age-related macular degeneration</t>
  </si>
  <si>
    <t>age-related macular degeneration</t>
  </si>
  <si>
    <t>rs16851585</t>
  </si>
  <si>
    <t>rs7647973</t>
  </si>
  <si>
    <t>Coronary artery calcification</t>
  </si>
  <si>
    <t>coronary artery calcification</t>
  </si>
  <si>
    <t>rs12318506</t>
  </si>
  <si>
    <t>Pulmonary function</t>
  </si>
  <si>
    <t>pulmonary function measurement</t>
  </si>
  <si>
    <t>rs16909898</t>
  </si>
  <si>
    <t>Pulmonary function (interaction)</t>
  </si>
  <si>
    <t>Height</t>
  </si>
  <si>
    <t>body height</t>
  </si>
  <si>
    <t>rs473902</t>
  </si>
  <si>
    <t>rs10512248</t>
  </si>
  <si>
    <t>Polycystic ovary syndrome</t>
  </si>
  <si>
    <t>polycystic ovary syndrome</t>
  </si>
  <si>
    <t>rs2479106</t>
  </si>
  <si>
    <t>Adverse response to chemotherapy in breast cancer (alopecia) (cyclophosphamide+doxorubicin+/-5FU)</t>
  </si>
  <si>
    <t>chemotherapy-induced alopecia, response to 5' fluorouracil, response to cyclopho</t>
  </si>
  <si>
    <t>rs10818894</t>
  </si>
  <si>
    <t>Post-traumatic stress disorder</t>
  </si>
  <si>
    <t>post-traumatic stress disorder</t>
  </si>
  <si>
    <t>rs2460905</t>
  </si>
  <si>
    <t>autism</t>
  </si>
  <si>
    <t>ID / Dev delay</t>
  </si>
  <si>
    <t>dz</t>
  </si>
  <si>
    <t>c0</t>
  </si>
  <si>
    <t>c1</t>
  </si>
  <si>
    <t>c2</t>
  </si>
  <si>
    <t>note</t>
  </si>
  <si>
    <t>NONE</t>
  </si>
  <si>
    <t>class</t>
  </si>
  <si>
    <t>family</t>
  </si>
  <si>
    <t>Class C</t>
  </si>
  <si>
    <t>Taste 1 receptors</t>
  </si>
  <si>
    <t>Class A</t>
  </si>
  <si>
    <t>Acetylcholine receptors (muscarinic)</t>
  </si>
  <si>
    <t>Class B</t>
  </si>
  <si>
    <t>Class B Orphans</t>
  </si>
  <si>
    <t>musName</t>
  </si>
  <si>
    <t>kophenotype</t>
  </si>
  <si>
    <t>Rab27b</t>
  </si>
  <si>
    <t>pigmentation phenotype</t>
  </si>
  <si>
    <t>integument phenotype</t>
  </si>
  <si>
    <t>hematopoietic system phenotype</t>
  </si>
  <si>
    <t>reproductive system phenotype</t>
  </si>
  <si>
    <t>respiratory system phenotype</t>
  </si>
  <si>
    <t>endocrine/exocrine gland phenotype</t>
  </si>
  <si>
    <t>homeostasis/metabolism phenotype</t>
  </si>
  <si>
    <t>nervous system phenotype</t>
  </si>
  <si>
    <t>normal phenotype</t>
  </si>
  <si>
    <t>Tenm2</t>
  </si>
  <si>
    <t>vision/eye phenotype</t>
  </si>
  <si>
    <t>Tln2</t>
  </si>
  <si>
    <t>mortality/aging</t>
  </si>
  <si>
    <t>behavior/neurological phenotype</t>
  </si>
  <si>
    <t>cellular phenotype</t>
  </si>
  <si>
    <t>muscle phenotype</t>
  </si>
  <si>
    <t>Gdf3</t>
  </si>
  <si>
    <t>embryogenesis phenotype</t>
  </si>
  <si>
    <t>growth/size/body phenotype</t>
  </si>
  <si>
    <t>adipose tissue phenotype</t>
  </si>
  <si>
    <t>Nanog</t>
  </si>
  <si>
    <t>Herc4</t>
  </si>
  <si>
    <t>Sirt1</t>
  </si>
  <si>
    <t>tumorigenesis</t>
  </si>
  <si>
    <t>immune system phenotype</t>
  </si>
  <si>
    <t>cardiovascular system phenotype</t>
  </si>
  <si>
    <t>craniofacial phenotype</t>
  </si>
  <si>
    <t>digestive/alimentary phenotype</t>
  </si>
  <si>
    <t>limbs/digits/tail phenotype</t>
  </si>
  <si>
    <t>liver/biliary system phenotype</t>
  </si>
  <si>
    <t>renal/urinary system phenotype</t>
  </si>
  <si>
    <t>Tmem38b</t>
  </si>
  <si>
    <t>Pax7</t>
  </si>
  <si>
    <t>skeleton phenotype</t>
  </si>
  <si>
    <t>Tas1r2</t>
  </si>
  <si>
    <t>taste/olfaction phenotype</t>
  </si>
  <si>
    <t>Med13</t>
  </si>
  <si>
    <t>Cdh4</t>
  </si>
  <si>
    <t>Phlpp1</t>
  </si>
  <si>
    <t>Git2</t>
  </si>
  <si>
    <t>Trpv4</t>
  </si>
  <si>
    <t>hearing/vestibular/ear phenotype</t>
  </si>
  <si>
    <t>Celf4</t>
  </si>
  <si>
    <t>As3mt</t>
  </si>
  <si>
    <t>Cyp17a1</t>
  </si>
  <si>
    <t>Ina</t>
  </si>
  <si>
    <t>Grin2a</t>
  </si>
  <si>
    <t>Utrn</t>
  </si>
  <si>
    <t>Sorcs1</t>
  </si>
  <si>
    <t>other phenotype</t>
  </si>
  <si>
    <t>Atf1</t>
  </si>
  <si>
    <t>Dip2b</t>
  </si>
  <si>
    <t>Suz12</t>
  </si>
  <si>
    <t>Sema5a</t>
  </si>
  <si>
    <t>Pou3f2</t>
  </si>
  <si>
    <t>Ncam2</t>
  </si>
  <si>
    <t>Tcf4</t>
  </si>
  <si>
    <t>Zfp423</t>
  </si>
  <si>
    <t>Ttc8</t>
  </si>
  <si>
    <t>Bre</t>
  </si>
  <si>
    <t>Supt7l</t>
  </si>
  <si>
    <t>Pdcd4</t>
  </si>
  <si>
    <t>Shoc2</t>
  </si>
  <si>
    <t>Foxe1</t>
  </si>
  <si>
    <t>Esrrg</t>
  </si>
  <si>
    <t>Chrm3</t>
  </si>
  <si>
    <t>Add1</t>
  </si>
  <si>
    <t>Grk4</t>
  </si>
  <si>
    <t>Htt</t>
  </si>
  <si>
    <t>Rgs12</t>
  </si>
  <si>
    <t>F13a1</t>
  </si>
  <si>
    <t>Adamts1</t>
  </si>
  <si>
    <t>Klhl1</t>
  </si>
  <si>
    <t>Robo1</t>
  </si>
  <si>
    <t>Tbc1d4</t>
  </si>
  <si>
    <t>Stk3</t>
  </si>
  <si>
    <t>Amt</t>
  </si>
  <si>
    <t>Bsn</t>
  </si>
  <si>
    <t>Dag1</t>
  </si>
  <si>
    <t>Gpx1</t>
  </si>
  <si>
    <t>Mst1</t>
  </si>
  <si>
    <t>Rhoa</t>
  </si>
  <si>
    <t>Usp4</t>
  </si>
  <si>
    <t>Glipr1</t>
  </si>
  <si>
    <t>Arap3</t>
  </si>
  <si>
    <t>Diap1</t>
  </si>
  <si>
    <t>Hdac3</t>
  </si>
  <si>
    <t>Pcdhga1</t>
  </si>
  <si>
    <t>Tet2</t>
  </si>
  <si>
    <t>Ptch1</t>
  </si>
  <si>
    <t>Exosc3</t>
  </si>
  <si>
    <t>Btla</t>
  </si>
  <si>
    <t>Cd200</t>
  </si>
  <si>
    <t>Pgr</t>
  </si>
  <si>
    <t>Myot</t>
  </si>
  <si>
    <t>Pkd2l2</t>
  </si>
  <si>
    <t>Hmga2</t>
  </si>
  <si>
    <t>Aoah</t>
  </si>
  <si>
    <t>Gnal</t>
  </si>
  <si>
    <t>Impa2</t>
  </si>
  <si>
    <t>Fat4</t>
  </si>
  <si>
    <t>Cdon</t>
  </si>
  <si>
    <t>Lhx2</t>
  </si>
  <si>
    <t>Rnf4</t>
  </si>
  <si>
    <t>Sh3bp2</t>
  </si>
  <si>
    <t>Tnip2</t>
  </si>
  <si>
    <t>Dlc1</t>
  </si>
  <si>
    <t>Msi2</t>
  </si>
  <si>
    <t>Slc24a2</t>
  </si>
  <si>
    <t>Tmem67</t>
  </si>
  <si>
    <t>Cdh13</t>
  </si>
  <si>
    <t>Rasa3</t>
  </si>
  <si>
    <t>Ipmk</t>
  </si>
  <si>
    <t>Ctnna3</t>
  </si>
  <si>
    <t>Nfkbia</t>
  </si>
  <si>
    <t>Rgs1</t>
  </si>
  <si>
    <t>Rgs13</t>
  </si>
  <si>
    <t>Cript</t>
  </si>
  <si>
    <t>Socs5</t>
  </si>
  <si>
    <t>Crx</t>
  </si>
  <si>
    <t>group</t>
  </si>
  <si>
    <t>study</t>
  </si>
  <si>
    <t>PMID</t>
  </si>
  <si>
    <t>FAU</t>
  </si>
  <si>
    <t>year</t>
  </si>
  <si>
    <t>ScoreType</t>
  </si>
  <si>
    <t>ScoreStat</t>
  </si>
  <si>
    <t>Pval</t>
  </si>
  <si>
    <t>bp1</t>
  </si>
  <si>
    <t>recipoverlap</t>
  </si>
  <si>
    <t>SCZ</t>
  </si>
  <si>
    <t>GWL</t>
  </si>
  <si>
    <t>MetaAnal</t>
  </si>
  <si>
    <t>Ng</t>
  </si>
  <si>
    <t>GSMA</t>
  </si>
  <si>
    <t>ADHD</t>
  </si>
  <si>
    <t>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</si>
</sst>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10"/>
      <color indexed="16"/>
      <name val="Arial"/>
    </font>
    <font>
      <b/>
      <u/>
      <sz val="10"/>
      <color indexed="10"/>
      <name val="Arial"/>
    </font>
    <font>
      <sz val="12"/>
      <color rgb="FF9C0006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FF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1"/>
    <xf numFmtId="0" fontId="6" fillId="2" borderId="0" xfId="1" applyAlignment="1">
      <alignment horizontal="center"/>
    </xf>
    <xf numFmtId="0" fontId="10" fillId="0" borderId="0" xfId="0" applyFont="1"/>
    <xf numFmtId="11" fontId="10" fillId="0" borderId="0" xfId="0" applyNumberFormat="1" applyFont="1"/>
    <xf numFmtId="0" fontId="9" fillId="0" borderId="0" xfId="0" applyFont="1" applyAlignment="1">
      <alignment horizontal="center"/>
    </xf>
    <xf numFmtId="15" fontId="10" fillId="0" borderId="0" xfId="0" applyNumberFormat="1" applyFont="1"/>
    <xf numFmtId="0" fontId="10" fillId="0" borderId="0" xfId="0" applyFont="1" applyAlignment="1">
      <alignment horizontal="center"/>
    </xf>
    <xf numFmtId="11" fontId="10" fillId="0" borderId="0" xfId="0" applyNumberFormat="1" applyFont="1" applyAlignment="1">
      <alignment horizontal="center"/>
    </xf>
    <xf numFmtId="11" fontId="10" fillId="3" borderId="0" xfId="0" applyNumberFormat="1" applyFont="1" applyFill="1" applyAlignment="1">
      <alignment horizontal="center"/>
    </xf>
    <xf numFmtId="0" fontId="10" fillId="3" borderId="0" xfId="0" applyFont="1" applyFill="1"/>
  </cellXfs>
  <cellStyles count="15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6640625" style="8" bestFit="1" customWidth="1"/>
    <col min="2" max="2" width="17.1640625" style="8" bestFit="1" customWidth="1"/>
    <col min="3" max="3" width="5.1640625" style="8" bestFit="1" customWidth="1"/>
    <col min="4" max="4" width="6.1640625" style="8" bestFit="1" customWidth="1"/>
    <col min="5" max="5" width="8.33203125" style="8" bestFit="1" customWidth="1"/>
    <col min="6" max="6" width="7.83203125" style="10" customWidth="1"/>
    <col min="7" max="7" width="8.6640625" style="8" bestFit="1" customWidth="1"/>
    <col min="8" max="8" width="3.83203125" style="8" bestFit="1" customWidth="1"/>
    <col min="9" max="13" width="10.1640625" style="8" bestFit="1" customWidth="1"/>
    <col min="14" max="14" width="6.1640625" style="8" bestFit="1" customWidth="1"/>
    <col min="15" max="15" width="12.83203125" style="8" bestFit="1" customWidth="1"/>
    <col min="16" max="16" width="14" style="8" bestFit="1" customWidth="1"/>
    <col min="17" max="17" width="6.1640625" style="8" bestFit="1" customWidth="1"/>
    <col min="18" max="18" width="4" style="8" bestFit="1" customWidth="1"/>
    <col min="19" max="19" width="5.83203125" style="8" bestFit="1" customWidth="1"/>
    <col min="20" max="21" width="10.1640625" style="8" bestFit="1" customWidth="1"/>
    <col min="22" max="16384" width="10.83203125" style="8"/>
  </cols>
  <sheetData>
    <row r="1" spans="1:21" s="6" customFormat="1">
      <c r="A1" s="6" t="s">
        <v>1276</v>
      </c>
      <c r="B1" s="6" t="s">
        <v>1277</v>
      </c>
      <c r="C1" s="6" t="s">
        <v>1278</v>
      </c>
      <c r="D1" s="6" t="s">
        <v>1279</v>
      </c>
      <c r="E1" s="6" t="s">
        <v>1280</v>
      </c>
      <c r="F1" s="7" t="s">
        <v>1288</v>
      </c>
      <c r="G1" s="6" t="s">
        <v>1281</v>
      </c>
      <c r="H1" s="6" t="s">
        <v>1282</v>
      </c>
      <c r="I1" s="6" t="s">
        <v>1283</v>
      </c>
      <c r="J1" s="6" t="s">
        <v>1284</v>
      </c>
      <c r="K1" s="6" t="s">
        <v>1285</v>
      </c>
      <c r="L1" s="6" t="s">
        <v>1286</v>
      </c>
      <c r="M1" s="6" t="s">
        <v>1287</v>
      </c>
      <c r="N1" s="6" t="s">
        <v>5</v>
      </c>
      <c r="O1" s="6" t="s">
        <v>7</v>
      </c>
      <c r="P1" s="6" t="s">
        <v>8</v>
      </c>
      <c r="Q1" s="6" t="s">
        <v>9</v>
      </c>
      <c r="R1" s="6" t="s">
        <v>11</v>
      </c>
      <c r="S1" s="6" t="s">
        <v>1289</v>
      </c>
      <c r="T1" s="6" t="s">
        <v>1290</v>
      </c>
      <c r="U1" s="6" t="s">
        <v>1291</v>
      </c>
    </row>
    <row r="2" spans="1:21">
      <c r="A2" s="8">
        <v>1</v>
      </c>
      <c r="B2" s="8" t="s">
        <v>18</v>
      </c>
      <c r="C2" s="8" t="s">
        <v>19</v>
      </c>
      <c r="D2" s="8">
        <v>1.069</v>
      </c>
      <c r="E2" s="9">
        <v>3.84E-8</v>
      </c>
      <c r="F2" s="10" t="str">
        <f>HYPERLINK("http://genome.ucsc.edu/cgi-bin/hgTracks?&amp;org=Human&amp;db=hg19&amp;position=chr5%3A103742810-104081810","ucsc")</f>
        <v>ucsc</v>
      </c>
      <c r="G2" s="8" t="s">
        <v>1292</v>
      </c>
      <c r="H2" s="8">
        <v>5</v>
      </c>
      <c r="I2" s="8">
        <v>103903810</v>
      </c>
      <c r="J2" s="8">
        <v>103671810</v>
      </c>
      <c r="K2" s="8">
        <v>104091810</v>
      </c>
      <c r="L2" s="8">
        <v>103742810</v>
      </c>
      <c r="M2" s="8">
        <v>104081810</v>
      </c>
      <c r="N2" s="8">
        <v>1.2E-2</v>
      </c>
      <c r="O2" s="8">
        <v>0.373</v>
      </c>
      <c r="P2" s="8">
        <v>0.35899999999999999</v>
      </c>
      <c r="Q2" s="8">
        <v>0.97499999999999998</v>
      </c>
      <c r="R2" s="8">
        <v>0</v>
      </c>
      <c r="S2" s="8" t="s">
        <v>1292</v>
      </c>
      <c r="T2" s="8">
        <v>103742810</v>
      </c>
      <c r="U2" s="8">
        <v>104081810</v>
      </c>
    </row>
    <row r="3" spans="1:21">
      <c r="A3" s="8">
        <v>2</v>
      </c>
      <c r="B3" s="8" t="s">
        <v>22</v>
      </c>
      <c r="C3" s="8" t="s">
        <v>23</v>
      </c>
      <c r="D3" s="8">
        <v>1.0489999999999999</v>
      </c>
      <c r="E3" s="9">
        <v>4.5200000000000001E-8</v>
      </c>
      <c r="F3" s="10" t="str">
        <f>HYPERLINK("http://genome.ucsc.edu/cgi-bin/hgTracks?&amp;org=Human&amp;db=hg19&amp;position=chr14%3A41969937-42183037","ucsc")</f>
        <v>ucsc</v>
      </c>
      <c r="G3" s="8" t="s">
        <v>1293</v>
      </c>
      <c r="H3" s="8">
        <v>14</v>
      </c>
      <c r="I3" s="8">
        <v>42097937</v>
      </c>
      <c r="J3" s="8">
        <v>41940937</v>
      </c>
      <c r="K3" s="8">
        <v>42441937</v>
      </c>
      <c r="L3" s="8">
        <v>41969937</v>
      </c>
      <c r="M3" s="8">
        <v>42183037</v>
      </c>
      <c r="N3" s="8">
        <v>8.9999999999999993E-3</v>
      </c>
      <c r="O3" s="8">
        <v>0.55600000000000005</v>
      </c>
      <c r="P3" s="8">
        <v>0.51300000000000001</v>
      </c>
      <c r="Q3" s="8">
        <v>1</v>
      </c>
      <c r="R3" s="8">
        <v>14</v>
      </c>
      <c r="S3" s="8" t="s">
        <v>1293</v>
      </c>
      <c r="T3" s="8">
        <v>41969937</v>
      </c>
      <c r="U3" s="8">
        <v>42183037</v>
      </c>
    </row>
    <row r="4" spans="1:21">
      <c r="A4" s="8">
        <v>3</v>
      </c>
      <c r="B4" s="8" t="s">
        <v>25</v>
      </c>
      <c r="C4" s="8" t="s">
        <v>23</v>
      </c>
      <c r="D4" s="8">
        <v>0.81</v>
      </c>
      <c r="E4" s="9">
        <v>6.5799999999999994E-8</v>
      </c>
      <c r="F4" s="10" t="str">
        <f>HYPERLINK("http://genome.ucsc.edu/cgi-bin/hgTracks?&amp;org=Human&amp;db=hg19&amp;position=chr6%3A26940866-26940866","ucsc")</f>
        <v>ucsc</v>
      </c>
      <c r="G4" s="8" t="s">
        <v>1294</v>
      </c>
      <c r="H4" s="8">
        <v>6</v>
      </c>
      <c r="I4" s="8">
        <v>26940866</v>
      </c>
      <c r="J4" s="8">
        <v>26874866</v>
      </c>
      <c r="K4" s="8">
        <v>28820866</v>
      </c>
      <c r="L4" s="8">
        <v>26940866</v>
      </c>
      <c r="M4" s="8">
        <v>26940866</v>
      </c>
      <c r="N4" s="8">
        <v>3.9E-2</v>
      </c>
      <c r="O4" s="8">
        <v>0.97499999999999998</v>
      </c>
      <c r="P4" s="8">
        <v>0.97499999999999998</v>
      </c>
      <c r="Q4" s="8">
        <v>0.48299999999999998</v>
      </c>
      <c r="R4" s="8">
        <v>0</v>
      </c>
      <c r="S4" s="8" t="s">
        <v>1294</v>
      </c>
      <c r="T4" s="8">
        <v>26940866</v>
      </c>
      <c r="U4" s="8">
        <v>26940866</v>
      </c>
    </row>
    <row r="5" spans="1:21">
      <c r="A5" s="8">
        <v>4</v>
      </c>
      <c r="B5" s="8" t="s">
        <v>27</v>
      </c>
      <c r="C5" s="8" t="s">
        <v>28</v>
      </c>
      <c r="D5" s="8">
        <v>1.095</v>
      </c>
      <c r="E5" s="9">
        <v>7.3000000000000005E-8</v>
      </c>
      <c r="F5" s="10" t="str">
        <f>HYPERLINK("http://genome.ucsc.edu/cgi-bin/hgTracks?&amp;org=Human&amp;db=hg19&amp;position=chr12%3A17682464-17775004","ucsc")</f>
        <v>ucsc</v>
      </c>
      <c r="G5" s="8" t="s">
        <v>1295</v>
      </c>
      <c r="H5" s="8">
        <v>12</v>
      </c>
      <c r="I5" s="8">
        <v>17689304</v>
      </c>
      <c r="J5" s="8">
        <v>17572304</v>
      </c>
      <c r="K5" s="8">
        <v>18180304</v>
      </c>
      <c r="L5" s="8">
        <v>17682464</v>
      </c>
      <c r="M5" s="8">
        <v>17775004</v>
      </c>
      <c r="N5" s="8">
        <v>1.7000000000000001E-2</v>
      </c>
      <c r="O5" s="8">
        <v>0.93100000000000005</v>
      </c>
      <c r="P5" s="8">
        <v>0.93400000000000005</v>
      </c>
      <c r="Q5" s="8">
        <v>0.99399999999999999</v>
      </c>
      <c r="R5" s="8">
        <v>8</v>
      </c>
      <c r="S5" s="8" t="s">
        <v>1295</v>
      </c>
      <c r="T5" s="8">
        <v>17682464</v>
      </c>
      <c r="U5" s="8">
        <v>17775004</v>
      </c>
    </row>
    <row r="6" spans="1:21">
      <c r="A6" s="8">
        <v>5</v>
      </c>
      <c r="B6" s="8" t="s">
        <v>29</v>
      </c>
      <c r="C6" s="8" t="s">
        <v>19</v>
      </c>
      <c r="D6" s="8">
        <v>0.92900000000000005</v>
      </c>
      <c r="E6" s="9">
        <v>9.9900000000000001E-8</v>
      </c>
      <c r="F6" s="10" t="str">
        <f>HYPERLINK("http://genome.ucsc.edu/cgi-bin/hgTracks?&amp;org=Human&amp;db=hg19&amp;position=chr4%3A41892256-42135056","ucsc")</f>
        <v>ucsc</v>
      </c>
      <c r="G6" s="8" t="s">
        <v>1296</v>
      </c>
      <c r="H6" s="8">
        <v>4</v>
      </c>
      <c r="I6" s="8">
        <v>42084256</v>
      </c>
      <c r="J6" s="8">
        <v>41882256</v>
      </c>
      <c r="K6" s="8">
        <v>42153256</v>
      </c>
      <c r="L6" s="8">
        <v>41892256</v>
      </c>
      <c r="M6" s="8">
        <v>42135056</v>
      </c>
      <c r="N6" s="8">
        <v>1.4E-2</v>
      </c>
      <c r="O6" s="8">
        <v>0.251</v>
      </c>
      <c r="P6" s="8">
        <v>0.26200000000000001</v>
      </c>
      <c r="Q6" s="8">
        <v>0.93</v>
      </c>
      <c r="R6" s="8">
        <v>0</v>
      </c>
      <c r="S6" s="8" t="s">
        <v>1296</v>
      </c>
      <c r="T6" s="8">
        <v>41892256</v>
      </c>
      <c r="U6" s="8">
        <v>42135056</v>
      </c>
    </row>
    <row r="7" spans="1:21">
      <c r="A7" s="8">
        <v>6</v>
      </c>
      <c r="B7" s="8" t="s">
        <v>31</v>
      </c>
      <c r="C7" s="8" t="s">
        <v>32</v>
      </c>
      <c r="D7" s="8">
        <v>0.92200000000000004</v>
      </c>
      <c r="E7" s="9">
        <v>1.17E-7</v>
      </c>
      <c r="F7" s="10" t="str">
        <f>HYPERLINK("http://genome.ucsc.edu/cgi-bin/hgTracks?&amp;org=Human&amp;db=hg19&amp;position=chr18%3A52018903-52487103","ucsc")</f>
        <v>ucsc</v>
      </c>
      <c r="G7" s="8" t="s">
        <v>1297</v>
      </c>
      <c r="H7" s="8">
        <v>18</v>
      </c>
      <c r="I7" s="8">
        <v>52420903</v>
      </c>
      <c r="J7" s="8">
        <v>52018903</v>
      </c>
      <c r="K7" s="8">
        <v>52543903</v>
      </c>
      <c r="L7" s="8">
        <v>52018903</v>
      </c>
      <c r="M7" s="8">
        <v>52487103</v>
      </c>
      <c r="N7" s="8">
        <v>1.4999999999999999E-2</v>
      </c>
      <c r="O7" s="8">
        <v>0.17100000000000001</v>
      </c>
      <c r="P7" s="8">
        <v>0.183</v>
      </c>
      <c r="Q7" s="8">
        <v>0.999</v>
      </c>
      <c r="R7" s="8">
        <v>0</v>
      </c>
      <c r="S7" s="8" t="s">
        <v>1297</v>
      </c>
      <c r="T7" s="8">
        <v>52018903</v>
      </c>
      <c r="U7" s="8">
        <v>52487103</v>
      </c>
    </row>
    <row r="8" spans="1:21">
      <c r="A8" s="8">
        <v>7</v>
      </c>
      <c r="B8" s="8" t="s">
        <v>33</v>
      </c>
      <c r="C8" s="8" t="s">
        <v>23</v>
      </c>
      <c r="D8" s="8">
        <v>0.89600000000000002</v>
      </c>
      <c r="E8" s="9">
        <v>1.23E-7</v>
      </c>
      <c r="F8" s="10" t="str">
        <f>HYPERLINK("http://genome.ucsc.edu/cgi-bin/hgTracks?&amp;org=Human&amp;db=hg19&amp;position=chr5%3A166851194-166853784","ucsc")</f>
        <v>ucsc</v>
      </c>
      <c r="G8" s="8" t="s">
        <v>1292</v>
      </c>
      <c r="H8" s="8">
        <v>5</v>
      </c>
      <c r="I8" s="8">
        <v>166851194</v>
      </c>
      <c r="J8" s="8">
        <v>166851194</v>
      </c>
      <c r="K8" s="8">
        <v>166853784</v>
      </c>
      <c r="L8" s="8">
        <v>166851194</v>
      </c>
      <c r="M8" s="8">
        <v>166853784</v>
      </c>
      <c r="N8" s="8">
        <v>2.1000000000000001E-2</v>
      </c>
      <c r="O8" s="8">
        <v>0.83499999999999996</v>
      </c>
      <c r="P8" s="8">
        <v>0.84399999999999997</v>
      </c>
      <c r="Q8" s="8">
        <v>0.59599999999999997</v>
      </c>
      <c r="R8" s="8">
        <v>0</v>
      </c>
      <c r="S8" s="8" t="s">
        <v>1292</v>
      </c>
      <c r="T8" s="8">
        <v>166851194</v>
      </c>
      <c r="U8" s="8">
        <v>166853784</v>
      </c>
    </row>
    <row r="9" spans="1:21">
      <c r="A9" s="8">
        <v>8</v>
      </c>
      <c r="B9" s="8" t="s">
        <v>34</v>
      </c>
      <c r="C9" s="8" t="s">
        <v>19</v>
      </c>
      <c r="D9" s="8">
        <v>1.099</v>
      </c>
      <c r="E9" s="9">
        <v>1.48E-7</v>
      </c>
      <c r="F9" s="10" t="str">
        <f>HYPERLINK("http://genome.ucsc.edu/cgi-bin/hgTracks?&amp;org=Human&amp;db=hg19&amp;position=chr15%3A62764892-62865192","ucsc")</f>
        <v>ucsc</v>
      </c>
      <c r="G9" s="8" t="s">
        <v>1298</v>
      </c>
      <c r="H9" s="8">
        <v>15</v>
      </c>
      <c r="I9" s="8">
        <v>62821292</v>
      </c>
      <c r="J9" s="8">
        <v>62764892</v>
      </c>
      <c r="K9" s="8">
        <v>62865192</v>
      </c>
      <c r="L9" s="8">
        <v>62764892</v>
      </c>
      <c r="M9" s="8">
        <v>62865192</v>
      </c>
      <c r="N9" s="8">
        <v>1.7999999999999999E-2</v>
      </c>
      <c r="O9" s="8">
        <v>0.123</v>
      </c>
      <c r="P9" s="8">
        <v>0.11600000000000001</v>
      </c>
      <c r="Q9" s="8">
        <v>0.97799999999999998</v>
      </c>
      <c r="R9" s="8">
        <v>0</v>
      </c>
      <c r="S9" s="8" t="s">
        <v>1298</v>
      </c>
      <c r="T9" s="8">
        <v>62764892</v>
      </c>
      <c r="U9" s="8">
        <v>62865192</v>
      </c>
    </row>
    <row r="10" spans="1:21">
      <c r="A10" s="8">
        <v>9</v>
      </c>
      <c r="B10" s="8" t="s">
        <v>35</v>
      </c>
      <c r="C10" s="8" t="s">
        <v>23</v>
      </c>
      <c r="D10" s="8">
        <v>1.22</v>
      </c>
      <c r="E10" s="9">
        <v>1.61E-7</v>
      </c>
      <c r="F10" s="10" t="str">
        <f>HYPERLINK("http://genome.ucsc.edu/cgi-bin/hgTracks?&amp;org=Human&amp;db=hg19&amp;position=chr12%3A7936688-7942738","ucsc")</f>
        <v>ucsc</v>
      </c>
      <c r="G10" s="8" t="s">
        <v>1295</v>
      </c>
      <c r="H10" s="8">
        <v>12</v>
      </c>
      <c r="I10" s="8">
        <v>7936688</v>
      </c>
      <c r="J10" s="8">
        <v>7936688</v>
      </c>
      <c r="K10" s="8">
        <v>7951788</v>
      </c>
      <c r="L10" s="8">
        <v>7936688</v>
      </c>
      <c r="M10" s="8">
        <v>7942738</v>
      </c>
      <c r="N10" s="8">
        <v>3.7999999999999999E-2</v>
      </c>
      <c r="O10" s="8">
        <v>1.8700000000000001E-2</v>
      </c>
      <c r="P10" s="8">
        <v>1.18E-2</v>
      </c>
      <c r="Q10" s="8">
        <v>0.60599999999999998</v>
      </c>
      <c r="R10" s="8">
        <v>1</v>
      </c>
      <c r="S10" s="8" t="s">
        <v>1295</v>
      </c>
      <c r="T10" s="8">
        <v>7936688</v>
      </c>
      <c r="U10" s="8">
        <v>7942738</v>
      </c>
    </row>
    <row r="11" spans="1:21">
      <c r="A11" s="8">
        <v>10</v>
      </c>
      <c r="B11" s="8" t="s">
        <v>36</v>
      </c>
      <c r="C11" s="8" t="s">
        <v>37</v>
      </c>
      <c r="D11" s="8">
        <v>1.0469999999999999</v>
      </c>
      <c r="E11" s="9">
        <v>2.67E-7</v>
      </c>
      <c r="F11" s="10" t="str">
        <f>HYPERLINK("http://genome.ucsc.edu/cgi-bin/hgTracks?&amp;org=Human&amp;db=hg19&amp;position=chr13%3A59933428-59941128","ucsc")</f>
        <v>ucsc</v>
      </c>
      <c r="G11" s="8" t="s">
        <v>1299</v>
      </c>
      <c r="H11" s="8">
        <v>13</v>
      </c>
      <c r="I11" s="8">
        <v>59938758</v>
      </c>
      <c r="J11" s="8">
        <v>59920958</v>
      </c>
      <c r="K11" s="8">
        <v>59996258</v>
      </c>
      <c r="L11" s="8">
        <v>59933428</v>
      </c>
      <c r="M11" s="8">
        <v>59941128</v>
      </c>
      <c r="N11" s="8">
        <v>8.9999999999999993E-3</v>
      </c>
      <c r="O11" s="8">
        <v>0.64900000000000002</v>
      </c>
      <c r="P11" s="8">
        <v>0.60899999999999999</v>
      </c>
      <c r="Q11" s="8">
        <v>0.99299999999999999</v>
      </c>
      <c r="R11" s="8">
        <v>12</v>
      </c>
      <c r="S11" s="8" t="s">
        <v>1299</v>
      </c>
      <c r="T11" s="8">
        <v>59933428</v>
      </c>
      <c r="U11" s="8">
        <v>59941128</v>
      </c>
    </row>
    <row r="12" spans="1:21">
      <c r="A12" s="8">
        <v>11</v>
      </c>
      <c r="B12" s="8" t="s">
        <v>38</v>
      </c>
      <c r="C12" s="8" t="s">
        <v>37</v>
      </c>
      <c r="D12" s="8">
        <v>1.046</v>
      </c>
      <c r="E12" s="9">
        <v>3.65E-7</v>
      </c>
      <c r="F12" s="10" t="str">
        <f>HYPERLINK("http://genome.ucsc.edu/cgi-bin/hgTracks?&amp;org=Human&amp;db=hg19&amp;position=chr1%3A73307800-73991800","ucsc")</f>
        <v>ucsc</v>
      </c>
      <c r="G12" s="8" t="s">
        <v>1300</v>
      </c>
      <c r="H12" s="8">
        <v>1</v>
      </c>
      <c r="I12" s="8">
        <v>73647800</v>
      </c>
      <c r="J12" s="8">
        <v>73195800</v>
      </c>
      <c r="K12" s="8">
        <v>74098800</v>
      </c>
      <c r="L12" s="8">
        <v>73307800</v>
      </c>
      <c r="M12" s="8">
        <v>73991800</v>
      </c>
      <c r="N12" s="8">
        <v>8.9999999999999993E-3</v>
      </c>
      <c r="O12" s="8">
        <v>0.44400000000000001</v>
      </c>
      <c r="P12" s="8">
        <v>0.46100000000000002</v>
      </c>
      <c r="Q12" s="8">
        <v>0.96699999999999997</v>
      </c>
      <c r="R12" s="8">
        <v>6</v>
      </c>
      <c r="S12" s="8" t="s">
        <v>1300</v>
      </c>
      <c r="T12" s="8">
        <v>73307800</v>
      </c>
      <c r="U12" s="8">
        <v>73991800</v>
      </c>
    </row>
    <row r="13" spans="1:21">
      <c r="A13" s="8">
        <v>12</v>
      </c>
      <c r="B13" s="8" t="s">
        <v>39</v>
      </c>
      <c r="C13" s="8" t="s">
        <v>37</v>
      </c>
      <c r="D13" s="8">
        <v>1.1459999999999999</v>
      </c>
      <c r="E13" s="9">
        <v>4.0499999999999999E-7</v>
      </c>
      <c r="F13" s="10" t="str">
        <f>HYPERLINK("http://genome.ucsc.edu/cgi-bin/hgTracks?&amp;org=Human&amp;db=hg19&amp;position=chr10%3A69562813-69676813","ucsc")</f>
        <v>ucsc</v>
      </c>
      <c r="G13" s="8" t="s">
        <v>1301</v>
      </c>
      <c r="H13" s="8">
        <v>10</v>
      </c>
      <c r="I13" s="8">
        <v>69583513</v>
      </c>
      <c r="J13" s="8">
        <v>69562813</v>
      </c>
      <c r="K13" s="8">
        <v>69842513</v>
      </c>
      <c r="L13" s="8">
        <v>69562813</v>
      </c>
      <c r="M13" s="8">
        <v>69676813</v>
      </c>
      <c r="N13" s="8">
        <v>2.7E-2</v>
      </c>
      <c r="O13" s="8">
        <v>6.7000000000000004E-2</v>
      </c>
      <c r="P13" s="8">
        <v>3.2300000000000002E-2</v>
      </c>
      <c r="Q13" s="8">
        <v>0.86799999999999999</v>
      </c>
      <c r="R13" s="8">
        <v>1</v>
      </c>
      <c r="S13" s="8" t="s">
        <v>1301</v>
      </c>
      <c r="T13" s="8">
        <v>69562813</v>
      </c>
      <c r="U13" s="8">
        <v>69676813</v>
      </c>
    </row>
    <row r="14" spans="1:21">
      <c r="A14" s="8">
        <v>13</v>
      </c>
      <c r="B14" s="8" t="s">
        <v>41</v>
      </c>
      <c r="C14" s="8" t="s">
        <v>42</v>
      </c>
      <c r="D14" s="8">
        <v>0.83699999999999997</v>
      </c>
      <c r="E14" s="9">
        <v>4.58E-7</v>
      </c>
      <c r="F14" s="10" t="str">
        <f>HYPERLINK("http://genome.ucsc.edu/cgi-bin/hgTracks?&amp;org=Human&amp;db=hg19&amp;position=chr9%3A108904396-109115396","ucsc")</f>
        <v>ucsc</v>
      </c>
      <c r="G14" s="8" t="s">
        <v>1302</v>
      </c>
      <c r="H14" s="8">
        <v>9</v>
      </c>
      <c r="I14" s="8">
        <v>108904396</v>
      </c>
      <c r="J14" s="8">
        <v>108776396</v>
      </c>
      <c r="K14" s="8">
        <v>109115396</v>
      </c>
      <c r="L14" s="8">
        <v>108904396</v>
      </c>
      <c r="M14" s="8">
        <v>109115396</v>
      </c>
      <c r="N14" s="8">
        <v>3.5000000000000003E-2</v>
      </c>
      <c r="O14" s="8">
        <v>0.98099999999999998</v>
      </c>
      <c r="P14" s="8">
        <v>0.98199999999999998</v>
      </c>
      <c r="Q14" s="8">
        <v>0.84499999999999997</v>
      </c>
      <c r="R14" s="8">
        <v>0</v>
      </c>
      <c r="S14" s="8" t="s">
        <v>1302</v>
      </c>
      <c r="T14" s="8">
        <v>108904396</v>
      </c>
      <c r="U14" s="8">
        <v>109115396</v>
      </c>
    </row>
    <row r="15" spans="1:21">
      <c r="A15" s="8">
        <v>14</v>
      </c>
      <c r="B15" s="8" t="s">
        <v>43</v>
      </c>
      <c r="C15" s="8" t="s">
        <v>19</v>
      </c>
      <c r="D15" s="8">
        <v>1.0620000000000001</v>
      </c>
      <c r="E15" s="9">
        <v>5.2099999999999997E-7</v>
      </c>
      <c r="F15" s="10" t="str">
        <f>HYPERLINK("http://genome.ucsc.edu/cgi-bin/hgTracks?&amp;org=Human&amp;db=hg19&amp;position=chr1%3A19157141-19164481","ucsc")</f>
        <v>ucsc</v>
      </c>
      <c r="G15" s="8" t="s">
        <v>1300</v>
      </c>
      <c r="H15" s="8">
        <v>1</v>
      </c>
      <c r="I15" s="8">
        <v>19161631</v>
      </c>
      <c r="J15" s="8">
        <v>19147731</v>
      </c>
      <c r="K15" s="8">
        <v>19175031</v>
      </c>
      <c r="L15" s="8">
        <v>19157141</v>
      </c>
      <c r="M15" s="8">
        <v>19164481</v>
      </c>
      <c r="N15" s="8">
        <v>1.2E-2</v>
      </c>
      <c r="O15" s="8">
        <v>0.55300000000000005</v>
      </c>
      <c r="P15" s="8">
        <v>0.54</v>
      </c>
      <c r="Q15" s="8">
        <v>0.96</v>
      </c>
      <c r="R15" s="8">
        <v>0</v>
      </c>
      <c r="S15" s="8" t="s">
        <v>1300</v>
      </c>
      <c r="T15" s="8">
        <v>19157141</v>
      </c>
      <c r="U15" s="8">
        <v>19164481</v>
      </c>
    </row>
    <row r="16" spans="1:21">
      <c r="A16" s="8">
        <v>15</v>
      </c>
      <c r="B16" s="8" t="s">
        <v>44</v>
      </c>
      <c r="C16" s="8" t="s">
        <v>45</v>
      </c>
      <c r="D16" s="8">
        <v>0.92700000000000005</v>
      </c>
      <c r="E16" s="9">
        <v>5.4600000000000005E-7</v>
      </c>
      <c r="F16" s="10" t="str">
        <f>HYPERLINK("http://genome.ucsc.edu/cgi-bin/hgTracks?&amp;org=Human&amp;db=hg19&amp;position=chr17%3A60193568-60225668","ucsc")</f>
        <v>ucsc</v>
      </c>
      <c r="G16" s="8" t="s">
        <v>1303</v>
      </c>
      <c r="H16" s="8">
        <v>17</v>
      </c>
      <c r="I16" s="8">
        <v>60207668</v>
      </c>
      <c r="J16" s="8">
        <v>59992668</v>
      </c>
      <c r="K16" s="8">
        <v>60291168</v>
      </c>
      <c r="L16" s="8">
        <v>60193568</v>
      </c>
      <c r="M16" s="8">
        <v>60225668</v>
      </c>
      <c r="N16" s="8">
        <v>1.4999999999999999E-2</v>
      </c>
      <c r="O16" s="8">
        <v>0.104</v>
      </c>
      <c r="P16" s="8">
        <v>0.108</v>
      </c>
      <c r="Q16" s="8">
        <v>0.92200000000000004</v>
      </c>
      <c r="R16" s="8">
        <v>0</v>
      </c>
      <c r="S16" s="8" t="s">
        <v>1303</v>
      </c>
      <c r="T16" s="8">
        <v>60193568</v>
      </c>
      <c r="U16" s="8">
        <v>60225668</v>
      </c>
    </row>
    <row r="17" spans="1:21">
      <c r="A17" s="8">
        <v>16</v>
      </c>
      <c r="B17" s="8" t="s">
        <v>46</v>
      </c>
      <c r="C17" s="8" t="s">
        <v>37</v>
      </c>
      <c r="D17" s="8">
        <v>1.6719999999999999</v>
      </c>
      <c r="E17" s="9">
        <v>5.51E-7</v>
      </c>
      <c r="F17" s="10" t="str">
        <f>HYPERLINK("http://genome.ucsc.edu/cgi-bin/hgTracks?&amp;org=Human&amp;db=hg19&amp;position=chr20%3A59233227-59355227","ucsc")</f>
        <v>ucsc</v>
      </c>
      <c r="G17" s="8" t="s">
        <v>1304</v>
      </c>
      <c r="H17" s="8">
        <v>20</v>
      </c>
      <c r="I17" s="8">
        <v>59355227</v>
      </c>
      <c r="J17" s="8">
        <v>59233227</v>
      </c>
      <c r="K17" s="8">
        <v>59355227</v>
      </c>
      <c r="L17" s="8">
        <v>59233227</v>
      </c>
      <c r="M17" s="8">
        <v>59355227</v>
      </c>
      <c r="N17" s="8">
        <v>0.10299999999999999</v>
      </c>
      <c r="O17" s="8">
        <v>7.1000000000000004E-3</v>
      </c>
      <c r="P17" s="8">
        <v>5.4400000000000004E-3</v>
      </c>
      <c r="Q17" s="8">
        <v>0.66500000000000004</v>
      </c>
      <c r="R17" s="8">
        <v>0</v>
      </c>
      <c r="S17" s="8" t="s">
        <v>1304</v>
      </c>
      <c r="T17" s="8">
        <v>59233227</v>
      </c>
      <c r="U17" s="8">
        <v>59355227</v>
      </c>
    </row>
    <row r="18" spans="1:21">
      <c r="A18" s="8">
        <v>17</v>
      </c>
      <c r="B18" s="8" t="s">
        <v>47</v>
      </c>
      <c r="C18" s="8" t="s">
        <v>48</v>
      </c>
      <c r="D18" s="8">
        <v>0.95499999999999996</v>
      </c>
      <c r="E18" s="9">
        <v>6.3300000000000002E-7</v>
      </c>
      <c r="F18" s="10" t="str">
        <f>HYPERLINK("http://genome.ucsc.edu/cgi-bin/hgTracks?&amp;org=Human&amp;db=hg19&amp;position=chr18%3A60547061-60547061","ucsc")</f>
        <v>ucsc</v>
      </c>
      <c r="G18" s="8" t="s">
        <v>1297</v>
      </c>
      <c r="H18" s="8">
        <v>18</v>
      </c>
      <c r="I18" s="8">
        <v>60547061</v>
      </c>
      <c r="J18" s="8">
        <v>60547061</v>
      </c>
      <c r="K18" s="8">
        <v>60547061</v>
      </c>
      <c r="L18" s="8">
        <v>60547061</v>
      </c>
      <c r="M18" s="8">
        <v>60547061</v>
      </c>
      <c r="N18" s="8">
        <v>8.9999999999999993E-3</v>
      </c>
      <c r="O18" s="8">
        <v>0.46</v>
      </c>
      <c r="P18" s="8">
        <v>0.46600000000000003</v>
      </c>
      <c r="Q18" s="8">
        <v>0.93400000000000005</v>
      </c>
      <c r="R18" s="8">
        <v>24</v>
      </c>
      <c r="S18" s="8" t="s">
        <v>1297</v>
      </c>
      <c r="T18" s="8">
        <v>60547061</v>
      </c>
      <c r="U18" s="8">
        <v>60547061</v>
      </c>
    </row>
    <row r="19" spans="1:21">
      <c r="A19" s="8">
        <v>18</v>
      </c>
      <c r="B19" s="8" t="s">
        <v>49</v>
      </c>
      <c r="C19" s="8" t="s">
        <v>19</v>
      </c>
      <c r="D19" s="8">
        <v>1.35</v>
      </c>
      <c r="E19" s="9">
        <v>6.5799999999999999E-7</v>
      </c>
      <c r="F19" s="10" t="str">
        <f>HYPERLINK("http://genome.ucsc.edu/cgi-bin/hgTracks?&amp;org=Human&amp;db=hg19&amp;position=chr4%3A106306608-106306608","ucsc")</f>
        <v>ucsc</v>
      </c>
      <c r="G19" s="8" t="s">
        <v>1296</v>
      </c>
      <c r="H19" s="8">
        <v>4</v>
      </c>
      <c r="I19" s="8">
        <v>106306608</v>
      </c>
      <c r="J19" s="8">
        <v>106306608</v>
      </c>
      <c r="K19" s="8">
        <v>106338708</v>
      </c>
      <c r="L19" s="8">
        <v>106306608</v>
      </c>
      <c r="M19" s="8">
        <v>106306608</v>
      </c>
      <c r="N19" s="8">
        <v>0.06</v>
      </c>
      <c r="O19" s="8">
        <v>1.34E-2</v>
      </c>
      <c r="P19" s="8">
        <v>1.18E-2</v>
      </c>
      <c r="Q19" s="8">
        <v>0.73</v>
      </c>
      <c r="R19" s="8">
        <v>0</v>
      </c>
      <c r="S19" s="8" t="s">
        <v>1296</v>
      </c>
      <c r="T19" s="8">
        <v>106306608</v>
      </c>
      <c r="U19" s="8">
        <v>106306608</v>
      </c>
    </row>
    <row r="20" spans="1:21">
      <c r="A20" s="8">
        <v>19</v>
      </c>
      <c r="B20" s="8" t="s">
        <v>50</v>
      </c>
      <c r="C20" s="8" t="s">
        <v>28</v>
      </c>
      <c r="D20" s="8">
        <v>1.044</v>
      </c>
      <c r="E20" s="9">
        <v>6.9500000000000002E-7</v>
      </c>
      <c r="F20" s="10" t="str">
        <f>HYPERLINK("http://genome.ucsc.edu/cgi-bin/hgTracks?&amp;org=Human&amp;db=hg19&amp;position=chr12%3A110277300-110308587","ucsc")</f>
        <v>ucsc</v>
      </c>
      <c r="G20" s="8" t="s">
        <v>1295</v>
      </c>
      <c r="H20" s="8">
        <v>12</v>
      </c>
      <c r="I20" s="8">
        <v>110277387</v>
      </c>
      <c r="J20" s="8">
        <v>110267857</v>
      </c>
      <c r="K20" s="8">
        <v>111261387</v>
      </c>
      <c r="L20" s="8">
        <v>110277300</v>
      </c>
      <c r="M20" s="8">
        <v>110308587</v>
      </c>
      <c r="N20" s="8">
        <v>8.9999999999999993E-3</v>
      </c>
      <c r="O20" s="8">
        <v>0.432</v>
      </c>
      <c r="P20" s="8">
        <v>0.442</v>
      </c>
      <c r="Q20" s="8">
        <v>0.98</v>
      </c>
      <c r="R20" s="8">
        <v>3</v>
      </c>
      <c r="S20" s="8" t="s">
        <v>1295</v>
      </c>
      <c r="T20" s="8">
        <v>110277300</v>
      </c>
      <c r="U20" s="8">
        <v>110308587</v>
      </c>
    </row>
    <row r="21" spans="1:21">
      <c r="A21" s="8">
        <v>20</v>
      </c>
      <c r="B21" s="8" t="s">
        <v>51</v>
      </c>
      <c r="C21" s="8" t="s">
        <v>23</v>
      </c>
      <c r="D21" s="8">
        <v>1.0429999999999999</v>
      </c>
      <c r="E21" s="9">
        <v>7.9599999999999998E-7</v>
      </c>
      <c r="F21" s="10" t="str">
        <f>HYPERLINK("http://genome.ucsc.edu/cgi-bin/hgTracks?&amp;org=Human&amp;db=hg19&amp;position=chr18%3A36669275-36773375","ucsc")</f>
        <v>ucsc</v>
      </c>
      <c r="G21" s="8" t="s">
        <v>1297</v>
      </c>
      <c r="H21" s="8">
        <v>18</v>
      </c>
      <c r="I21" s="8">
        <v>36687675</v>
      </c>
      <c r="J21" s="8">
        <v>36505675</v>
      </c>
      <c r="K21" s="8">
        <v>36926675</v>
      </c>
      <c r="L21" s="8">
        <v>36669275</v>
      </c>
      <c r="M21" s="8">
        <v>36773375</v>
      </c>
      <c r="N21" s="8">
        <v>8.9999999999999993E-3</v>
      </c>
      <c r="O21" s="8">
        <v>0.437</v>
      </c>
      <c r="P21" s="8">
        <v>0.44600000000000001</v>
      </c>
      <c r="Q21" s="8">
        <v>0.999</v>
      </c>
      <c r="R21" s="8">
        <v>1</v>
      </c>
      <c r="S21" s="8" t="s">
        <v>1297</v>
      </c>
      <c r="T21" s="8">
        <v>36669275</v>
      </c>
      <c r="U21" s="8">
        <v>36773375</v>
      </c>
    </row>
    <row r="22" spans="1:21">
      <c r="A22" s="8">
        <v>21</v>
      </c>
      <c r="B22" s="8" t="s">
        <v>53</v>
      </c>
      <c r="C22" s="8" t="s">
        <v>28</v>
      </c>
      <c r="D22" s="8">
        <v>0.93100000000000005</v>
      </c>
      <c r="E22" s="9">
        <v>8.9999999999999996E-7</v>
      </c>
      <c r="F22" s="10" t="str">
        <f>HYPERLINK("http://genome.ucsc.edu/cgi-bin/hgTracks?&amp;org=Human&amp;db=hg19&amp;position=chr10%3A104591469-104960469","ucsc")</f>
        <v>ucsc</v>
      </c>
      <c r="G22" s="8" t="s">
        <v>1301</v>
      </c>
      <c r="H22" s="8">
        <v>10</v>
      </c>
      <c r="I22" s="8">
        <v>104829469</v>
      </c>
      <c r="J22" s="8">
        <v>104591469</v>
      </c>
      <c r="K22" s="8">
        <v>104960469</v>
      </c>
      <c r="L22" s="8">
        <v>104591469</v>
      </c>
      <c r="M22" s="8">
        <v>104960469</v>
      </c>
      <c r="N22" s="8">
        <v>1.4999999999999999E-2</v>
      </c>
      <c r="O22" s="8">
        <v>0.106</v>
      </c>
      <c r="P22" s="8">
        <v>9.7000000000000003E-2</v>
      </c>
      <c r="Q22" s="8">
        <v>0.93300000000000005</v>
      </c>
      <c r="R22" s="8">
        <v>3</v>
      </c>
      <c r="S22" s="8" t="s">
        <v>1301</v>
      </c>
      <c r="T22" s="8">
        <v>104591469</v>
      </c>
      <c r="U22" s="8">
        <v>104960469</v>
      </c>
    </row>
    <row r="23" spans="1:21">
      <c r="A23" s="8">
        <v>22</v>
      </c>
      <c r="B23" s="8" t="s">
        <v>55</v>
      </c>
      <c r="C23" s="8" t="s">
        <v>56</v>
      </c>
      <c r="D23" s="8">
        <v>1.982</v>
      </c>
      <c r="E23" s="9">
        <v>9.9999999999999995E-7</v>
      </c>
      <c r="F23" s="10" t="str">
        <f>HYPERLINK("http://genome.ucsc.edu/cgi-bin/hgTracks?&amp;org=Human&amp;db=hg19&amp;position=chr8%3A59230418-59250418","ucsc")</f>
        <v>ucsc</v>
      </c>
      <c r="G23" s="8" t="s">
        <v>1305</v>
      </c>
      <c r="H23" s="8">
        <v>8</v>
      </c>
      <c r="I23" s="8">
        <v>59250418</v>
      </c>
      <c r="J23" s="8">
        <v>59230418</v>
      </c>
      <c r="K23" s="8">
        <v>59274918</v>
      </c>
      <c r="L23" s="8">
        <v>59230418</v>
      </c>
      <c r="M23" s="8">
        <v>59250418</v>
      </c>
      <c r="N23" s="8">
        <v>0.14000000000000001</v>
      </c>
      <c r="O23" s="8">
        <v>4.3E-3</v>
      </c>
      <c r="P23" s="8">
        <v>3.3899999999999998E-3</v>
      </c>
      <c r="Q23" s="8">
        <v>0.79900000000000004</v>
      </c>
      <c r="R23" s="8">
        <v>0</v>
      </c>
      <c r="S23" s="8" t="s">
        <v>1305</v>
      </c>
      <c r="T23" s="8">
        <v>59230418</v>
      </c>
      <c r="U23" s="8">
        <v>59250418</v>
      </c>
    </row>
    <row r="24" spans="1:21">
      <c r="A24" s="8">
        <v>23</v>
      </c>
      <c r="B24" s="8" t="s">
        <v>58</v>
      </c>
      <c r="C24" s="8" t="s">
        <v>23</v>
      </c>
      <c r="D24" s="8">
        <v>1.0489999999999999</v>
      </c>
      <c r="E24" s="9">
        <v>1.0100000000000001E-6</v>
      </c>
      <c r="F24" s="10" t="str">
        <f>HYPERLINK("http://genome.ucsc.edu/cgi-bin/hgTracks?&amp;org=Human&amp;db=hg19&amp;position=chr4%3A190305194-190317494","ucsc")</f>
        <v>ucsc</v>
      </c>
      <c r="G24" s="8" t="s">
        <v>1296</v>
      </c>
      <c r="H24" s="8">
        <v>4</v>
      </c>
      <c r="I24" s="8">
        <v>190305194</v>
      </c>
      <c r="J24" s="8">
        <v>190270694</v>
      </c>
      <c r="K24" s="8">
        <v>190324194</v>
      </c>
      <c r="L24" s="8">
        <v>190305194</v>
      </c>
      <c r="M24" s="8">
        <v>190317494</v>
      </c>
      <c r="N24" s="8">
        <v>0.01</v>
      </c>
      <c r="O24" s="8">
        <v>0.317</v>
      </c>
      <c r="P24" s="8">
        <v>0.3</v>
      </c>
      <c r="Q24" s="8">
        <v>0.878</v>
      </c>
      <c r="R24" s="8">
        <v>2</v>
      </c>
      <c r="S24" s="8" t="s">
        <v>1296</v>
      </c>
      <c r="T24" s="8">
        <v>190305194</v>
      </c>
      <c r="U24" s="8">
        <v>190317494</v>
      </c>
    </row>
    <row r="25" spans="1:21">
      <c r="A25" s="8">
        <v>24</v>
      </c>
      <c r="B25" s="8" t="s">
        <v>59</v>
      </c>
      <c r="C25" s="8" t="s">
        <v>28</v>
      </c>
      <c r="D25" s="8">
        <v>1.0469999999999999</v>
      </c>
      <c r="E25" s="9">
        <v>1.19E-6</v>
      </c>
      <c r="F25" s="10" t="str">
        <f>HYPERLINK("http://genome.ucsc.edu/cgi-bin/hgTracks?&amp;org=Human&amp;db=hg19&amp;position=chr5%3A10620055-10644745","ucsc")</f>
        <v>ucsc</v>
      </c>
      <c r="G25" s="8" t="s">
        <v>1292</v>
      </c>
      <c r="H25" s="8">
        <v>5</v>
      </c>
      <c r="I25" s="8">
        <v>10623745</v>
      </c>
      <c r="J25" s="8">
        <v>10619955</v>
      </c>
      <c r="K25" s="8">
        <v>10645845</v>
      </c>
      <c r="L25" s="8">
        <v>10620055</v>
      </c>
      <c r="M25" s="8">
        <v>10644745</v>
      </c>
      <c r="N25" s="8">
        <v>0.01</v>
      </c>
      <c r="O25" s="8">
        <v>0.316</v>
      </c>
      <c r="P25" s="8">
        <v>0.28499999999999998</v>
      </c>
      <c r="Q25" s="8">
        <v>0.97299999999999998</v>
      </c>
      <c r="R25" s="8">
        <v>1</v>
      </c>
      <c r="S25" s="8" t="s">
        <v>1292</v>
      </c>
      <c r="T25" s="8">
        <v>10620055</v>
      </c>
      <c r="U25" s="8">
        <v>10644745</v>
      </c>
    </row>
    <row r="26" spans="1:21">
      <c r="A26" s="8">
        <v>25</v>
      </c>
      <c r="B26" s="8" t="s">
        <v>60</v>
      </c>
      <c r="C26" s="8" t="s">
        <v>28</v>
      </c>
      <c r="D26" s="8">
        <v>9.09</v>
      </c>
      <c r="E26" s="9">
        <v>1.2500000000000001E-6</v>
      </c>
      <c r="F26" s="10" t="str">
        <f>HYPERLINK("http://genome.ucsc.edu/cgi-bin/hgTracks?&amp;org=Human&amp;db=hg19&amp;position=chr14%3A87365595-87365595","ucsc")</f>
        <v>ucsc</v>
      </c>
      <c r="G26" s="8" t="s">
        <v>1293</v>
      </c>
      <c r="H26" s="8">
        <v>14</v>
      </c>
      <c r="I26" s="8">
        <v>87365595</v>
      </c>
      <c r="J26" s="8">
        <v>87365595</v>
      </c>
      <c r="K26" s="8">
        <v>87365595</v>
      </c>
      <c r="L26" s="8">
        <v>87365595</v>
      </c>
      <c r="M26" s="8">
        <v>87365595</v>
      </c>
      <c r="N26" s="8">
        <v>0.45500000000000002</v>
      </c>
      <c r="O26" s="8">
        <v>6.2600000000000004E-4</v>
      </c>
      <c r="P26" s="8">
        <v>6.2600000000000004E-4</v>
      </c>
      <c r="Q26" s="8">
        <v>0.38800000000000001</v>
      </c>
      <c r="R26" s="8">
        <v>0</v>
      </c>
      <c r="S26" s="8" t="s">
        <v>1293</v>
      </c>
      <c r="T26" s="8">
        <v>87365595</v>
      </c>
      <c r="U26" s="8">
        <v>87365595</v>
      </c>
    </row>
    <row r="27" spans="1:21">
      <c r="A27" s="8">
        <v>26</v>
      </c>
      <c r="B27" s="8" t="s">
        <v>62</v>
      </c>
      <c r="C27" s="8" t="s">
        <v>23</v>
      </c>
      <c r="D27" s="8">
        <v>1.319</v>
      </c>
      <c r="E27" s="9">
        <v>1.3400000000000001E-6</v>
      </c>
      <c r="F27" s="10" t="str">
        <f>HYPERLINK("http://genome.ucsc.edu/cgi-bin/hgTracks?&amp;org=Human&amp;db=hg19&amp;position=chr7%3A54495269-54519039","ucsc")</f>
        <v>ucsc</v>
      </c>
      <c r="G27" s="8" t="s">
        <v>1306</v>
      </c>
      <c r="H27" s="8">
        <v>7</v>
      </c>
      <c r="I27" s="8">
        <v>54500939</v>
      </c>
      <c r="J27" s="8">
        <v>54090939</v>
      </c>
      <c r="K27" s="8">
        <v>54519039</v>
      </c>
      <c r="L27" s="8">
        <v>54495269</v>
      </c>
      <c r="M27" s="8">
        <v>54519039</v>
      </c>
      <c r="N27" s="8">
        <v>5.7000000000000002E-2</v>
      </c>
      <c r="O27" s="8">
        <v>1.0200000000000001E-2</v>
      </c>
      <c r="P27" s="8">
        <v>9.2800000000000001E-3</v>
      </c>
      <c r="Q27" s="8">
        <v>0.63200000000000001</v>
      </c>
      <c r="R27" s="8">
        <v>0</v>
      </c>
      <c r="S27" s="8" t="s">
        <v>1306</v>
      </c>
      <c r="T27" s="8">
        <v>54495269</v>
      </c>
      <c r="U27" s="8">
        <v>54519039</v>
      </c>
    </row>
    <row r="28" spans="1:21">
      <c r="A28" s="8">
        <v>27</v>
      </c>
      <c r="B28" s="8" t="s">
        <v>64</v>
      </c>
      <c r="C28" s="8" t="s">
        <v>28</v>
      </c>
      <c r="D28" s="8">
        <v>9.0060000000000002</v>
      </c>
      <c r="E28" s="9">
        <v>1.3400000000000001E-6</v>
      </c>
      <c r="F28" s="10" t="str">
        <f>HYPERLINK("http://genome.ucsc.edu/cgi-bin/hgTracks?&amp;org=Human&amp;db=hg19&amp;position=chr14%3A87376173-87376173","ucsc")</f>
        <v>ucsc</v>
      </c>
      <c r="G28" s="8" t="s">
        <v>1293</v>
      </c>
      <c r="H28" s="8">
        <v>14</v>
      </c>
      <c r="I28" s="8">
        <v>87376173</v>
      </c>
      <c r="J28" s="8">
        <v>87376173</v>
      </c>
      <c r="K28" s="8">
        <v>87376173</v>
      </c>
      <c r="L28" s="8">
        <v>87376173</v>
      </c>
      <c r="M28" s="8">
        <v>87376173</v>
      </c>
      <c r="N28" s="8">
        <v>0.45500000000000002</v>
      </c>
      <c r="O28" s="8">
        <v>6.2600000000000004E-4</v>
      </c>
      <c r="P28" s="8">
        <v>6.2600000000000004E-4</v>
      </c>
      <c r="Q28" s="8">
        <v>0.38800000000000001</v>
      </c>
      <c r="R28" s="8">
        <v>0</v>
      </c>
      <c r="S28" s="8" t="s">
        <v>1293</v>
      </c>
      <c r="T28" s="8">
        <v>87376173</v>
      </c>
      <c r="U28" s="8">
        <v>87376173</v>
      </c>
    </row>
    <row r="29" spans="1:21">
      <c r="A29" s="8">
        <v>28</v>
      </c>
      <c r="B29" s="8" t="s">
        <v>65</v>
      </c>
      <c r="C29" s="8" t="s">
        <v>45</v>
      </c>
      <c r="D29" s="8">
        <v>0.95799999999999996</v>
      </c>
      <c r="E29" s="9">
        <v>1.3799999999999999E-6</v>
      </c>
      <c r="F29" s="10" t="str">
        <f>HYPERLINK("http://genome.ucsc.edu/cgi-bin/hgTracks?&amp;org=Human&amp;db=hg19&amp;position=chr14%3A73414605-73481305","ucsc")</f>
        <v>ucsc</v>
      </c>
      <c r="G29" s="8" t="s">
        <v>1293</v>
      </c>
      <c r="H29" s="8">
        <v>14</v>
      </c>
      <c r="I29" s="8">
        <v>73439505</v>
      </c>
      <c r="J29" s="8">
        <v>73411505</v>
      </c>
      <c r="K29" s="8">
        <v>73710505</v>
      </c>
      <c r="L29" s="8">
        <v>73414605</v>
      </c>
      <c r="M29" s="8">
        <v>73481305</v>
      </c>
      <c r="N29" s="8">
        <v>8.9999999999999993E-3</v>
      </c>
      <c r="O29" s="8">
        <v>0.38200000000000001</v>
      </c>
      <c r="P29" s="8">
        <v>0.38600000000000001</v>
      </c>
      <c r="Q29" s="8">
        <v>0.96499999999999997</v>
      </c>
      <c r="R29" s="8">
        <v>1</v>
      </c>
      <c r="S29" s="8" t="s">
        <v>1293</v>
      </c>
      <c r="T29" s="8">
        <v>73414605</v>
      </c>
      <c r="U29" s="8">
        <v>73481305</v>
      </c>
    </row>
    <row r="30" spans="1:21">
      <c r="A30" s="8">
        <v>29</v>
      </c>
      <c r="B30" s="8" t="s">
        <v>66</v>
      </c>
      <c r="C30" s="8" t="s">
        <v>67</v>
      </c>
      <c r="D30" s="8">
        <v>0.49199999999999999</v>
      </c>
      <c r="E30" s="9">
        <v>1.4100000000000001E-6</v>
      </c>
      <c r="F30" s="10" t="str">
        <f>HYPERLINK("http://genome.ucsc.edu/cgi-bin/hgTracks?&amp;org=Human&amp;db=hg19&amp;position=chr6%3A139204849-139206799","ucsc")</f>
        <v>ucsc</v>
      </c>
      <c r="G30" s="8" t="s">
        <v>1294</v>
      </c>
      <c r="H30" s="8">
        <v>6</v>
      </c>
      <c r="I30" s="8">
        <v>139206799</v>
      </c>
      <c r="J30" s="8">
        <v>139204849</v>
      </c>
      <c r="K30" s="8">
        <v>139353799</v>
      </c>
      <c r="L30" s="8">
        <v>139204849</v>
      </c>
      <c r="M30" s="8">
        <v>139206799</v>
      </c>
      <c r="N30" s="8">
        <v>0.14699999999999999</v>
      </c>
      <c r="O30" s="8">
        <v>4.8700000000000002E-3</v>
      </c>
      <c r="P30" s="8">
        <v>4.8900000000000002E-3</v>
      </c>
      <c r="Q30" s="8">
        <v>0.89100000000000001</v>
      </c>
      <c r="R30" s="8">
        <v>0</v>
      </c>
      <c r="S30" s="8" t="s">
        <v>1294</v>
      </c>
      <c r="T30" s="8">
        <v>139204849</v>
      </c>
      <c r="U30" s="8">
        <v>139206799</v>
      </c>
    </row>
    <row r="31" spans="1:21">
      <c r="A31" s="8">
        <v>30</v>
      </c>
      <c r="B31" s="8" t="s">
        <v>69</v>
      </c>
      <c r="C31" s="8" t="s">
        <v>19</v>
      </c>
      <c r="D31" s="8">
        <v>1.0580000000000001</v>
      </c>
      <c r="E31" s="9">
        <v>1.5E-6</v>
      </c>
      <c r="F31" s="10" t="str">
        <f>HYPERLINK("http://genome.ucsc.edu/cgi-bin/hgTracks?&amp;org=Human&amp;db=hg19&amp;position=chr10%3A58564388-58802788","ucsc")</f>
        <v>ucsc</v>
      </c>
      <c r="G31" s="8" t="s">
        <v>1301</v>
      </c>
      <c r="H31" s="8">
        <v>10</v>
      </c>
      <c r="I31" s="8">
        <v>58776388</v>
      </c>
      <c r="J31" s="8">
        <v>58532388</v>
      </c>
      <c r="K31" s="8">
        <v>58802788</v>
      </c>
      <c r="L31" s="8">
        <v>58564388</v>
      </c>
      <c r="M31" s="8">
        <v>58802788</v>
      </c>
      <c r="N31" s="8">
        <v>1.2E-2</v>
      </c>
      <c r="O31" s="8">
        <v>0.57299999999999995</v>
      </c>
      <c r="P31" s="8">
        <v>0.56299999999999994</v>
      </c>
      <c r="Q31" s="8">
        <v>0.99299999999999999</v>
      </c>
      <c r="R31" s="8">
        <v>0</v>
      </c>
      <c r="S31" s="8" t="s">
        <v>1301</v>
      </c>
      <c r="T31" s="8">
        <v>58564388</v>
      </c>
      <c r="U31" s="8">
        <v>58802788</v>
      </c>
    </row>
    <row r="32" spans="1:21">
      <c r="A32" s="8">
        <v>31</v>
      </c>
      <c r="B32" s="8" t="s">
        <v>70</v>
      </c>
      <c r="C32" s="8" t="s">
        <v>28</v>
      </c>
      <c r="D32" s="8">
        <v>1.0449999999999999</v>
      </c>
      <c r="E32" s="9">
        <v>1.61E-6</v>
      </c>
      <c r="F32" s="10" t="str">
        <f>HYPERLINK("http://genome.ucsc.edu/cgi-bin/hgTracks?&amp;org=Human&amp;db=hg19&amp;position=chr1%3A18122009-18131919","ucsc")</f>
        <v>ucsc</v>
      </c>
      <c r="G32" s="8" t="s">
        <v>1300</v>
      </c>
      <c r="H32" s="8">
        <v>1</v>
      </c>
      <c r="I32" s="8">
        <v>18122009</v>
      </c>
      <c r="J32" s="8">
        <v>18109809</v>
      </c>
      <c r="K32" s="8">
        <v>18150309</v>
      </c>
      <c r="L32" s="8">
        <v>18122009</v>
      </c>
      <c r="M32" s="8">
        <v>18131919</v>
      </c>
      <c r="N32" s="8">
        <v>8.9999999999999993E-3</v>
      </c>
      <c r="O32" s="8">
        <v>0.65600000000000003</v>
      </c>
      <c r="P32" s="8">
        <v>0.66800000000000004</v>
      </c>
      <c r="Q32" s="8">
        <v>0.98699999999999999</v>
      </c>
      <c r="R32" s="8">
        <v>19</v>
      </c>
      <c r="S32" s="8" t="s">
        <v>1300</v>
      </c>
      <c r="T32" s="8">
        <v>18122009</v>
      </c>
      <c r="U32" s="8">
        <v>18131919</v>
      </c>
    </row>
    <row r="33" spans="1:21">
      <c r="A33" s="8">
        <v>32</v>
      </c>
      <c r="B33" s="8" t="s">
        <v>71</v>
      </c>
      <c r="C33" s="8" t="s">
        <v>19</v>
      </c>
      <c r="D33" s="8">
        <v>1.133</v>
      </c>
      <c r="E33" s="9">
        <v>1.64E-6</v>
      </c>
      <c r="F33" s="10" t="str">
        <f>HYPERLINK("http://genome.ucsc.edu/cgi-bin/hgTracks?&amp;org=Human&amp;db=hg19&amp;position=chr3%3A98972436-98972436","ucsc")</f>
        <v>ucsc</v>
      </c>
      <c r="G33" s="8" t="s">
        <v>1307</v>
      </c>
      <c r="H33" s="8">
        <v>3</v>
      </c>
      <c r="I33" s="8">
        <v>98972436</v>
      </c>
      <c r="J33" s="8">
        <v>98873036</v>
      </c>
      <c r="K33" s="8">
        <v>98972436</v>
      </c>
      <c r="L33" s="8">
        <v>98972436</v>
      </c>
      <c r="M33" s="8">
        <v>98972436</v>
      </c>
      <c r="N33" s="8">
        <v>2.5999999999999999E-2</v>
      </c>
      <c r="O33" s="8">
        <v>5.9299999999999999E-2</v>
      </c>
      <c r="P33" s="8">
        <v>5.3900000000000003E-2</v>
      </c>
      <c r="Q33" s="8">
        <v>0.92100000000000004</v>
      </c>
      <c r="R33" s="8">
        <v>0</v>
      </c>
      <c r="S33" s="8" t="s">
        <v>1307</v>
      </c>
      <c r="T33" s="8">
        <v>98972436</v>
      </c>
      <c r="U33" s="8">
        <v>98972436</v>
      </c>
    </row>
    <row r="34" spans="1:21">
      <c r="A34" s="8">
        <v>33</v>
      </c>
      <c r="B34" s="8" t="s">
        <v>72</v>
      </c>
      <c r="C34" s="8" t="s">
        <v>23</v>
      </c>
      <c r="D34" s="8">
        <v>0.95399999999999996</v>
      </c>
      <c r="E34" s="9">
        <v>1.77E-6</v>
      </c>
      <c r="F34" s="10" t="str">
        <f>HYPERLINK("http://genome.ucsc.edu/cgi-bin/hgTracks?&amp;org=Human&amp;db=hg19&amp;position=chr8%3A14176445-14284945","ucsc")</f>
        <v>ucsc</v>
      </c>
      <c r="G34" s="8" t="s">
        <v>1305</v>
      </c>
      <c r="H34" s="8">
        <v>8</v>
      </c>
      <c r="I34" s="8">
        <v>14184945</v>
      </c>
      <c r="J34" s="8">
        <v>14172845</v>
      </c>
      <c r="K34" s="8">
        <v>14287945</v>
      </c>
      <c r="L34" s="8">
        <v>14176445</v>
      </c>
      <c r="M34" s="8">
        <v>14284945</v>
      </c>
      <c r="N34" s="8">
        <v>0.01</v>
      </c>
      <c r="O34" s="8">
        <v>0.24399999999999999</v>
      </c>
      <c r="P34" s="8">
        <v>0.26500000000000001</v>
      </c>
      <c r="Q34" s="8">
        <v>0.98899999999999999</v>
      </c>
      <c r="R34" s="8">
        <v>1</v>
      </c>
      <c r="S34" s="8" t="s">
        <v>1305</v>
      </c>
      <c r="T34" s="8">
        <v>14176445</v>
      </c>
      <c r="U34" s="8">
        <v>14284945</v>
      </c>
    </row>
    <row r="35" spans="1:21">
      <c r="A35" s="8">
        <v>34</v>
      </c>
      <c r="B35" s="8" t="s">
        <v>73</v>
      </c>
      <c r="C35" s="8" t="s">
        <v>48</v>
      </c>
      <c r="D35" s="8">
        <v>0.95699999999999996</v>
      </c>
      <c r="E35" s="9">
        <v>1.9599999999999999E-6</v>
      </c>
      <c r="F35" s="10" t="str">
        <f>HYPERLINK("http://genome.ucsc.edu/cgi-bin/hgTracks?&amp;org=Human&amp;db=hg19&amp;position=chr16%3A9875466-9953366","ucsc")</f>
        <v>ucsc</v>
      </c>
      <c r="G35" s="8" t="s">
        <v>1308</v>
      </c>
      <c r="H35" s="8">
        <v>16</v>
      </c>
      <c r="I35" s="8">
        <v>9926966</v>
      </c>
      <c r="J35" s="8">
        <v>9844666</v>
      </c>
      <c r="K35" s="8">
        <v>9953366</v>
      </c>
      <c r="L35" s="8">
        <v>9875466</v>
      </c>
      <c r="M35" s="8">
        <v>9953366</v>
      </c>
      <c r="N35" s="8">
        <v>8.9999999999999993E-3</v>
      </c>
      <c r="O35" s="8">
        <v>0.67600000000000005</v>
      </c>
      <c r="P35" s="8">
        <v>0.65800000000000003</v>
      </c>
      <c r="Q35" s="8">
        <v>0.99199999999999999</v>
      </c>
      <c r="R35" s="8">
        <v>4</v>
      </c>
      <c r="S35" s="8" t="s">
        <v>1308</v>
      </c>
      <c r="T35" s="8">
        <v>9875466</v>
      </c>
      <c r="U35" s="8">
        <v>9953366</v>
      </c>
    </row>
    <row r="36" spans="1:21">
      <c r="A36" s="8">
        <v>35</v>
      </c>
      <c r="B36" s="8" t="s">
        <v>74</v>
      </c>
      <c r="C36" s="8" t="s">
        <v>23</v>
      </c>
      <c r="D36" s="8">
        <v>1.1439999999999999</v>
      </c>
      <c r="E36" s="9">
        <v>1.99E-6</v>
      </c>
      <c r="F36" s="10" t="str">
        <f>HYPERLINK("http://genome.ucsc.edu/cgi-bin/hgTracks?&amp;org=Human&amp;db=hg19&amp;position=chr6%3A145390097-145516497","ucsc")</f>
        <v>ucsc</v>
      </c>
      <c r="G36" s="8" t="s">
        <v>1294</v>
      </c>
      <c r="H36" s="8">
        <v>6</v>
      </c>
      <c r="I36" s="8">
        <v>145397497</v>
      </c>
      <c r="J36" s="8">
        <v>145390097</v>
      </c>
      <c r="K36" s="8">
        <v>145516497</v>
      </c>
      <c r="L36" s="8">
        <v>145390097</v>
      </c>
      <c r="M36" s="8">
        <v>145516497</v>
      </c>
      <c r="N36" s="8">
        <v>2.8000000000000001E-2</v>
      </c>
      <c r="O36" s="8">
        <v>2.6100000000000002E-2</v>
      </c>
      <c r="P36" s="8">
        <v>2.47E-2</v>
      </c>
      <c r="Q36" s="8">
        <v>0.98899999999999999</v>
      </c>
      <c r="R36" s="8">
        <v>0</v>
      </c>
      <c r="S36" s="8" t="s">
        <v>1294</v>
      </c>
      <c r="T36" s="8">
        <v>145390097</v>
      </c>
      <c r="U36" s="8">
        <v>145516497</v>
      </c>
    </row>
    <row r="37" spans="1:21">
      <c r="A37" s="8">
        <v>36</v>
      </c>
      <c r="B37" s="8" t="s">
        <v>75</v>
      </c>
      <c r="C37" s="8" t="s">
        <v>23</v>
      </c>
      <c r="D37" s="8">
        <v>1.0449999999999999</v>
      </c>
      <c r="E37" s="9">
        <v>2.21E-6</v>
      </c>
      <c r="F37" s="10" t="str">
        <f>HYPERLINK("http://genome.ucsc.edu/cgi-bin/hgTracks?&amp;org=Human&amp;db=hg19&amp;position=chr3%3A44226900-44451800","ucsc")</f>
        <v>ucsc</v>
      </c>
      <c r="G37" s="8" t="s">
        <v>1307</v>
      </c>
      <c r="H37" s="8">
        <v>3</v>
      </c>
      <c r="I37" s="8">
        <v>44293800</v>
      </c>
      <c r="J37" s="8">
        <v>44222400</v>
      </c>
      <c r="K37" s="8">
        <v>45124800</v>
      </c>
      <c r="L37" s="8">
        <v>44226900</v>
      </c>
      <c r="M37" s="8">
        <v>44451800</v>
      </c>
      <c r="N37" s="8">
        <v>8.9999999999999993E-3</v>
      </c>
      <c r="O37" s="8">
        <v>0.29599999999999999</v>
      </c>
      <c r="P37" s="8">
        <v>0.314</v>
      </c>
      <c r="Q37" s="8">
        <v>0.998</v>
      </c>
      <c r="R37" s="8">
        <v>1</v>
      </c>
      <c r="S37" s="8" t="s">
        <v>1307</v>
      </c>
      <c r="T37" s="8">
        <v>44226900</v>
      </c>
      <c r="U37" s="8">
        <v>44451800</v>
      </c>
    </row>
    <row r="38" spans="1:21">
      <c r="A38" s="8">
        <v>37</v>
      </c>
      <c r="B38" s="8" t="s">
        <v>76</v>
      </c>
      <c r="C38" s="8" t="s">
        <v>28</v>
      </c>
      <c r="D38" s="8">
        <v>1.9750000000000001</v>
      </c>
      <c r="E38" s="9">
        <v>2.21E-6</v>
      </c>
      <c r="F38" s="10" t="str">
        <f>HYPERLINK("http://genome.ucsc.edu/cgi-bin/hgTracks?&amp;org=Human&amp;db=hg19&amp;position=chr10%3A108781258-108781258","ucsc")</f>
        <v>ucsc</v>
      </c>
      <c r="G38" s="8" t="s">
        <v>1301</v>
      </c>
      <c r="H38" s="8">
        <v>10</v>
      </c>
      <c r="I38" s="8">
        <v>108781258</v>
      </c>
      <c r="J38" s="8">
        <v>108781258</v>
      </c>
      <c r="K38" s="8">
        <v>108781258</v>
      </c>
      <c r="L38" s="8">
        <v>108781258</v>
      </c>
      <c r="M38" s="8">
        <v>108781258</v>
      </c>
      <c r="N38" s="8">
        <v>0.14399999999999999</v>
      </c>
      <c r="O38" s="8">
        <v>2.0899999999999998E-3</v>
      </c>
      <c r="P38" s="8">
        <v>2.0899999999999998E-3</v>
      </c>
      <c r="Q38" s="8">
        <v>0.86899999999999999</v>
      </c>
      <c r="R38" s="8">
        <v>0</v>
      </c>
      <c r="S38" s="8" t="s">
        <v>1301</v>
      </c>
      <c r="T38" s="8">
        <v>108781258</v>
      </c>
      <c r="U38" s="8">
        <v>108781258</v>
      </c>
    </row>
    <row r="39" spans="1:21">
      <c r="A39" s="8">
        <v>38</v>
      </c>
      <c r="B39" s="8" t="s">
        <v>77</v>
      </c>
      <c r="C39" s="8" t="s">
        <v>23</v>
      </c>
      <c r="D39" s="8">
        <v>1.105</v>
      </c>
      <c r="E39" s="9">
        <v>2.3300000000000001E-6</v>
      </c>
      <c r="F39" s="10" t="str">
        <f>HYPERLINK("http://genome.ucsc.edu/cgi-bin/hgTracks?&amp;org=Human&amp;db=hg19&amp;position=chr12%3A50780721-51214821","ucsc")</f>
        <v>ucsc</v>
      </c>
      <c r="G39" s="8" t="s">
        <v>1295</v>
      </c>
      <c r="H39" s="8">
        <v>12</v>
      </c>
      <c r="I39" s="8">
        <v>50851821</v>
      </c>
      <c r="J39" s="8">
        <v>50780721</v>
      </c>
      <c r="K39" s="8">
        <v>51214821</v>
      </c>
      <c r="L39" s="8">
        <v>50780721</v>
      </c>
      <c r="M39" s="8">
        <v>51214821</v>
      </c>
      <c r="N39" s="8">
        <v>2.1000000000000001E-2</v>
      </c>
      <c r="O39" s="8">
        <v>0.93899999999999995</v>
      </c>
      <c r="P39" s="8">
        <v>0.96</v>
      </c>
      <c r="Q39" s="8">
        <v>0.98</v>
      </c>
      <c r="R39" s="8">
        <v>1</v>
      </c>
      <c r="S39" s="8" t="s">
        <v>1295</v>
      </c>
      <c r="T39" s="8">
        <v>50780721</v>
      </c>
      <c r="U39" s="8">
        <v>51214821</v>
      </c>
    </row>
    <row r="40" spans="1:21">
      <c r="A40" s="8">
        <v>39</v>
      </c>
      <c r="B40" s="8" t="s">
        <v>78</v>
      </c>
      <c r="C40" s="8" t="s">
        <v>23</v>
      </c>
      <c r="D40" s="8">
        <v>0.49399999999999999</v>
      </c>
      <c r="E40" s="9">
        <v>2.3599999999999999E-6</v>
      </c>
      <c r="F40" s="10" t="str">
        <f>HYPERLINK("http://genome.ucsc.edu/cgi-bin/hgTracks?&amp;org=Human&amp;db=hg19&amp;position=chr17%3A30289212-30289363","ucsc")</f>
        <v>ucsc</v>
      </c>
      <c r="G40" s="8" t="s">
        <v>1303</v>
      </c>
      <c r="H40" s="8">
        <v>17</v>
      </c>
      <c r="I40" s="8">
        <v>30289363</v>
      </c>
      <c r="J40" s="8">
        <v>30289212</v>
      </c>
      <c r="K40" s="8">
        <v>30291003</v>
      </c>
      <c r="L40" s="8">
        <v>30289212</v>
      </c>
      <c r="M40" s="8">
        <v>30289363</v>
      </c>
      <c r="N40" s="8">
        <v>0.15</v>
      </c>
      <c r="O40" s="8">
        <v>0.99399999999999999</v>
      </c>
      <c r="P40" s="8">
        <v>0.995</v>
      </c>
      <c r="Q40" s="8">
        <v>0.498</v>
      </c>
      <c r="R40" s="8">
        <v>0</v>
      </c>
      <c r="S40" s="8" t="s">
        <v>1303</v>
      </c>
      <c r="T40" s="8">
        <v>30289212</v>
      </c>
      <c r="U40" s="8">
        <v>30289363</v>
      </c>
    </row>
    <row r="41" spans="1:21">
      <c r="A41" s="8">
        <v>40</v>
      </c>
      <c r="B41" s="8" t="s">
        <v>80</v>
      </c>
      <c r="C41" s="8" t="s">
        <v>56</v>
      </c>
      <c r="D41" s="8">
        <v>1.254</v>
      </c>
      <c r="E41" s="9">
        <v>2.4499999999999998E-6</v>
      </c>
      <c r="F41" s="10" t="str">
        <f>HYPERLINK("http://genome.ucsc.edu/cgi-bin/hgTracks?&amp;org=Human&amp;db=hg19&amp;position=chr5%3A9161674-9195274","ucsc")</f>
        <v>ucsc</v>
      </c>
      <c r="G41" s="8" t="s">
        <v>1292</v>
      </c>
      <c r="H41" s="8">
        <v>5</v>
      </c>
      <c r="I41" s="8">
        <v>9161674</v>
      </c>
      <c r="J41" s="8">
        <v>9161674</v>
      </c>
      <c r="K41" s="8">
        <v>9195274</v>
      </c>
      <c r="L41" s="8">
        <v>9161674</v>
      </c>
      <c r="M41" s="8">
        <v>9195274</v>
      </c>
      <c r="N41" s="8">
        <v>4.8000000000000001E-2</v>
      </c>
      <c r="O41" s="8">
        <v>3.61E-2</v>
      </c>
      <c r="P41" s="8">
        <v>1.4200000000000001E-2</v>
      </c>
      <c r="Q41" s="8">
        <v>0.58599999999999997</v>
      </c>
      <c r="R41" s="8">
        <v>1</v>
      </c>
      <c r="S41" s="8" t="s">
        <v>1292</v>
      </c>
      <c r="T41" s="8">
        <v>9161674</v>
      </c>
      <c r="U41" s="8">
        <v>9195274</v>
      </c>
    </row>
    <row r="42" spans="1:21">
      <c r="A42" s="8">
        <v>41</v>
      </c>
      <c r="B42" s="8" t="s">
        <v>82</v>
      </c>
      <c r="C42" s="8" t="s">
        <v>28</v>
      </c>
      <c r="D42" s="8">
        <v>0.92400000000000004</v>
      </c>
      <c r="E42" s="9">
        <v>2.5500000000000001E-6</v>
      </c>
      <c r="F42" s="10" t="str">
        <f>HYPERLINK("http://genome.ucsc.edu/cgi-bin/hgTracks?&amp;org=Human&amp;db=hg19&amp;position=chr10%3A20806439-20912939","ucsc")</f>
        <v>ucsc</v>
      </c>
      <c r="G42" s="8" t="s">
        <v>1301</v>
      </c>
      <c r="H42" s="8">
        <v>10</v>
      </c>
      <c r="I42" s="8">
        <v>20856539</v>
      </c>
      <c r="J42" s="8">
        <v>20790639</v>
      </c>
      <c r="K42" s="8">
        <v>20992539</v>
      </c>
      <c r="L42" s="8">
        <v>20806439</v>
      </c>
      <c r="M42" s="8">
        <v>20912939</v>
      </c>
      <c r="N42" s="8">
        <v>1.7000000000000001E-2</v>
      </c>
      <c r="O42" s="8">
        <v>0.90800000000000003</v>
      </c>
      <c r="P42" s="8">
        <v>0.91100000000000003</v>
      </c>
      <c r="Q42" s="8">
        <v>0.87</v>
      </c>
      <c r="R42" s="8">
        <v>0</v>
      </c>
      <c r="S42" s="8" t="s">
        <v>1301</v>
      </c>
      <c r="T42" s="8">
        <v>20806439</v>
      </c>
      <c r="U42" s="8">
        <v>20912939</v>
      </c>
    </row>
    <row r="43" spans="1:21">
      <c r="A43" s="8">
        <v>42</v>
      </c>
      <c r="B43" s="8" t="s">
        <v>83</v>
      </c>
      <c r="C43" s="8" t="s">
        <v>28</v>
      </c>
      <c r="D43" s="8">
        <v>1.107</v>
      </c>
      <c r="E43" s="9">
        <v>2.5799999999999999E-6</v>
      </c>
      <c r="F43" s="10" t="str">
        <f>HYPERLINK("http://genome.ucsc.edu/cgi-bin/hgTracks?&amp;org=Human&amp;db=hg19&amp;position=chr6%3A99307417-99460117","ucsc")</f>
        <v>ucsc</v>
      </c>
      <c r="G43" s="8" t="s">
        <v>1294</v>
      </c>
      <c r="H43" s="8">
        <v>6</v>
      </c>
      <c r="I43" s="8">
        <v>99344117</v>
      </c>
      <c r="J43" s="8">
        <v>99244917</v>
      </c>
      <c r="K43" s="8">
        <v>99460117</v>
      </c>
      <c r="L43" s="8">
        <v>99307417</v>
      </c>
      <c r="M43" s="8">
        <v>99460117</v>
      </c>
      <c r="N43" s="8">
        <v>2.1999999999999999E-2</v>
      </c>
      <c r="O43" s="8">
        <v>0.96</v>
      </c>
      <c r="P43" s="8">
        <v>0.95399999999999996</v>
      </c>
      <c r="Q43" s="8">
        <v>0.96799999999999997</v>
      </c>
      <c r="R43" s="8">
        <v>3</v>
      </c>
      <c r="S43" s="8" t="s">
        <v>1294</v>
      </c>
      <c r="T43" s="8">
        <v>99307417</v>
      </c>
      <c r="U43" s="8">
        <v>99460117</v>
      </c>
    </row>
    <row r="44" spans="1:21">
      <c r="A44" s="8">
        <v>43</v>
      </c>
      <c r="B44" s="8" t="s">
        <v>84</v>
      </c>
      <c r="C44" s="8" t="s">
        <v>23</v>
      </c>
      <c r="D44" s="8">
        <v>1.0860000000000001</v>
      </c>
      <c r="E44" s="9">
        <v>2.61E-6</v>
      </c>
      <c r="F44" s="10" t="str">
        <f>HYPERLINK("http://genome.ucsc.edu/cgi-bin/hgTracks?&amp;org=Human&amp;db=hg19&amp;position=chr21%3A23167600-23250300","ucsc")</f>
        <v>ucsc</v>
      </c>
      <c r="G44" s="8" t="s">
        <v>1309</v>
      </c>
      <c r="H44" s="8">
        <v>21</v>
      </c>
      <c r="I44" s="8">
        <v>23236900</v>
      </c>
      <c r="J44" s="8">
        <v>23167600</v>
      </c>
      <c r="K44" s="8">
        <v>23252300</v>
      </c>
      <c r="L44" s="8">
        <v>23167600</v>
      </c>
      <c r="M44" s="8">
        <v>23250300</v>
      </c>
      <c r="N44" s="8">
        <v>1.7999999999999999E-2</v>
      </c>
      <c r="O44" s="8">
        <v>7.0099999999999996E-2</v>
      </c>
      <c r="P44" s="8">
        <v>6.7299999999999999E-2</v>
      </c>
      <c r="Q44" s="8">
        <v>0.996</v>
      </c>
      <c r="R44" s="8">
        <v>25</v>
      </c>
      <c r="S44" s="8" t="s">
        <v>1309</v>
      </c>
      <c r="T44" s="8">
        <v>23167600</v>
      </c>
      <c r="U44" s="8">
        <v>23250300</v>
      </c>
    </row>
    <row r="45" spans="1:21">
      <c r="A45" s="8">
        <v>44</v>
      </c>
      <c r="B45" s="8" t="s">
        <v>85</v>
      </c>
      <c r="C45" s="8" t="s">
        <v>28</v>
      </c>
      <c r="D45" s="8">
        <v>1.1399999999999999</v>
      </c>
      <c r="E45" s="9">
        <v>2.6299999999999998E-6</v>
      </c>
      <c r="F45" s="10" t="str">
        <f>HYPERLINK("http://genome.ucsc.edu/cgi-bin/hgTracks?&amp;org=Human&amp;db=hg19&amp;position=chr10%3A69820247-69820247","ucsc")</f>
        <v>ucsc</v>
      </c>
      <c r="G45" s="8" t="s">
        <v>1301</v>
      </c>
      <c r="H45" s="8">
        <v>10</v>
      </c>
      <c r="I45" s="8">
        <v>69820247</v>
      </c>
      <c r="J45" s="8">
        <v>69820247</v>
      </c>
      <c r="K45" s="8">
        <v>69820247</v>
      </c>
      <c r="L45" s="8">
        <v>69820247</v>
      </c>
      <c r="M45" s="8">
        <v>69820247</v>
      </c>
      <c r="N45" s="8">
        <v>2.8000000000000001E-2</v>
      </c>
      <c r="O45" s="8">
        <v>5.5500000000000001E-2</v>
      </c>
      <c r="P45" s="8">
        <v>2.8899999999999999E-2</v>
      </c>
      <c r="Q45" s="8">
        <v>0.67100000000000004</v>
      </c>
      <c r="R45" s="8">
        <v>1</v>
      </c>
      <c r="S45" s="8" t="s">
        <v>1301</v>
      </c>
      <c r="T45" s="8">
        <v>69820247</v>
      </c>
      <c r="U45" s="8">
        <v>69820247</v>
      </c>
    </row>
    <row r="46" spans="1:21">
      <c r="A46" s="8">
        <v>45</v>
      </c>
      <c r="B46" s="8" t="s">
        <v>86</v>
      </c>
      <c r="C46" s="8" t="s">
        <v>28</v>
      </c>
      <c r="D46" s="8">
        <v>0.96099999999999997</v>
      </c>
      <c r="E46" s="9">
        <v>2.6400000000000001E-6</v>
      </c>
      <c r="F46" s="10" t="str">
        <f>HYPERLINK("http://genome.ucsc.edu/cgi-bin/hgTracks?&amp;org=Human&amp;db=hg19&amp;position=chr18%3A53131520-53168243","ucsc")</f>
        <v>ucsc</v>
      </c>
      <c r="G46" s="8" t="s">
        <v>1297</v>
      </c>
      <c r="H46" s="8">
        <v>18</v>
      </c>
      <c r="I46" s="8">
        <v>53167520</v>
      </c>
      <c r="J46" s="8">
        <v>53099020</v>
      </c>
      <c r="K46" s="8">
        <v>53475520</v>
      </c>
      <c r="L46" s="8">
        <v>53131520</v>
      </c>
      <c r="M46" s="8">
        <v>53168243</v>
      </c>
      <c r="N46" s="8">
        <v>8.9999999999999993E-3</v>
      </c>
      <c r="O46" s="8">
        <v>0.437</v>
      </c>
      <c r="P46" s="8">
        <v>0.433</v>
      </c>
      <c r="Q46" s="8">
        <v>0.99399999999999999</v>
      </c>
      <c r="R46" s="8">
        <v>19</v>
      </c>
      <c r="S46" s="8" t="s">
        <v>1297</v>
      </c>
      <c r="T46" s="8">
        <v>53131520</v>
      </c>
      <c r="U46" s="8">
        <v>53168243</v>
      </c>
    </row>
    <row r="47" spans="1:21">
      <c r="A47" s="8">
        <v>46</v>
      </c>
      <c r="B47" s="8" t="s">
        <v>87</v>
      </c>
      <c r="C47" s="8" t="s">
        <v>28</v>
      </c>
      <c r="D47" s="8">
        <v>1.048</v>
      </c>
      <c r="E47" s="9">
        <v>2.65E-6</v>
      </c>
      <c r="F47" s="10" t="str">
        <f>HYPERLINK("http://genome.ucsc.edu/cgi-bin/hgTracks?&amp;org=Human&amp;db=hg19&amp;position=chr16%3A49493603-49495173","ucsc")</f>
        <v>ucsc</v>
      </c>
      <c r="G47" s="8" t="s">
        <v>1308</v>
      </c>
      <c r="H47" s="8">
        <v>16</v>
      </c>
      <c r="I47" s="8">
        <v>49495173</v>
      </c>
      <c r="J47" s="8">
        <v>49412573</v>
      </c>
      <c r="K47" s="8">
        <v>49495334</v>
      </c>
      <c r="L47" s="8">
        <v>49493603</v>
      </c>
      <c r="M47" s="8">
        <v>49495173</v>
      </c>
      <c r="N47" s="8">
        <v>0.01</v>
      </c>
      <c r="O47" s="8">
        <v>0.35799999999999998</v>
      </c>
      <c r="P47" s="8">
        <v>0.35299999999999998</v>
      </c>
      <c r="Q47" s="8">
        <v>0.84699999999999998</v>
      </c>
      <c r="R47" s="8">
        <v>1</v>
      </c>
      <c r="S47" s="8" t="s">
        <v>1308</v>
      </c>
      <c r="T47" s="8">
        <v>49493603</v>
      </c>
      <c r="U47" s="8">
        <v>49495173</v>
      </c>
    </row>
    <row r="48" spans="1:21">
      <c r="A48" s="8">
        <v>47</v>
      </c>
      <c r="B48" s="8" t="s">
        <v>88</v>
      </c>
      <c r="C48" s="8" t="s">
        <v>19</v>
      </c>
      <c r="D48" s="8">
        <v>0.79700000000000004</v>
      </c>
      <c r="E48" s="9">
        <v>2.7999999999999999E-6</v>
      </c>
      <c r="F48" s="10" t="str">
        <f>HYPERLINK("http://genome.ucsc.edu/cgi-bin/hgTracks?&amp;org=Human&amp;db=hg19&amp;position=chr14%3A89112108-89278408","ucsc")</f>
        <v>ucsc</v>
      </c>
      <c r="G48" s="8" t="s">
        <v>1293</v>
      </c>
      <c r="H48" s="8">
        <v>14</v>
      </c>
      <c r="I48" s="8">
        <v>89264108</v>
      </c>
      <c r="J48" s="8">
        <v>88820108</v>
      </c>
      <c r="K48" s="8">
        <v>89424108</v>
      </c>
      <c r="L48" s="8">
        <v>89112108</v>
      </c>
      <c r="M48" s="8">
        <v>89278408</v>
      </c>
      <c r="N48" s="8">
        <v>4.9000000000000002E-2</v>
      </c>
      <c r="O48" s="8">
        <v>0.98199999999999998</v>
      </c>
      <c r="P48" s="8">
        <v>0.98399999999999999</v>
      </c>
      <c r="Q48" s="8">
        <v>0.82</v>
      </c>
      <c r="R48" s="8">
        <v>0</v>
      </c>
      <c r="S48" s="8" t="s">
        <v>1293</v>
      </c>
      <c r="T48" s="8">
        <v>89112108</v>
      </c>
      <c r="U48" s="8">
        <v>89278408</v>
      </c>
    </row>
    <row r="49" spans="1:21">
      <c r="A49" s="8">
        <v>48</v>
      </c>
      <c r="B49" s="8" t="s">
        <v>89</v>
      </c>
      <c r="C49" s="8" t="s">
        <v>42</v>
      </c>
      <c r="D49" s="8">
        <v>0.95599999999999996</v>
      </c>
      <c r="E49" s="9">
        <v>2.8499999999999998E-6</v>
      </c>
      <c r="F49" s="10" t="str">
        <f>HYPERLINK("http://genome.ucsc.edu/cgi-bin/hgTracks?&amp;org=Human&amp;db=hg19&amp;position=chr18%3A52520149-52547049","ucsc")</f>
        <v>ucsc</v>
      </c>
      <c r="G49" s="8" t="s">
        <v>1297</v>
      </c>
      <c r="H49" s="8">
        <v>18</v>
      </c>
      <c r="I49" s="8">
        <v>52520149</v>
      </c>
      <c r="J49" s="8">
        <v>52520149</v>
      </c>
      <c r="K49" s="8">
        <v>52550649</v>
      </c>
      <c r="L49" s="8">
        <v>52520149</v>
      </c>
      <c r="M49" s="8">
        <v>52547049</v>
      </c>
      <c r="N49" s="8">
        <v>0.01</v>
      </c>
      <c r="O49" s="8">
        <v>0.27900000000000003</v>
      </c>
      <c r="P49" s="8">
        <v>0.27100000000000002</v>
      </c>
      <c r="Q49" s="8">
        <v>0.97599999999999998</v>
      </c>
      <c r="R49" s="8">
        <v>1</v>
      </c>
      <c r="S49" s="8" t="s">
        <v>1297</v>
      </c>
      <c r="T49" s="8">
        <v>52520149</v>
      </c>
      <c r="U49" s="8">
        <v>52547049</v>
      </c>
    </row>
    <row r="50" spans="1:21">
      <c r="A50" s="8">
        <v>49</v>
      </c>
      <c r="B50" s="8" t="s">
        <v>90</v>
      </c>
      <c r="C50" s="8" t="s">
        <v>23</v>
      </c>
      <c r="D50" s="8">
        <v>4.3689999999999998</v>
      </c>
      <c r="E50" s="9">
        <v>2.9900000000000002E-6</v>
      </c>
      <c r="F50" s="10" t="str">
        <f>HYPERLINK("http://genome.ucsc.edu/cgi-bin/hgTracks?&amp;org=Human&amp;db=hg19&amp;position=chr1%3A77501887-77501887","ucsc")</f>
        <v>ucsc</v>
      </c>
      <c r="G50" s="8" t="s">
        <v>1300</v>
      </c>
      <c r="H50" s="8">
        <v>1</v>
      </c>
      <c r="I50" s="8">
        <v>77501887</v>
      </c>
      <c r="J50" s="8">
        <v>77501887</v>
      </c>
      <c r="K50" s="8">
        <v>77501887</v>
      </c>
      <c r="L50" s="8">
        <v>77501887</v>
      </c>
      <c r="M50" s="8">
        <v>77501887</v>
      </c>
      <c r="N50" s="8">
        <v>0.316</v>
      </c>
      <c r="O50" s="8">
        <v>1.3799999999999999E-3</v>
      </c>
      <c r="P50" s="8">
        <v>1.3799999999999999E-3</v>
      </c>
      <c r="Q50" s="8">
        <v>0.29399999999999998</v>
      </c>
      <c r="R50" s="8">
        <v>0</v>
      </c>
      <c r="S50" s="8" t="s">
        <v>1300</v>
      </c>
      <c r="T50" s="8">
        <v>77501887</v>
      </c>
      <c r="U50" s="8">
        <v>77501887</v>
      </c>
    </row>
    <row r="51" spans="1:21">
      <c r="A51" s="8">
        <v>50</v>
      </c>
      <c r="B51" s="8" t="s">
        <v>91</v>
      </c>
      <c r="C51" s="8" t="s">
        <v>56</v>
      </c>
      <c r="D51" s="8">
        <v>1.974</v>
      </c>
      <c r="E51" s="9">
        <v>3.0800000000000002E-6</v>
      </c>
      <c r="F51" s="10" t="str">
        <f>HYPERLINK("http://genome.ucsc.edu/cgi-bin/hgTracks?&amp;org=Human&amp;db=hg19&amp;position=chr10%3A108779114-108779114","ucsc")</f>
        <v>ucsc</v>
      </c>
      <c r="G51" s="8" t="s">
        <v>1301</v>
      </c>
      <c r="H51" s="8">
        <v>10</v>
      </c>
      <c r="I51" s="8">
        <v>108779114</v>
      </c>
      <c r="J51" s="8">
        <v>108779114</v>
      </c>
      <c r="K51" s="8">
        <v>108779114</v>
      </c>
      <c r="L51" s="8">
        <v>108779114</v>
      </c>
      <c r="M51" s="8">
        <v>108779114</v>
      </c>
      <c r="N51" s="8">
        <v>0.14599999999999999</v>
      </c>
      <c r="O51" s="8">
        <v>1.98E-3</v>
      </c>
      <c r="P51" s="8">
        <v>1.98E-3</v>
      </c>
      <c r="Q51" s="8">
        <v>0.89700000000000002</v>
      </c>
      <c r="R51" s="8">
        <v>0</v>
      </c>
      <c r="S51" s="8" t="s">
        <v>1301</v>
      </c>
      <c r="T51" s="8">
        <v>108779114</v>
      </c>
      <c r="U51" s="8">
        <v>108779114</v>
      </c>
    </row>
    <row r="52" spans="1:21">
      <c r="A52" s="8">
        <v>51</v>
      </c>
      <c r="B52" s="8" t="s">
        <v>93</v>
      </c>
      <c r="C52" s="8" t="s">
        <v>94</v>
      </c>
      <c r="D52" s="8">
        <v>0.9</v>
      </c>
      <c r="E52" s="9">
        <v>3.2499999999999998E-6</v>
      </c>
      <c r="F52" s="10" t="str">
        <f>HYPERLINK("http://genome.ucsc.edu/cgi-bin/hgTracks?&amp;org=Human&amp;db=hg19&amp;position=chr19%3A55190155-55190155","ucsc")</f>
        <v>ucsc</v>
      </c>
      <c r="G52" s="8" t="s">
        <v>1310</v>
      </c>
      <c r="H52" s="8">
        <v>19</v>
      </c>
      <c r="I52" s="8">
        <v>55190155</v>
      </c>
      <c r="J52" s="8">
        <v>55183025</v>
      </c>
      <c r="K52" s="8">
        <v>55190155</v>
      </c>
      <c r="L52" s="8">
        <v>55190155</v>
      </c>
      <c r="M52" s="8">
        <v>55190155</v>
      </c>
      <c r="N52" s="8">
        <v>2.3E-2</v>
      </c>
      <c r="O52" s="8">
        <v>0.90200000000000002</v>
      </c>
      <c r="P52" s="8">
        <v>0.90600000000000003</v>
      </c>
      <c r="Q52" s="8">
        <v>0.77400000000000002</v>
      </c>
      <c r="R52" s="8">
        <v>0</v>
      </c>
      <c r="S52" s="8" t="s">
        <v>1310</v>
      </c>
      <c r="T52" s="8">
        <v>55190155</v>
      </c>
      <c r="U52" s="8">
        <v>55190155</v>
      </c>
    </row>
    <row r="53" spans="1:21">
      <c r="A53" s="8">
        <v>52</v>
      </c>
      <c r="B53" s="8" t="s">
        <v>95</v>
      </c>
      <c r="C53" s="8" t="s">
        <v>28</v>
      </c>
      <c r="D53" s="8">
        <v>0.95099999999999996</v>
      </c>
      <c r="E53" s="9">
        <v>3.32E-6</v>
      </c>
      <c r="F53" s="10" t="str">
        <f>HYPERLINK("http://genome.ucsc.edu/cgi-bin/hgTracks?&amp;org=Human&amp;db=hg19&amp;position=chr2%3A27949099-28284799","ucsc")</f>
        <v>ucsc</v>
      </c>
      <c r="G53" s="8" t="s">
        <v>1311</v>
      </c>
      <c r="H53" s="8">
        <v>2</v>
      </c>
      <c r="I53" s="8">
        <v>28038799</v>
      </c>
      <c r="J53" s="8">
        <v>27742799</v>
      </c>
      <c r="K53" s="8">
        <v>28350799</v>
      </c>
      <c r="L53" s="8">
        <v>27949099</v>
      </c>
      <c r="M53" s="8">
        <v>28284799</v>
      </c>
      <c r="N53" s="8">
        <v>1.0999999999999999E-2</v>
      </c>
      <c r="O53" s="8">
        <v>0.22700000000000001</v>
      </c>
      <c r="P53" s="8">
        <v>0.20200000000000001</v>
      </c>
      <c r="Q53" s="8">
        <v>0.99199999999999999</v>
      </c>
      <c r="R53" s="8">
        <v>7</v>
      </c>
      <c r="S53" s="8" t="s">
        <v>1311</v>
      </c>
      <c r="T53" s="8">
        <v>27949099</v>
      </c>
      <c r="U53" s="8">
        <v>28284799</v>
      </c>
    </row>
    <row r="54" spans="1:21">
      <c r="A54" s="8">
        <v>53</v>
      </c>
      <c r="B54" s="8" t="s">
        <v>96</v>
      </c>
      <c r="C54" s="8" t="s">
        <v>67</v>
      </c>
      <c r="D54" s="8">
        <v>5.9829999999999997</v>
      </c>
      <c r="E54" s="9">
        <v>3.41E-6</v>
      </c>
      <c r="F54" s="10" t="str">
        <f>HYPERLINK("http://genome.ucsc.edu/cgi-bin/hgTracks?&amp;org=Human&amp;db=hg19&amp;position=chr10%3A112683536-112683536","ucsc")</f>
        <v>ucsc</v>
      </c>
      <c r="G54" s="8" t="s">
        <v>1301</v>
      </c>
      <c r="H54" s="8">
        <v>10</v>
      </c>
      <c r="I54" s="8">
        <v>112683536</v>
      </c>
      <c r="J54" s="8">
        <v>112683536</v>
      </c>
      <c r="K54" s="8">
        <v>112683536</v>
      </c>
      <c r="L54" s="8">
        <v>112683536</v>
      </c>
      <c r="M54" s="8">
        <v>112683536</v>
      </c>
      <c r="N54" s="8">
        <v>0.38500000000000001</v>
      </c>
      <c r="O54" s="8">
        <v>8.9800000000000004E-4</v>
      </c>
      <c r="P54" s="8">
        <v>8.9800000000000004E-4</v>
      </c>
      <c r="Q54" s="8">
        <v>0.314</v>
      </c>
      <c r="R54" s="8">
        <v>0</v>
      </c>
      <c r="S54" s="8" t="s">
        <v>1301</v>
      </c>
      <c r="T54" s="8">
        <v>112683536</v>
      </c>
      <c r="U54" s="8">
        <v>112683536</v>
      </c>
    </row>
    <row r="55" spans="1:21">
      <c r="A55" s="8">
        <v>54</v>
      </c>
      <c r="B55" s="8" t="s">
        <v>97</v>
      </c>
      <c r="C55" s="8" t="s">
        <v>37</v>
      </c>
      <c r="D55" s="8">
        <v>2.8919999999999999</v>
      </c>
      <c r="E55" s="9">
        <v>3.4400000000000001E-6</v>
      </c>
      <c r="F55" s="10" t="str">
        <f>HYPERLINK("http://genome.ucsc.edu/cgi-bin/hgTracks?&amp;org=Human&amp;db=hg19&amp;position=chr9%3A100601085-100601085","ucsc")</f>
        <v>ucsc</v>
      </c>
      <c r="G55" s="8" t="s">
        <v>1302</v>
      </c>
      <c r="H55" s="8">
        <v>9</v>
      </c>
      <c r="I55" s="8">
        <v>100601085</v>
      </c>
      <c r="J55" s="8">
        <v>100601085</v>
      </c>
      <c r="K55" s="8">
        <v>100601085</v>
      </c>
      <c r="L55" s="8">
        <v>100601085</v>
      </c>
      <c r="M55" s="8">
        <v>100601085</v>
      </c>
      <c r="N55" s="8">
        <v>0.22900000000000001</v>
      </c>
      <c r="O55" s="8">
        <v>1.3799999999999999E-3</v>
      </c>
      <c r="P55" s="8">
        <v>1.3799999999999999E-3</v>
      </c>
      <c r="Q55" s="8">
        <v>0.45100000000000001</v>
      </c>
      <c r="R55" s="8">
        <v>0</v>
      </c>
      <c r="S55" s="8" t="s">
        <v>1302</v>
      </c>
      <c r="T55" s="8">
        <v>100601085</v>
      </c>
      <c r="U55" s="8">
        <v>100601085</v>
      </c>
    </row>
    <row r="56" spans="1:21">
      <c r="A56" s="8">
        <v>55</v>
      </c>
      <c r="B56" s="8" t="s">
        <v>98</v>
      </c>
      <c r="C56" s="8" t="s">
        <v>37</v>
      </c>
      <c r="D56" s="8">
        <v>0.73899999999999999</v>
      </c>
      <c r="E56" s="9">
        <v>3.4599999999999999E-6</v>
      </c>
      <c r="F56" s="10" t="str">
        <f>HYPERLINK("http://genome.ucsc.edu/cgi-bin/hgTracks?&amp;org=Human&amp;db=hg19&amp;position=chr1%3A217349938-217349938","ucsc")</f>
        <v>ucsc</v>
      </c>
      <c r="G56" s="8" t="s">
        <v>1300</v>
      </c>
      <c r="H56" s="8">
        <v>1</v>
      </c>
      <c r="I56" s="8">
        <v>217349938</v>
      </c>
      <c r="J56" s="8">
        <v>217349938</v>
      </c>
      <c r="K56" s="8">
        <v>217349938</v>
      </c>
      <c r="L56" s="8">
        <v>217349938</v>
      </c>
      <c r="M56" s="8">
        <v>217349938</v>
      </c>
      <c r="N56" s="8">
        <v>6.5000000000000002E-2</v>
      </c>
      <c r="O56" s="8">
        <v>0.99099999999999999</v>
      </c>
      <c r="P56" s="8">
        <v>0.99199999999999999</v>
      </c>
      <c r="Q56" s="8">
        <v>0.53400000000000003</v>
      </c>
      <c r="R56" s="8">
        <v>0</v>
      </c>
      <c r="S56" s="8" t="s">
        <v>1300</v>
      </c>
      <c r="T56" s="8">
        <v>217349938</v>
      </c>
      <c r="U56" s="8">
        <v>217349938</v>
      </c>
    </row>
    <row r="57" spans="1:21">
      <c r="A57" s="8">
        <v>56</v>
      </c>
      <c r="B57" s="8" t="s">
        <v>99</v>
      </c>
      <c r="C57" s="8" t="s">
        <v>23</v>
      </c>
      <c r="D57" s="8">
        <v>1.9990000000000001</v>
      </c>
      <c r="E57" s="9">
        <v>4.0500000000000002E-6</v>
      </c>
      <c r="F57" s="10" t="str">
        <f>HYPERLINK("http://genome.ucsc.edu/cgi-bin/hgTracks?&amp;org=Human&amp;db=hg19&amp;position=chr10%3A108778135-108778135","ucsc")</f>
        <v>ucsc</v>
      </c>
      <c r="G57" s="8" t="s">
        <v>1301</v>
      </c>
      <c r="H57" s="8">
        <v>10</v>
      </c>
      <c r="I57" s="8">
        <v>108778135</v>
      </c>
      <c r="J57" s="8">
        <v>108778135</v>
      </c>
      <c r="K57" s="8">
        <v>108778135</v>
      </c>
      <c r="L57" s="8">
        <v>108778135</v>
      </c>
      <c r="M57" s="8">
        <v>108778135</v>
      </c>
      <c r="N57" s="8">
        <v>0.15</v>
      </c>
      <c r="O57" s="8">
        <v>1.9E-3</v>
      </c>
      <c r="P57" s="8">
        <v>1.9E-3</v>
      </c>
      <c r="Q57" s="8">
        <v>0.873</v>
      </c>
      <c r="R57" s="8">
        <v>0</v>
      </c>
      <c r="S57" s="8" t="s">
        <v>1301</v>
      </c>
      <c r="T57" s="8">
        <v>108778135</v>
      </c>
      <c r="U57" s="8">
        <v>108778135</v>
      </c>
    </row>
    <row r="58" spans="1:21">
      <c r="A58" s="8">
        <v>57</v>
      </c>
      <c r="B58" s="8" t="s">
        <v>100</v>
      </c>
      <c r="C58" s="8" t="s">
        <v>56</v>
      </c>
      <c r="D58" s="8">
        <v>1.3480000000000001</v>
      </c>
      <c r="E58" s="9">
        <v>4.25E-6</v>
      </c>
      <c r="F58" s="10" t="str">
        <f>HYPERLINK("http://genome.ucsc.edu/cgi-bin/hgTracks?&amp;org=Human&amp;db=hg19&amp;position=chr1%3A240055416-240055416","ucsc")</f>
        <v>ucsc</v>
      </c>
      <c r="G58" s="8" t="s">
        <v>1300</v>
      </c>
      <c r="H58" s="8">
        <v>1</v>
      </c>
      <c r="I58" s="8">
        <v>240055416</v>
      </c>
      <c r="J58" s="8">
        <v>240004216</v>
      </c>
      <c r="K58" s="8">
        <v>240055416</v>
      </c>
      <c r="L58" s="8">
        <v>240055416</v>
      </c>
      <c r="M58" s="8">
        <v>240055416</v>
      </c>
      <c r="N58" s="8">
        <v>6.5000000000000002E-2</v>
      </c>
      <c r="O58" s="8">
        <v>7.4599999999999996E-3</v>
      </c>
      <c r="P58" s="8">
        <v>7.5399999999999998E-3</v>
      </c>
      <c r="Q58" s="8">
        <v>0.90500000000000003</v>
      </c>
      <c r="R58" s="8">
        <v>0</v>
      </c>
      <c r="S58" s="8" t="s">
        <v>1300</v>
      </c>
      <c r="T58" s="8">
        <v>240055416</v>
      </c>
      <c r="U58" s="8">
        <v>240055416</v>
      </c>
    </row>
    <row r="59" spans="1:21">
      <c r="A59" s="8">
        <v>58</v>
      </c>
      <c r="B59" s="8" t="s">
        <v>101</v>
      </c>
      <c r="C59" s="8" t="s">
        <v>23</v>
      </c>
      <c r="D59" s="8">
        <v>0.95299999999999996</v>
      </c>
      <c r="E59" s="9">
        <v>4.3499999999999999E-6</v>
      </c>
      <c r="F59" s="10" t="str">
        <f>HYPERLINK("http://genome.ucsc.edu/cgi-bin/hgTracks?&amp;org=Human&amp;db=hg19&amp;position=chr4%3A3029916-3242916","ucsc")</f>
        <v>ucsc</v>
      </c>
      <c r="G59" s="8" t="s">
        <v>1296</v>
      </c>
      <c r="H59" s="8">
        <v>4</v>
      </c>
      <c r="I59" s="8">
        <v>3029916</v>
      </c>
      <c r="J59" s="8">
        <v>2839916</v>
      </c>
      <c r="K59" s="8">
        <v>3254916</v>
      </c>
      <c r="L59" s="8">
        <v>3029916</v>
      </c>
      <c r="M59" s="8">
        <v>3242916</v>
      </c>
      <c r="N59" s="8">
        <v>0.01</v>
      </c>
      <c r="O59" s="8">
        <v>0.28199999999999997</v>
      </c>
      <c r="P59" s="8">
        <v>0.28499999999999998</v>
      </c>
      <c r="Q59" s="8">
        <v>0.89800000000000002</v>
      </c>
      <c r="R59" s="8">
        <v>0</v>
      </c>
      <c r="S59" s="8" t="s">
        <v>1296</v>
      </c>
      <c r="T59" s="8">
        <v>3029916</v>
      </c>
      <c r="U59" s="8">
        <v>3242916</v>
      </c>
    </row>
    <row r="60" spans="1:21">
      <c r="A60" s="8">
        <v>59</v>
      </c>
      <c r="B60" s="8" t="s">
        <v>102</v>
      </c>
      <c r="C60" s="8" t="s">
        <v>23</v>
      </c>
      <c r="D60" s="8">
        <v>1.1060000000000001</v>
      </c>
      <c r="E60" s="9">
        <v>4.3599999999999998E-6</v>
      </c>
      <c r="F60" s="10" t="str">
        <f>HYPERLINK("http://genome.ucsc.edu/cgi-bin/hgTracks?&amp;org=Human&amp;db=hg19&amp;position=chr6%3A6381795-6441395","ucsc")</f>
        <v>ucsc</v>
      </c>
      <c r="G60" s="8" t="s">
        <v>1294</v>
      </c>
      <c r="H60" s="8">
        <v>6</v>
      </c>
      <c r="I60" s="8">
        <v>6434595</v>
      </c>
      <c r="J60" s="8">
        <v>6374895</v>
      </c>
      <c r="K60" s="8">
        <v>6450295</v>
      </c>
      <c r="L60" s="8">
        <v>6381795</v>
      </c>
      <c r="M60" s="8">
        <v>6441395</v>
      </c>
      <c r="N60" s="8">
        <v>2.1999999999999999E-2</v>
      </c>
      <c r="O60" s="8">
        <v>4.3700000000000003E-2</v>
      </c>
      <c r="P60" s="8">
        <v>4.1700000000000001E-2</v>
      </c>
      <c r="Q60" s="8">
        <v>0.97799999999999998</v>
      </c>
      <c r="R60" s="8">
        <v>0</v>
      </c>
      <c r="S60" s="8" t="s">
        <v>1294</v>
      </c>
      <c r="T60" s="8">
        <v>6381795</v>
      </c>
      <c r="U60" s="8">
        <v>6441395</v>
      </c>
    </row>
    <row r="61" spans="1:21">
      <c r="A61" s="8">
        <v>60</v>
      </c>
      <c r="B61" s="8" t="s">
        <v>103</v>
      </c>
      <c r="C61" s="8" t="s">
        <v>28</v>
      </c>
      <c r="D61" s="8">
        <v>0.93200000000000005</v>
      </c>
      <c r="E61" s="9">
        <v>4.4499999999999997E-6</v>
      </c>
      <c r="F61" s="10" t="str">
        <f>HYPERLINK("http://genome.ucsc.edu/cgi-bin/hgTracks?&amp;org=Human&amp;db=hg19&amp;position=chr14%3A51314737-51314737","ucsc")</f>
        <v>ucsc</v>
      </c>
      <c r="G61" s="8" t="s">
        <v>1293</v>
      </c>
      <c r="H61" s="8">
        <v>14</v>
      </c>
      <c r="I61" s="8">
        <v>51314737</v>
      </c>
      <c r="J61" s="8">
        <v>51269237</v>
      </c>
      <c r="K61" s="8">
        <v>51314737</v>
      </c>
      <c r="L61" s="8">
        <v>51314737</v>
      </c>
      <c r="M61" s="8">
        <v>51314737</v>
      </c>
      <c r="N61" s="8">
        <v>1.4999999999999999E-2</v>
      </c>
      <c r="O61" s="8">
        <v>0.90600000000000003</v>
      </c>
      <c r="P61" s="8">
        <v>0.90800000000000003</v>
      </c>
      <c r="Q61" s="8">
        <v>0.95599999999999996</v>
      </c>
      <c r="R61" s="8">
        <v>8</v>
      </c>
      <c r="S61" s="8" t="s">
        <v>1293</v>
      </c>
      <c r="T61" s="8">
        <v>51314737</v>
      </c>
      <c r="U61" s="8">
        <v>51314737</v>
      </c>
    </row>
    <row r="62" spans="1:21">
      <c r="A62" s="8">
        <v>61</v>
      </c>
      <c r="B62" s="8" t="s">
        <v>104</v>
      </c>
      <c r="C62" s="8" t="s">
        <v>23</v>
      </c>
      <c r="D62" s="8">
        <v>0.94399999999999995</v>
      </c>
      <c r="E62" s="9">
        <v>4.4700000000000004E-6</v>
      </c>
      <c r="F62" s="10" t="str">
        <f>HYPERLINK("http://genome.ucsc.edu/cgi-bin/hgTracks?&amp;org=Human&amp;db=hg19&amp;position=chr1%3A177488616-177587016","ucsc")</f>
        <v>ucsc</v>
      </c>
      <c r="G62" s="8" t="s">
        <v>1300</v>
      </c>
      <c r="H62" s="8">
        <v>1</v>
      </c>
      <c r="I62" s="8">
        <v>177488616</v>
      </c>
      <c r="J62" s="8">
        <v>177459016</v>
      </c>
      <c r="K62" s="8">
        <v>177622616</v>
      </c>
      <c r="L62" s="8">
        <v>177488616</v>
      </c>
      <c r="M62" s="8">
        <v>177587016</v>
      </c>
      <c r="N62" s="8">
        <v>1.2999999999999999E-2</v>
      </c>
      <c r="O62" s="8">
        <v>0.13300000000000001</v>
      </c>
      <c r="P62" s="8">
        <v>0.13700000000000001</v>
      </c>
      <c r="Q62" s="8">
        <v>0.96799999999999997</v>
      </c>
      <c r="R62" s="8">
        <v>1</v>
      </c>
      <c r="S62" s="8" t="s">
        <v>1300</v>
      </c>
      <c r="T62" s="8">
        <v>177488616</v>
      </c>
      <c r="U62" s="8">
        <v>177587016</v>
      </c>
    </row>
    <row r="63" spans="1:21">
      <c r="A63" s="8">
        <v>62</v>
      </c>
      <c r="B63" s="8" t="s">
        <v>105</v>
      </c>
      <c r="C63" s="8" t="s">
        <v>23</v>
      </c>
      <c r="D63" s="8">
        <v>0.89300000000000002</v>
      </c>
      <c r="E63" s="9">
        <v>4.5199999999999999E-6</v>
      </c>
      <c r="F63" s="10" t="str">
        <f>HYPERLINK("http://genome.ucsc.edu/cgi-bin/hgTracks?&amp;org=Human&amp;db=hg19&amp;position=chr21%3A28097104-28100624","ucsc")</f>
        <v>ucsc</v>
      </c>
      <c r="G63" s="8" t="s">
        <v>1309</v>
      </c>
      <c r="H63" s="8">
        <v>21</v>
      </c>
      <c r="I63" s="8">
        <v>28100624</v>
      </c>
      <c r="J63" s="8">
        <v>28097104</v>
      </c>
      <c r="K63" s="8">
        <v>28100624</v>
      </c>
      <c r="L63" s="8">
        <v>28097104</v>
      </c>
      <c r="M63" s="8">
        <v>28100624</v>
      </c>
      <c r="N63" s="8">
        <v>2.5000000000000001E-2</v>
      </c>
      <c r="O63" s="8">
        <v>0.95599999999999996</v>
      </c>
      <c r="P63" s="8">
        <v>0.96099999999999997</v>
      </c>
      <c r="Q63" s="8">
        <v>0.7</v>
      </c>
      <c r="R63" s="8">
        <v>1</v>
      </c>
      <c r="S63" s="8" t="s">
        <v>1309</v>
      </c>
      <c r="T63" s="8">
        <v>28097104</v>
      </c>
      <c r="U63" s="8">
        <v>28100624</v>
      </c>
    </row>
    <row r="64" spans="1:21">
      <c r="A64" s="8">
        <v>63</v>
      </c>
      <c r="B64" s="8" t="s">
        <v>106</v>
      </c>
      <c r="C64" s="8" t="s">
        <v>23</v>
      </c>
      <c r="D64" s="8">
        <v>3.6379999999999999</v>
      </c>
      <c r="E64" s="9">
        <v>4.7700000000000001E-6</v>
      </c>
      <c r="F64" s="10" t="str">
        <f>HYPERLINK("http://genome.ucsc.edu/cgi-bin/hgTracks?&amp;org=Human&amp;db=hg19&amp;position=chr13%3A69813047-69813047","ucsc")</f>
        <v>ucsc</v>
      </c>
      <c r="G64" s="8" t="s">
        <v>1299</v>
      </c>
      <c r="H64" s="8">
        <v>13</v>
      </c>
      <c r="I64" s="8">
        <v>69813047</v>
      </c>
      <c r="J64" s="8">
        <v>69813047</v>
      </c>
      <c r="K64" s="8">
        <v>69813047</v>
      </c>
      <c r="L64" s="8">
        <v>69813047</v>
      </c>
      <c r="M64" s="8">
        <v>69813047</v>
      </c>
      <c r="N64" s="8">
        <v>0.28199999999999997</v>
      </c>
      <c r="O64" s="8">
        <v>5.0100000000000003E-4</v>
      </c>
      <c r="P64" s="8">
        <v>5.0100000000000003E-4</v>
      </c>
      <c r="Q64" s="8">
        <v>0.91</v>
      </c>
      <c r="R64" s="8">
        <v>0</v>
      </c>
      <c r="S64" s="8" t="s">
        <v>1299</v>
      </c>
      <c r="T64" s="8">
        <v>69813047</v>
      </c>
      <c r="U64" s="8">
        <v>69813047</v>
      </c>
    </row>
    <row r="65" spans="1:21">
      <c r="A65" s="8">
        <v>64</v>
      </c>
      <c r="B65" s="8" t="s">
        <v>107</v>
      </c>
      <c r="C65" s="8" t="s">
        <v>28</v>
      </c>
      <c r="D65" s="8">
        <v>0.89700000000000002</v>
      </c>
      <c r="E65" s="9">
        <v>4.8199999999999996E-6</v>
      </c>
      <c r="F65" s="10" t="str">
        <f>HYPERLINK("http://genome.ucsc.edu/cgi-bin/hgTracks?&amp;org=Human&amp;db=hg19&amp;position=chr3%3A78168729-78179529","ucsc")</f>
        <v>ucsc</v>
      </c>
      <c r="G65" s="8" t="s">
        <v>1307</v>
      </c>
      <c r="H65" s="8">
        <v>3</v>
      </c>
      <c r="I65" s="8">
        <v>78168729</v>
      </c>
      <c r="J65" s="8">
        <v>78016729</v>
      </c>
      <c r="K65" s="8">
        <v>78179529</v>
      </c>
      <c r="L65" s="8">
        <v>78168729</v>
      </c>
      <c r="M65" s="8">
        <v>78179529</v>
      </c>
      <c r="N65" s="8">
        <v>2.4E-2</v>
      </c>
      <c r="O65" s="8">
        <v>0.95899999999999996</v>
      </c>
      <c r="P65" s="8">
        <v>0.95899999999999996</v>
      </c>
      <c r="Q65" s="8">
        <v>0.879</v>
      </c>
      <c r="R65" s="8">
        <v>0</v>
      </c>
      <c r="S65" s="8" t="s">
        <v>1307</v>
      </c>
      <c r="T65" s="8">
        <v>78168729</v>
      </c>
      <c r="U65" s="8">
        <v>78179529</v>
      </c>
    </row>
    <row r="66" spans="1:21">
      <c r="A66" s="8">
        <v>65</v>
      </c>
      <c r="B66" s="8" t="s">
        <v>108</v>
      </c>
      <c r="C66" s="8" t="s">
        <v>28</v>
      </c>
      <c r="D66" s="8">
        <v>0.95799999999999996</v>
      </c>
      <c r="E66" s="9">
        <v>4.8400000000000002E-6</v>
      </c>
      <c r="F66" s="10" t="str">
        <f>HYPERLINK("http://genome.ucsc.edu/cgi-bin/hgTracks?&amp;org=Human&amp;db=hg19&amp;position=chr13%3A75967082-75978882","ucsc")</f>
        <v>ucsc</v>
      </c>
      <c r="G66" s="8" t="s">
        <v>1299</v>
      </c>
      <c r="H66" s="8">
        <v>13</v>
      </c>
      <c r="I66" s="8">
        <v>75967082</v>
      </c>
      <c r="J66" s="8">
        <v>75931982</v>
      </c>
      <c r="K66" s="8">
        <v>76022882</v>
      </c>
      <c r="L66" s="8">
        <v>75967082</v>
      </c>
      <c r="M66" s="8">
        <v>75978882</v>
      </c>
      <c r="N66" s="8">
        <v>8.9999999999999993E-3</v>
      </c>
      <c r="O66" s="8">
        <v>0.31</v>
      </c>
      <c r="P66" s="8">
        <v>0.33600000000000002</v>
      </c>
      <c r="Q66" s="8">
        <v>0.97899999999999998</v>
      </c>
      <c r="R66" s="8">
        <v>2</v>
      </c>
      <c r="S66" s="8" t="s">
        <v>1299</v>
      </c>
      <c r="T66" s="8">
        <v>75967082</v>
      </c>
      <c r="U66" s="8">
        <v>75978882</v>
      </c>
    </row>
    <row r="67" spans="1:21">
      <c r="A67" s="8">
        <v>66</v>
      </c>
      <c r="B67" s="8" t="s">
        <v>110</v>
      </c>
      <c r="C67" s="8" t="s">
        <v>28</v>
      </c>
      <c r="D67" s="8">
        <v>1.2310000000000001</v>
      </c>
      <c r="E67" s="9">
        <v>4.8899999999999998E-6</v>
      </c>
      <c r="F67" s="10" t="str">
        <f>HYPERLINK("http://genome.ucsc.edu/cgi-bin/hgTracks?&amp;org=Human&amp;db=hg19&amp;position=chr8%3A99807124-99807124","ucsc")</f>
        <v>ucsc</v>
      </c>
      <c r="G67" s="8" t="s">
        <v>1305</v>
      </c>
      <c r="H67" s="8">
        <v>8</v>
      </c>
      <c r="I67" s="8">
        <v>99807124</v>
      </c>
      <c r="J67" s="8">
        <v>99359124</v>
      </c>
      <c r="K67" s="8">
        <v>99807124</v>
      </c>
      <c r="L67" s="8">
        <v>99807124</v>
      </c>
      <c r="M67" s="8">
        <v>99807124</v>
      </c>
      <c r="N67" s="8">
        <v>4.4999999999999998E-2</v>
      </c>
      <c r="O67" s="8">
        <v>1.3599999999999999E-2</v>
      </c>
      <c r="P67" s="8">
        <v>1.3599999999999999E-2</v>
      </c>
      <c r="Q67" s="8">
        <v>0.69499999999999995</v>
      </c>
      <c r="R67" s="8">
        <v>0</v>
      </c>
      <c r="S67" s="8" t="s">
        <v>1305</v>
      </c>
      <c r="T67" s="8">
        <v>99807124</v>
      </c>
      <c r="U67" s="8">
        <v>99807124</v>
      </c>
    </row>
    <row r="68" spans="1:21">
      <c r="A68" s="8">
        <v>67</v>
      </c>
      <c r="B68" s="8" t="s">
        <v>111</v>
      </c>
      <c r="C68" s="8" t="s">
        <v>19</v>
      </c>
      <c r="D68" s="8">
        <v>1.0589999999999999</v>
      </c>
      <c r="E68" s="9">
        <v>5.1200000000000001E-6</v>
      </c>
      <c r="F68" s="10" t="str">
        <f>HYPERLINK("http://genome.ucsc.edu/cgi-bin/hgTracks?&amp;org=Human&amp;db=hg19&amp;position=chr3%3A49432488-49637988","ucsc")</f>
        <v>ucsc</v>
      </c>
      <c r="G68" s="8" t="s">
        <v>1307</v>
      </c>
      <c r="H68" s="8">
        <v>3</v>
      </c>
      <c r="I68" s="8">
        <v>49478988</v>
      </c>
      <c r="J68" s="8">
        <v>49215988</v>
      </c>
      <c r="K68" s="8">
        <v>49842988</v>
      </c>
      <c r="L68" s="8">
        <v>49432488</v>
      </c>
      <c r="M68" s="8">
        <v>49637988</v>
      </c>
      <c r="N68" s="8">
        <v>1.2999999999999999E-2</v>
      </c>
      <c r="O68" s="8">
        <v>0.67900000000000005</v>
      </c>
      <c r="P68" s="8">
        <v>0.66800000000000004</v>
      </c>
      <c r="Q68" s="8">
        <v>0.97299999999999998</v>
      </c>
      <c r="R68" s="8">
        <v>0</v>
      </c>
      <c r="S68" s="8" t="s">
        <v>1307</v>
      </c>
      <c r="T68" s="8">
        <v>49432488</v>
      </c>
      <c r="U68" s="8">
        <v>49637988</v>
      </c>
    </row>
    <row r="69" spans="1:21">
      <c r="A69" s="8">
        <v>68</v>
      </c>
      <c r="B69" s="8" t="s">
        <v>112</v>
      </c>
      <c r="C69" s="8" t="s">
        <v>23</v>
      </c>
      <c r="D69" s="8">
        <v>0.89</v>
      </c>
      <c r="E69" s="9">
        <v>5.13E-6</v>
      </c>
      <c r="F69" s="10" t="str">
        <f>HYPERLINK("http://genome.ucsc.edu/cgi-bin/hgTracks?&amp;org=Human&amp;db=hg19&amp;position=chr12%3A75710362-75913362","ucsc")</f>
        <v>ucsc</v>
      </c>
      <c r="G69" s="8" t="s">
        <v>1295</v>
      </c>
      <c r="H69" s="8">
        <v>12</v>
      </c>
      <c r="I69" s="8">
        <v>75710362</v>
      </c>
      <c r="J69" s="8">
        <v>75610362</v>
      </c>
      <c r="K69" s="8">
        <v>75966362</v>
      </c>
      <c r="L69" s="8">
        <v>75710362</v>
      </c>
      <c r="M69" s="8">
        <v>75913362</v>
      </c>
      <c r="N69" s="8">
        <v>2.5999999999999999E-2</v>
      </c>
      <c r="O69" s="8">
        <v>0.95099999999999996</v>
      </c>
      <c r="P69" s="8">
        <v>0.95299999999999996</v>
      </c>
      <c r="Q69" s="8">
        <v>0.64800000000000002</v>
      </c>
      <c r="R69" s="8">
        <v>4</v>
      </c>
      <c r="S69" s="8" t="s">
        <v>1295</v>
      </c>
      <c r="T69" s="8">
        <v>75710362</v>
      </c>
      <c r="U69" s="8">
        <v>75913362</v>
      </c>
    </row>
    <row r="70" spans="1:21">
      <c r="A70" s="8">
        <v>69</v>
      </c>
      <c r="B70" s="8" t="s">
        <v>113</v>
      </c>
      <c r="C70" s="8" t="s">
        <v>42</v>
      </c>
      <c r="D70" s="8">
        <v>1.4350000000000001</v>
      </c>
      <c r="E70" s="9">
        <v>5.2599999999999996E-6</v>
      </c>
      <c r="F70" s="10" t="str">
        <f>HYPERLINK("http://genome.ucsc.edu/cgi-bin/hgTracks?&amp;org=Human&amp;db=hg19&amp;position=chr5%3A140933810-140974310","ucsc")</f>
        <v>ucsc</v>
      </c>
      <c r="G70" s="8" t="s">
        <v>1292</v>
      </c>
      <c r="H70" s="8">
        <v>5</v>
      </c>
      <c r="I70" s="8">
        <v>140933810</v>
      </c>
      <c r="J70" s="8">
        <v>140893910</v>
      </c>
      <c r="K70" s="8">
        <v>140974310</v>
      </c>
      <c r="L70" s="8">
        <v>140933810</v>
      </c>
      <c r="M70" s="8">
        <v>140974310</v>
      </c>
      <c r="N70" s="8">
        <v>7.9000000000000001E-2</v>
      </c>
      <c r="O70" s="8">
        <v>0.99399999999999999</v>
      </c>
      <c r="P70" s="8">
        <v>0.99299999999999999</v>
      </c>
      <c r="Q70" s="8">
        <v>0.77</v>
      </c>
      <c r="R70" s="8">
        <v>0</v>
      </c>
      <c r="S70" s="8" t="s">
        <v>1292</v>
      </c>
      <c r="T70" s="8">
        <v>140933810</v>
      </c>
      <c r="U70" s="8">
        <v>140974310</v>
      </c>
    </row>
    <row r="71" spans="1:21">
      <c r="A71" s="8">
        <v>70</v>
      </c>
      <c r="B71" s="8" t="s">
        <v>114</v>
      </c>
      <c r="C71" s="8" t="s">
        <v>19</v>
      </c>
      <c r="D71" s="8">
        <v>1.0649999999999999</v>
      </c>
      <c r="E71" s="9">
        <v>5.3499999999999996E-6</v>
      </c>
      <c r="F71" s="10" t="str">
        <f>HYPERLINK("http://genome.ucsc.edu/cgi-bin/hgTracks?&amp;org=Human&amp;db=hg19&amp;position=chr4%3A7612777-7620677","ucsc")</f>
        <v>ucsc</v>
      </c>
      <c r="G71" s="8" t="s">
        <v>1296</v>
      </c>
      <c r="H71" s="8">
        <v>4</v>
      </c>
      <c r="I71" s="8">
        <v>7617497</v>
      </c>
      <c r="J71" s="8">
        <v>7537597</v>
      </c>
      <c r="K71" s="8">
        <v>7629197</v>
      </c>
      <c r="L71" s="8">
        <v>7612777</v>
      </c>
      <c r="M71" s="8">
        <v>7620677</v>
      </c>
      <c r="N71" s="8">
        <v>1.4E-2</v>
      </c>
      <c r="O71" s="8">
        <v>0.73499999999999999</v>
      </c>
      <c r="P71" s="8">
        <v>0.73299999999999998</v>
      </c>
      <c r="Q71" s="8">
        <v>0.88800000000000001</v>
      </c>
      <c r="R71" s="8">
        <v>0</v>
      </c>
      <c r="S71" s="8" t="s">
        <v>1296</v>
      </c>
      <c r="T71" s="8">
        <v>7612777</v>
      </c>
      <c r="U71" s="8">
        <v>7620677</v>
      </c>
    </row>
    <row r="72" spans="1:21">
      <c r="A72" s="8">
        <v>71</v>
      </c>
      <c r="B72" s="8" t="s">
        <v>115</v>
      </c>
      <c r="C72" s="8" t="s">
        <v>23</v>
      </c>
      <c r="D72" s="8">
        <v>3.4319999999999999</v>
      </c>
      <c r="E72" s="9">
        <v>5.4399999999999996E-6</v>
      </c>
      <c r="F72" s="10" t="str">
        <f>HYPERLINK("http://genome.ucsc.edu/cgi-bin/hgTracks?&amp;org=Human&amp;db=hg19&amp;position=chr4%3A105881982-105881982","ucsc")</f>
        <v>ucsc</v>
      </c>
      <c r="G72" s="8" t="s">
        <v>1296</v>
      </c>
      <c r="H72" s="8">
        <v>4</v>
      </c>
      <c r="I72" s="8">
        <v>105881982</v>
      </c>
      <c r="J72" s="8">
        <v>105881982</v>
      </c>
      <c r="K72" s="8">
        <v>105881982</v>
      </c>
      <c r="L72" s="8">
        <v>105881982</v>
      </c>
      <c r="M72" s="8">
        <v>105881982</v>
      </c>
      <c r="N72" s="8">
        <v>0.27100000000000002</v>
      </c>
      <c r="O72" s="8">
        <v>9.2000000000000003E-4</v>
      </c>
      <c r="P72" s="8">
        <v>9.2000000000000003E-4</v>
      </c>
      <c r="Q72" s="8">
        <v>0.71799999999999997</v>
      </c>
      <c r="R72" s="8">
        <v>0</v>
      </c>
      <c r="S72" s="8" t="s">
        <v>1296</v>
      </c>
      <c r="T72" s="8">
        <v>105881982</v>
      </c>
      <c r="U72" s="8">
        <v>105881982</v>
      </c>
    </row>
    <row r="73" spans="1:21">
      <c r="A73" s="8">
        <v>72</v>
      </c>
      <c r="B73" s="8" t="s">
        <v>116</v>
      </c>
      <c r="C73" s="8" t="s">
        <v>37</v>
      </c>
      <c r="D73" s="8">
        <v>1.0449999999999999</v>
      </c>
      <c r="E73" s="9">
        <v>5.4999999999999999E-6</v>
      </c>
      <c r="F73" s="10" t="str">
        <f>HYPERLINK("http://genome.ucsc.edu/cgi-bin/hgTracks?&amp;org=Human&amp;db=hg19&amp;position=chr18%3A31304995-31418095","ucsc")</f>
        <v>ucsc</v>
      </c>
      <c r="G73" s="8" t="s">
        <v>1297</v>
      </c>
      <c r="H73" s="8">
        <v>18</v>
      </c>
      <c r="I73" s="8">
        <v>31353995</v>
      </c>
      <c r="J73" s="8">
        <v>31303595</v>
      </c>
      <c r="K73" s="8">
        <v>31418095</v>
      </c>
      <c r="L73" s="8">
        <v>31304995</v>
      </c>
      <c r="M73" s="8">
        <v>31418095</v>
      </c>
      <c r="N73" s="8">
        <v>0.01</v>
      </c>
      <c r="O73" s="8">
        <v>0.35799999999999998</v>
      </c>
      <c r="P73" s="8">
        <v>0.35099999999999998</v>
      </c>
      <c r="Q73" s="8">
        <v>0.90500000000000003</v>
      </c>
      <c r="R73" s="8">
        <v>0</v>
      </c>
      <c r="S73" s="8" t="s">
        <v>1297</v>
      </c>
      <c r="T73" s="8">
        <v>31304995</v>
      </c>
      <c r="U73" s="8">
        <v>31418095</v>
      </c>
    </row>
    <row r="74" spans="1:21">
      <c r="A74" s="8">
        <v>73</v>
      </c>
      <c r="B74" s="8" t="s">
        <v>117</v>
      </c>
      <c r="C74" s="8" t="s">
        <v>28</v>
      </c>
      <c r="D74" s="8">
        <v>0.94099999999999995</v>
      </c>
      <c r="E74" s="9">
        <v>5.6300000000000003E-6</v>
      </c>
      <c r="F74" s="10" t="str">
        <f>HYPERLINK("http://genome.ucsc.edu/cgi-bin/hgTracks?&amp;org=Human&amp;db=hg19&amp;position=chr9%3A98210987-98314287","ucsc")</f>
        <v>ucsc</v>
      </c>
      <c r="G74" s="8" t="s">
        <v>1302</v>
      </c>
      <c r="H74" s="8">
        <v>9</v>
      </c>
      <c r="I74" s="8">
        <v>98297187</v>
      </c>
      <c r="J74" s="8">
        <v>98186187</v>
      </c>
      <c r="K74" s="8">
        <v>98314387</v>
      </c>
      <c r="L74" s="8">
        <v>98210987</v>
      </c>
      <c r="M74" s="8">
        <v>98314287</v>
      </c>
      <c r="N74" s="8">
        <v>1.4E-2</v>
      </c>
      <c r="O74" s="8">
        <v>0.879</v>
      </c>
      <c r="P74" s="8">
        <v>0.89</v>
      </c>
      <c r="Q74" s="8">
        <v>0.96799999999999997</v>
      </c>
      <c r="R74" s="8">
        <v>1</v>
      </c>
      <c r="S74" s="8" t="s">
        <v>1302</v>
      </c>
      <c r="T74" s="8">
        <v>98210987</v>
      </c>
      <c r="U74" s="8">
        <v>98314287</v>
      </c>
    </row>
    <row r="75" spans="1:21">
      <c r="A75" s="8">
        <v>74</v>
      </c>
      <c r="B75" s="8" t="s">
        <v>118</v>
      </c>
      <c r="C75" s="8" t="s">
        <v>23</v>
      </c>
      <c r="D75" s="8">
        <v>1.052</v>
      </c>
      <c r="E75" s="9">
        <v>5.75E-6</v>
      </c>
      <c r="F75" s="10" t="str">
        <f>HYPERLINK("http://genome.ucsc.edu/cgi-bin/hgTracks?&amp;org=Human&amp;db=hg19&amp;position=chr4%3A7541147-7541996","ucsc")</f>
        <v>ucsc</v>
      </c>
      <c r="G75" s="8" t="s">
        <v>1296</v>
      </c>
      <c r="H75" s="8">
        <v>4</v>
      </c>
      <c r="I75" s="8">
        <v>7541147</v>
      </c>
      <c r="J75" s="8">
        <v>7541147</v>
      </c>
      <c r="K75" s="8">
        <v>7542507</v>
      </c>
      <c r="L75" s="8">
        <v>7541147</v>
      </c>
      <c r="M75" s="8">
        <v>7541996</v>
      </c>
      <c r="N75" s="8">
        <v>1.0999999999999999E-2</v>
      </c>
      <c r="O75" s="8">
        <v>0.73299999999999998</v>
      </c>
      <c r="P75" s="8">
        <v>0.73</v>
      </c>
      <c r="Q75" s="8">
        <v>0.79900000000000004</v>
      </c>
      <c r="R75" s="8">
        <v>1</v>
      </c>
      <c r="S75" s="8" t="s">
        <v>1296</v>
      </c>
      <c r="T75" s="8">
        <v>7541147</v>
      </c>
      <c r="U75" s="8">
        <v>7541996</v>
      </c>
    </row>
    <row r="76" spans="1:21">
      <c r="A76" s="8">
        <v>75</v>
      </c>
      <c r="B76" s="8" t="s">
        <v>119</v>
      </c>
      <c r="C76" s="8" t="s">
        <v>28</v>
      </c>
      <c r="D76" s="8">
        <v>1.367</v>
      </c>
      <c r="E76" s="9">
        <v>5.7599999999999999E-6</v>
      </c>
      <c r="F76" s="10" t="str">
        <f>HYPERLINK("http://genome.ucsc.edu/cgi-bin/hgTracks?&amp;org=Human&amp;db=hg19&amp;position=chr9%3A37661609-37725509","ucsc")</f>
        <v>ucsc</v>
      </c>
      <c r="G76" s="8" t="s">
        <v>1302</v>
      </c>
      <c r="H76" s="8">
        <v>9</v>
      </c>
      <c r="I76" s="8">
        <v>37661609</v>
      </c>
      <c r="J76" s="8">
        <v>37661609</v>
      </c>
      <c r="K76" s="8">
        <v>37725509</v>
      </c>
      <c r="L76" s="8">
        <v>37661609</v>
      </c>
      <c r="M76" s="8">
        <v>37725509</v>
      </c>
      <c r="N76" s="8">
        <v>6.9000000000000006E-2</v>
      </c>
      <c r="O76" s="8">
        <v>7.4999999999999997E-3</v>
      </c>
      <c r="P76" s="8">
        <v>6.7600000000000004E-3</v>
      </c>
      <c r="Q76" s="8">
        <v>0.745</v>
      </c>
      <c r="R76" s="8">
        <v>0</v>
      </c>
      <c r="S76" s="8" t="s">
        <v>1302</v>
      </c>
      <c r="T76" s="8">
        <v>37661609</v>
      </c>
      <c r="U76" s="8">
        <v>37725509</v>
      </c>
    </row>
    <row r="77" spans="1:21">
      <c r="A77" s="8">
        <v>76</v>
      </c>
      <c r="B77" s="8" t="s">
        <v>120</v>
      </c>
      <c r="C77" s="8" t="s">
        <v>28</v>
      </c>
      <c r="D77" s="8">
        <v>2.2080000000000002</v>
      </c>
      <c r="E77" s="9">
        <v>5.7699999999999998E-6</v>
      </c>
      <c r="F77" s="10" t="str">
        <f>HYPERLINK("http://genome.ucsc.edu/cgi-bin/hgTracks?&amp;org=Human&amp;db=hg19&amp;position=chr11%3A106899460-106899460","ucsc")</f>
        <v>ucsc</v>
      </c>
      <c r="G77" s="8" t="s">
        <v>1312</v>
      </c>
      <c r="H77" s="8">
        <v>11</v>
      </c>
      <c r="I77" s="8">
        <v>106899460</v>
      </c>
      <c r="J77" s="8">
        <v>106899460</v>
      </c>
      <c r="K77" s="8">
        <v>106899460</v>
      </c>
      <c r="L77" s="8">
        <v>106899460</v>
      </c>
      <c r="M77" s="8">
        <v>106899460</v>
      </c>
      <c r="N77" s="8">
        <v>0.17499999999999999</v>
      </c>
      <c r="O77" s="8">
        <v>1.6999999999999999E-3</v>
      </c>
      <c r="P77" s="8">
        <v>1.6999999999999999E-3</v>
      </c>
      <c r="Q77" s="8">
        <v>0.71399999999999997</v>
      </c>
      <c r="R77" s="8">
        <v>0</v>
      </c>
      <c r="S77" s="8" t="s">
        <v>1312</v>
      </c>
      <c r="T77" s="8">
        <v>106899460</v>
      </c>
      <c r="U77" s="8">
        <v>106899460</v>
      </c>
    </row>
    <row r="78" spans="1:21">
      <c r="A78" s="8">
        <v>77</v>
      </c>
      <c r="B78" s="8" t="s">
        <v>121</v>
      </c>
      <c r="C78" s="8" t="s">
        <v>56</v>
      </c>
      <c r="D78" s="8">
        <v>4.6959999999999997</v>
      </c>
      <c r="E78" s="9">
        <v>5.84E-6</v>
      </c>
      <c r="F78" s="10" t="str">
        <f>HYPERLINK("http://genome.ucsc.edu/cgi-bin/hgTracks?&amp;org=Human&amp;db=hg19&amp;position=chr3%3A112148394-112148394","ucsc")</f>
        <v>ucsc</v>
      </c>
      <c r="G78" s="8" t="s">
        <v>1307</v>
      </c>
      <c r="H78" s="8">
        <v>3</v>
      </c>
      <c r="I78" s="8">
        <v>112148394</v>
      </c>
      <c r="J78" s="8">
        <v>112148394</v>
      </c>
      <c r="K78" s="8">
        <v>112148394</v>
      </c>
      <c r="L78" s="8">
        <v>112148394</v>
      </c>
      <c r="M78" s="8">
        <v>112148394</v>
      </c>
      <c r="N78" s="8">
        <v>0.34100000000000003</v>
      </c>
      <c r="O78" s="8">
        <v>4.5300000000000001E-4</v>
      </c>
      <c r="P78" s="8">
        <v>4.5300000000000001E-4</v>
      </c>
      <c r="Q78" s="8">
        <v>0.64700000000000002</v>
      </c>
      <c r="R78" s="8">
        <v>0</v>
      </c>
      <c r="S78" s="8" t="s">
        <v>1307</v>
      </c>
      <c r="T78" s="8">
        <v>112148394</v>
      </c>
      <c r="U78" s="8">
        <v>112148394</v>
      </c>
    </row>
    <row r="79" spans="1:21">
      <c r="A79" s="8">
        <v>78</v>
      </c>
      <c r="B79" s="8" t="s">
        <v>122</v>
      </c>
      <c r="C79" s="8" t="s">
        <v>28</v>
      </c>
      <c r="D79" s="8">
        <v>2.052</v>
      </c>
      <c r="E79" s="9">
        <v>5.8699999999999997E-6</v>
      </c>
      <c r="F79" s="10" t="str">
        <f>HYPERLINK("http://genome.ucsc.edu/cgi-bin/hgTracks?&amp;org=Human&amp;db=hg19&amp;position=chr11%3A101114526-101114526","ucsc")</f>
        <v>ucsc</v>
      </c>
      <c r="G79" s="8" t="s">
        <v>1312</v>
      </c>
      <c r="H79" s="8">
        <v>11</v>
      </c>
      <c r="I79" s="8">
        <v>101114526</v>
      </c>
      <c r="J79" s="8">
        <v>101114526</v>
      </c>
      <c r="K79" s="8">
        <v>101114526</v>
      </c>
      <c r="L79" s="8">
        <v>101114526</v>
      </c>
      <c r="M79" s="8">
        <v>101114526</v>
      </c>
      <c r="N79" s="8">
        <v>0.159</v>
      </c>
      <c r="O79" s="8">
        <v>5.4900000000000001E-3</v>
      </c>
      <c r="P79" s="8">
        <v>3.3700000000000002E-3</v>
      </c>
      <c r="Q79" s="8">
        <v>0.59699999999999998</v>
      </c>
      <c r="R79" s="8">
        <v>0</v>
      </c>
      <c r="S79" s="8" t="s">
        <v>1312</v>
      </c>
      <c r="T79" s="8">
        <v>101114526</v>
      </c>
      <c r="U79" s="8">
        <v>101114526</v>
      </c>
    </row>
    <row r="80" spans="1:21">
      <c r="A80" s="8">
        <v>79</v>
      </c>
      <c r="B80" s="8" t="s">
        <v>123</v>
      </c>
      <c r="C80" s="8" t="s">
        <v>42</v>
      </c>
      <c r="D80" s="8">
        <v>0.70699999999999996</v>
      </c>
      <c r="E80" s="9">
        <v>5.8799999999999996E-6</v>
      </c>
      <c r="F80" s="10" t="str">
        <f>HYPERLINK("http://genome.ucsc.edu/cgi-bin/hgTracks?&amp;org=Human&amp;db=hg19&amp;position=chr5%3A137141934-137141934","ucsc")</f>
        <v>ucsc</v>
      </c>
      <c r="G80" s="8" t="s">
        <v>1292</v>
      </c>
      <c r="H80" s="8">
        <v>5</v>
      </c>
      <c r="I80" s="8">
        <v>137141934</v>
      </c>
      <c r="J80" s="8">
        <v>137141934</v>
      </c>
      <c r="K80" s="8">
        <v>137141934</v>
      </c>
      <c r="L80" s="8">
        <v>137141934</v>
      </c>
      <c r="M80" s="8">
        <v>137141934</v>
      </c>
      <c r="N80" s="8">
        <v>7.6999999999999999E-2</v>
      </c>
      <c r="O80" s="8">
        <v>0.99399999999999999</v>
      </c>
      <c r="P80" s="8">
        <v>0.995</v>
      </c>
      <c r="Q80" s="8">
        <v>0.60099999999999998</v>
      </c>
      <c r="R80" s="8">
        <v>0</v>
      </c>
      <c r="S80" s="8" t="s">
        <v>1292</v>
      </c>
      <c r="T80" s="8">
        <v>137141934</v>
      </c>
      <c r="U80" s="8">
        <v>137141934</v>
      </c>
    </row>
    <row r="81" spans="1:21">
      <c r="A81" s="8">
        <v>80</v>
      </c>
      <c r="B81" s="8" t="s">
        <v>124</v>
      </c>
      <c r="C81" s="8" t="s">
        <v>125</v>
      </c>
      <c r="D81" s="8">
        <v>5.6760000000000002</v>
      </c>
      <c r="E81" s="9">
        <v>6.0499999999999997E-6</v>
      </c>
      <c r="F81" s="10" t="str">
        <f>HYPERLINK("http://genome.ucsc.edu/cgi-bin/hgTracks?&amp;org=Human&amp;db=hg19&amp;position=chr10%3A112665723-112665723","ucsc")</f>
        <v>ucsc</v>
      </c>
      <c r="G81" s="8" t="s">
        <v>1301</v>
      </c>
      <c r="H81" s="8">
        <v>10</v>
      </c>
      <c r="I81" s="8">
        <v>112665723</v>
      </c>
      <c r="J81" s="8">
        <v>112665723</v>
      </c>
      <c r="K81" s="8">
        <v>112665723</v>
      </c>
      <c r="L81" s="8">
        <v>112665723</v>
      </c>
      <c r="M81" s="8">
        <v>112665723</v>
      </c>
      <c r="N81" s="8">
        <v>0.38400000000000001</v>
      </c>
      <c r="O81" s="8">
        <v>9.5E-4</v>
      </c>
      <c r="P81" s="8">
        <v>9.5E-4</v>
      </c>
      <c r="Q81" s="8">
        <v>0.30299999999999999</v>
      </c>
      <c r="R81" s="8">
        <v>0</v>
      </c>
      <c r="S81" s="8" t="s">
        <v>1301</v>
      </c>
      <c r="T81" s="8">
        <v>112665723</v>
      </c>
      <c r="U81" s="8">
        <v>112665723</v>
      </c>
    </row>
    <row r="82" spans="1:21">
      <c r="A82" s="8">
        <v>81</v>
      </c>
      <c r="B82" s="8" t="s">
        <v>126</v>
      </c>
      <c r="C82" s="8" t="s">
        <v>48</v>
      </c>
      <c r="D82" s="8">
        <v>1.05</v>
      </c>
      <c r="E82" s="9">
        <v>6.0599999999999996E-6</v>
      </c>
      <c r="F82" s="10" t="str">
        <f>HYPERLINK("http://genome.ucsc.edu/cgi-bin/hgTracks?&amp;org=Human&amp;db=hg19&amp;position=chr13%3A55926163-55926163","ucsc")</f>
        <v>ucsc</v>
      </c>
      <c r="G82" s="8" t="s">
        <v>1299</v>
      </c>
      <c r="H82" s="8">
        <v>13</v>
      </c>
      <c r="I82" s="8">
        <v>55926163</v>
      </c>
      <c r="J82" s="8">
        <v>55634163</v>
      </c>
      <c r="K82" s="8">
        <v>56141163</v>
      </c>
      <c r="L82" s="8">
        <v>55926163</v>
      </c>
      <c r="M82" s="8">
        <v>55926163</v>
      </c>
      <c r="N82" s="8">
        <v>1.0999999999999999E-2</v>
      </c>
      <c r="O82" s="8">
        <v>0.36199999999999999</v>
      </c>
      <c r="P82" s="8">
        <v>0.35299999999999998</v>
      </c>
      <c r="Q82" s="8">
        <v>0.74399999999999999</v>
      </c>
      <c r="R82" s="8">
        <v>0</v>
      </c>
      <c r="S82" s="8" t="s">
        <v>1299</v>
      </c>
      <c r="T82" s="8">
        <v>55926163</v>
      </c>
      <c r="U82" s="8">
        <v>55926163</v>
      </c>
    </row>
    <row r="83" spans="1:21">
      <c r="A83" s="8">
        <v>82</v>
      </c>
      <c r="B83" s="8" t="s">
        <v>127</v>
      </c>
      <c r="C83" s="8" t="s">
        <v>19</v>
      </c>
      <c r="D83" s="8">
        <v>0.84499999999999997</v>
      </c>
      <c r="E83" s="9">
        <v>6.1800000000000001E-6</v>
      </c>
      <c r="F83" s="10" t="str">
        <f>HYPERLINK("http://genome.ucsc.edu/cgi-bin/hgTracks?&amp;org=Human&amp;db=hg19&amp;position=chr12%3A66377278-66377278","ucsc")</f>
        <v>ucsc</v>
      </c>
      <c r="G83" s="8" t="s">
        <v>1295</v>
      </c>
      <c r="H83" s="8">
        <v>12</v>
      </c>
      <c r="I83" s="8">
        <v>66377278</v>
      </c>
      <c r="J83" s="8">
        <v>66377278</v>
      </c>
      <c r="K83" s="8">
        <v>66377278</v>
      </c>
      <c r="L83" s="8">
        <v>66377278</v>
      </c>
      <c r="M83" s="8">
        <v>66377278</v>
      </c>
      <c r="N83" s="8">
        <v>3.6999999999999998E-2</v>
      </c>
      <c r="O83" s="8">
        <v>0.95599999999999996</v>
      </c>
      <c r="P83" s="8">
        <v>0.96</v>
      </c>
      <c r="Q83" s="8">
        <v>0.59699999999999998</v>
      </c>
      <c r="R83" s="8">
        <v>0</v>
      </c>
      <c r="S83" s="8" t="s">
        <v>1295</v>
      </c>
      <c r="T83" s="8">
        <v>66377278</v>
      </c>
      <c r="U83" s="8">
        <v>66377278</v>
      </c>
    </row>
    <row r="84" spans="1:21">
      <c r="A84" s="8">
        <v>83</v>
      </c>
      <c r="B84" s="8" t="s">
        <v>128</v>
      </c>
      <c r="C84" s="8" t="s">
        <v>28</v>
      </c>
      <c r="D84" s="8">
        <v>1.0469999999999999</v>
      </c>
      <c r="E84" s="9">
        <v>6.2899999999999999E-6</v>
      </c>
      <c r="F84" s="10" t="str">
        <f>HYPERLINK("http://genome.ucsc.edu/cgi-bin/hgTracks?&amp;org=Human&amp;db=hg19&amp;position=chr7%3A36755111-36755111","ucsc")</f>
        <v>ucsc</v>
      </c>
      <c r="G84" s="8" t="s">
        <v>1306</v>
      </c>
      <c r="H84" s="8">
        <v>7</v>
      </c>
      <c r="I84" s="8">
        <v>36755111</v>
      </c>
      <c r="J84" s="8">
        <v>36729911</v>
      </c>
      <c r="K84" s="8">
        <v>36758241</v>
      </c>
      <c r="L84" s="8">
        <v>36755111</v>
      </c>
      <c r="M84" s="8">
        <v>36755111</v>
      </c>
      <c r="N84" s="8">
        <v>0.01</v>
      </c>
      <c r="O84" s="8">
        <v>0.60499999999999998</v>
      </c>
      <c r="P84" s="8">
        <v>0.60299999999999998</v>
      </c>
      <c r="Q84" s="8">
        <v>0.78300000000000003</v>
      </c>
      <c r="R84" s="8">
        <v>0</v>
      </c>
      <c r="S84" s="8" t="s">
        <v>1306</v>
      </c>
      <c r="T84" s="8">
        <v>36755111</v>
      </c>
      <c r="U84" s="8">
        <v>36755111</v>
      </c>
    </row>
    <row r="85" spans="1:21">
      <c r="A85" s="8">
        <v>84</v>
      </c>
      <c r="B85" s="8" t="s">
        <v>129</v>
      </c>
      <c r="C85" s="8" t="s">
        <v>28</v>
      </c>
      <c r="D85" s="8">
        <v>0.93600000000000005</v>
      </c>
      <c r="E85" s="9">
        <v>6.3400000000000003E-6</v>
      </c>
      <c r="F85" s="10" t="str">
        <f>HYPERLINK("http://genome.ucsc.edu/cgi-bin/hgTracks?&amp;org=Human&amp;db=hg19&amp;position=chr7%3A54620261-54662661","ucsc")</f>
        <v>ucsc</v>
      </c>
      <c r="G85" s="8" t="s">
        <v>1306</v>
      </c>
      <c r="H85" s="8">
        <v>7</v>
      </c>
      <c r="I85" s="8">
        <v>54662661</v>
      </c>
      <c r="J85" s="8">
        <v>54391661</v>
      </c>
      <c r="K85" s="8">
        <v>54662661</v>
      </c>
      <c r="L85" s="8">
        <v>54620261</v>
      </c>
      <c r="M85" s="8">
        <v>54662661</v>
      </c>
      <c r="N85" s="8">
        <v>1.4999999999999999E-2</v>
      </c>
      <c r="O85" s="8">
        <v>0.88600000000000001</v>
      </c>
      <c r="P85" s="8">
        <v>0.88900000000000001</v>
      </c>
      <c r="Q85" s="8">
        <v>0.93</v>
      </c>
      <c r="R85" s="8">
        <v>2</v>
      </c>
      <c r="S85" s="8" t="s">
        <v>1306</v>
      </c>
      <c r="T85" s="8">
        <v>54620261</v>
      </c>
      <c r="U85" s="8">
        <v>54662661</v>
      </c>
    </row>
    <row r="86" spans="1:21">
      <c r="A86" s="8">
        <v>85</v>
      </c>
      <c r="B86" s="8" t="s">
        <v>130</v>
      </c>
      <c r="C86" s="8" t="s">
        <v>23</v>
      </c>
      <c r="D86" s="8">
        <v>1.1359999999999999</v>
      </c>
      <c r="E86" s="9">
        <v>6.46E-6</v>
      </c>
      <c r="F86" s="10" t="str">
        <f>HYPERLINK("http://genome.ucsc.edu/cgi-bin/hgTracks?&amp;org=Human&amp;db=hg19&amp;position=chr18%3A11892860-11896396","ucsc")</f>
        <v>ucsc</v>
      </c>
      <c r="G86" s="8" t="s">
        <v>1297</v>
      </c>
      <c r="H86" s="8">
        <v>18</v>
      </c>
      <c r="I86" s="8">
        <v>11893856</v>
      </c>
      <c r="J86" s="8">
        <v>11892860</v>
      </c>
      <c r="K86" s="8">
        <v>11900436</v>
      </c>
      <c r="L86" s="8">
        <v>11892860</v>
      </c>
      <c r="M86" s="8">
        <v>11896396</v>
      </c>
      <c r="N86" s="8">
        <v>2.8000000000000001E-2</v>
      </c>
      <c r="O86" s="8">
        <v>2.7900000000000001E-2</v>
      </c>
      <c r="P86" s="8">
        <v>2.0799999999999999E-2</v>
      </c>
      <c r="Q86" s="8">
        <v>0.96399999999999997</v>
      </c>
      <c r="R86" s="8">
        <v>1</v>
      </c>
      <c r="S86" s="8" t="s">
        <v>1297</v>
      </c>
      <c r="T86" s="8">
        <v>11892860</v>
      </c>
      <c r="U86" s="8">
        <v>11896396</v>
      </c>
    </row>
    <row r="87" spans="1:21">
      <c r="A87" s="8">
        <v>86</v>
      </c>
      <c r="B87" s="8" t="s">
        <v>131</v>
      </c>
      <c r="C87" s="8" t="s">
        <v>23</v>
      </c>
      <c r="D87" s="8">
        <v>0.78500000000000003</v>
      </c>
      <c r="E87" s="9">
        <v>6.4799999999999998E-6</v>
      </c>
      <c r="F87" s="10" t="str">
        <f>HYPERLINK("http://genome.ucsc.edu/cgi-bin/hgTracks?&amp;org=Human&amp;db=hg19&amp;position=chr6%3A68634385-68780285","ucsc")</f>
        <v>ucsc</v>
      </c>
      <c r="G87" s="8" t="s">
        <v>1294</v>
      </c>
      <c r="H87" s="8">
        <v>6</v>
      </c>
      <c r="I87" s="8">
        <v>68719685</v>
      </c>
      <c r="J87" s="8">
        <v>68557685</v>
      </c>
      <c r="K87" s="8">
        <v>69330685</v>
      </c>
      <c r="L87" s="8">
        <v>68634385</v>
      </c>
      <c r="M87" s="8">
        <v>68780285</v>
      </c>
      <c r="N87" s="8">
        <v>5.3999999999999999E-2</v>
      </c>
      <c r="O87" s="8">
        <v>0.99199999999999999</v>
      </c>
      <c r="P87" s="8">
        <v>0.99299999999999999</v>
      </c>
      <c r="Q87" s="8">
        <v>0.80400000000000005</v>
      </c>
      <c r="R87" s="8">
        <v>1</v>
      </c>
      <c r="S87" s="8" t="s">
        <v>1294</v>
      </c>
      <c r="T87" s="8">
        <v>68634385</v>
      </c>
      <c r="U87" s="8">
        <v>68780285</v>
      </c>
    </row>
    <row r="88" spans="1:21">
      <c r="A88" s="8">
        <v>87</v>
      </c>
      <c r="B88" s="8" t="s">
        <v>132</v>
      </c>
      <c r="C88" s="8" t="s">
        <v>23</v>
      </c>
      <c r="D88" s="8">
        <v>1.353</v>
      </c>
      <c r="E88" s="9">
        <v>6.7499999999999997E-6</v>
      </c>
      <c r="F88" s="10" t="str">
        <f>HYPERLINK("http://genome.ucsc.edu/cgi-bin/hgTracks?&amp;org=Human&amp;db=hg19&amp;position=chr4%3A126480595-126480595","ucsc")</f>
        <v>ucsc</v>
      </c>
      <c r="G88" s="8" t="s">
        <v>1296</v>
      </c>
      <c r="H88" s="8">
        <v>4</v>
      </c>
      <c r="I88" s="8">
        <v>126480595</v>
      </c>
      <c r="J88" s="8">
        <v>126480595</v>
      </c>
      <c r="K88" s="8">
        <v>126480595</v>
      </c>
      <c r="L88" s="8">
        <v>126480595</v>
      </c>
      <c r="M88" s="8">
        <v>126480595</v>
      </c>
      <c r="N88" s="8">
        <v>6.7000000000000004E-2</v>
      </c>
      <c r="O88" s="8">
        <v>1.78E-2</v>
      </c>
      <c r="P88" s="8">
        <v>1.5599999999999999E-2</v>
      </c>
      <c r="Q88" s="8">
        <v>0.432</v>
      </c>
      <c r="R88" s="8">
        <v>0</v>
      </c>
      <c r="S88" s="8" t="s">
        <v>1296</v>
      </c>
      <c r="T88" s="8">
        <v>126480595</v>
      </c>
      <c r="U88" s="8">
        <v>126480595</v>
      </c>
    </row>
    <row r="89" spans="1:21">
      <c r="A89" s="8">
        <v>88</v>
      </c>
      <c r="B89" s="8" t="s">
        <v>133</v>
      </c>
      <c r="C89" s="8" t="s">
        <v>23</v>
      </c>
      <c r="D89" s="8">
        <v>1.9119999999999999</v>
      </c>
      <c r="E89" s="9">
        <v>6.7900000000000002E-6</v>
      </c>
      <c r="F89" s="10" t="str">
        <f>HYPERLINK("http://genome.ucsc.edu/cgi-bin/hgTracks?&amp;org=Human&amp;db=hg19&amp;position=chr11%3A125924137-125924137","ucsc")</f>
        <v>ucsc</v>
      </c>
      <c r="G89" s="8" t="s">
        <v>1312</v>
      </c>
      <c r="H89" s="8">
        <v>11</v>
      </c>
      <c r="I89" s="8">
        <v>125924137</v>
      </c>
      <c r="J89" s="8">
        <v>125924137</v>
      </c>
      <c r="K89" s="8">
        <v>125924137</v>
      </c>
      <c r="L89" s="8">
        <v>125924137</v>
      </c>
      <c r="M89" s="8">
        <v>125924137</v>
      </c>
      <c r="N89" s="8">
        <v>0.14399999999999999</v>
      </c>
      <c r="O89" s="8">
        <v>2.99E-3</v>
      </c>
      <c r="P89" s="8">
        <v>2.99E-3</v>
      </c>
      <c r="Q89" s="8">
        <v>0.73</v>
      </c>
      <c r="R89" s="8">
        <v>0</v>
      </c>
      <c r="S89" s="8" t="s">
        <v>1312</v>
      </c>
      <c r="T89" s="8">
        <v>125924137</v>
      </c>
      <c r="U89" s="8">
        <v>125924137</v>
      </c>
    </row>
    <row r="90" spans="1:21">
      <c r="A90" s="8">
        <v>89</v>
      </c>
      <c r="B90" s="8" t="s">
        <v>134</v>
      </c>
      <c r="C90" s="8" t="s">
        <v>125</v>
      </c>
      <c r="D90" s="8">
        <v>1.9379999999999999</v>
      </c>
      <c r="E90" s="9">
        <v>6.9E-6</v>
      </c>
      <c r="F90" s="10" t="str">
        <f>HYPERLINK("http://genome.ucsc.edu/cgi-bin/hgTracks?&amp;org=Human&amp;db=hg19&amp;position=chr10%3A108772687-108772687","ucsc")</f>
        <v>ucsc</v>
      </c>
      <c r="G90" s="8" t="s">
        <v>1301</v>
      </c>
      <c r="H90" s="8">
        <v>10</v>
      </c>
      <c r="I90" s="8">
        <v>108772687</v>
      </c>
      <c r="J90" s="8">
        <v>108772687</v>
      </c>
      <c r="K90" s="8">
        <v>108772687</v>
      </c>
      <c r="L90" s="8">
        <v>108772687</v>
      </c>
      <c r="M90" s="8">
        <v>108772687</v>
      </c>
      <c r="N90" s="8">
        <v>0.14699999999999999</v>
      </c>
      <c r="O90" s="8">
        <v>1.98E-3</v>
      </c>
      <c r="P90" s="8">
        <v>1.98E-3</v>
      </c>
      <c r="Q90" s="8">
        <v>0.88500000000000001</v>
      </c>
      <c r="R90" s="8">
        <v>0</v>
      </c>
      <c r="S90" s="8" t="s">
        <v>1301</v>
      </c>
      <c r="T90" s="8">
        <v>108772687</v>
      </c>
      <c r="U90" s="8">
        <v>108772687</v>
      </c>
    </row>
    <row r="91" spans="1:21">
      <c r="A91" s="8">
        <v>90</v>
      </c>
      <c r="B91" s="8" t="s">
        <v>135</v>
      </c>
      <c r="C91" s="8" t="s">
        <v>23</v>
      </c>
      <c r="D91" s="8">
        <v>0.95699999999999996</v>
      </c>
      <c r="E91" s="9">
        <v>6.9299999999999997E-6</v>
      </c>
      <c r="F91" s="10" t="str">
        <f>HYPERLINK("http://genome.ucsc.edu/cgi-bin/hgTracks?&amp;org=Human&amp;db=hg19&amp;position=chr9%3A126452519-126703719","ucsc")</f>
        <v>ucsc</v>
      </c>
      <c r="G91" s="8" t="s">
        <v>1302</v>
      </c>
      <c r="H91" s="8">
        <v>9</v>
      </c>
      <c r="I91" s="8">
        <v>126646519</v>
      </c>
      <c r="J91" s="8">
        <v>126338519</v>
      </c>
      <c r="K91" s="8">
        <v>126703719</v>
      </c>
      <c r="L91" s="8">
        <v>126452519</v>
      </c>
      <c r="M91" s="8">
        <v>126703719</v>
      </c>
      <c r="N91" s="8">
        <v>0.01</v>
      </c>
      <c r="O91" s="8">
        <v>0.75600000000000001</v>
      </c>
      <c r="P91" s="8">
        <v>0.75600000000000001</v>
      </c>
      <c r="Q91" s="8">
        <v>0.998</v>
      </c>
      <c r="R91" s="8">
        <v>4</v>
      </c>
      <c r="S91" s="8" t="s">
        <v>1302</v>
      </c>
      <c r="T91" s="8">
        <v>126452519</v>
      </c>
      <c r="U91" s="8">
        <v>126703719</v>
      </c>
    </row>
    <row r="92" spans="1:21">
      <c r="A92" s="8">
        <v>91</v>
      </c>
      <c r="B92" s="8" t="s">
        <v>136</v>
      </c>
      <c r="C92" s="8" t="s">
        <v>45</v>
      </c>
      <c r="D92" s="8">
        <v>1.9319999999999999</v>
      </c>
      <c r="E92" s="9">
        <v>6.9500000000000004E-6</v>
      </c>
      <c r="F92" s="10" t="str">
        <f>HYPERLINK("http://genome.ucsc.edu/cgi-bin/hgTracks?&amp;org=Human&amp;db=hg19&amp;position=chr10%3A108774557-108774557","ucsc")</f>
        <v>ucsc</v>
      </c>
      <c r="G92" s="8" t="s">
        <v>1301</v>
      </c>
      <c r="H92" s="8">
        <v>10</v>
      </c>
      <c r="I92" s="8">
        <v>108774557</v>
      </c>
      <c r="J92" s="8">
        <v>108774557</v>
      </c>
      <c r="K92" s="8">
        <v>108774557</v>
      </c>
      <c r="L92" s="8">
        <v>108774557</v>
      </c>
      <c r="M92" s="8">
        <v>108774557</v>
      </c>
      <c r="N92" s="8">
        <v>0.14699999999999999</v>
      </c>
      <c r="O92" s="8">
        <v>1.98E-3</v>
      </c>
      <c r="P92" s="8">
        <v>1.98E-3</v>
      </c>
      <c r="Q92" s="8">
        <v>0.89100000000000001</v>
      </c>
      <c r="R92" s="8">
        <v>0</v>
      </c>
      <c r="S92" s="8" t="s">
        <v>1301</v>
      </c>
      <c r="T92" s="8">
        <v>108774557</v>
      </c>
      <c r="U92" s="8">
        <v>108774557</v>
      </c>
    </row>
    <row r="93" spans="1:21">
      <c r="A93" s="8">
        <v>92</v>
      </c>
      <c r="B93" s="8" t="s">
        <v>137</v>
      </c>
      <c r="C93" s="8" t="s">
        <v>42</v>
      </c>
      <c r="D93" s="8">
        <v>2.544</v>
      </c>
      <c r="E93" s="9">
        <v>7.0899999999999999E-6</v>
      </c>
      <c r="F93" s="10" t="str">
        <f>HYPERLINK("http://genome.ucsc.edu/cgi-bin/hgTracks?&amp;org=Human&amp;db=hg19&amp;position=chr4%3A179055425-179055425","ucsc")</f>
        <v>ucsc</v>
      </c>
      <c r="G93" s="8" t="s">
        <v>1296</v>
      </c>
      <c r="H93" s="8">
        <v>4</v>
      </c>
      <c r="I93" s="8">
        <v>179055425</v>
      </c>
      <c r="J93" s="8">
        <v>179055425</v>
      </c>
      <c r="K93" s="8">
        <v>179055425</v>
      </c>
      <c r="L93" s="8">
        <v>179055425</v>
      </c>
      <c r="M93" s="8">
        <v>179055425</v>
      </c>
      <c r="N93" s="8">
        <v>0.20799999999999999</v>
      </c>
      <c r="O93" s="8">
        <v>8.9400000000000005E-4</v>
      </c>
      <c r="P93" s="8">
        <v>8.9400000000000005E-4</v>
      </c>
      <c r="Q93" s="8">
        <v>0.84299999999999997</v>
      </c>
      <c r="R93" s="8">
        <v>0</v>
      </c>
      <c r="S93" s="8" t="s">
        <v>1296</v>
      </c>
      <c r="T93" s="8">
        <v>179055425</v>
      </c>
      <c r="U93" s="8">
        <v>179055425</v>
      </c>
    </row>
    <row r="94" spans="1:21">
      <c r="A94" s="8">
        <v>93</v>
      </c>
      <c r="B94" s="8" t="s">
        <v>138</v>
      </c>
      <c r="C94" s="8" t="s">
        <v>19</v>
      </c>
      <c r="D94" s="8">
        <v>1.1100000000000001</v>
      </c>
      <c r="E94" s="9">
        <v>7.5399999999999998E-6</v>
      </c>
      <c r="F94" s="10" t="str">
        <f>HYPERLINK("http://genome.ucsc.edu/cgi-bin/hgTracks?&amp;org=Human&amp;db=hg19&amp;position=chr14%3A88973392-88973392","ucsc")</f>
        <v>ucsc</v>
      </c>
      <c r="G94" s="8" t="s">
        <v>1293</v>
      </c>
      <c r="H94" s="8">
        <v>14</v>
      </c>
      <c r="I94" s="8">
        <v>88973392</v>
      </c>
      <c r="J94" s="8">
        <v>88973392</v>
      </c>
      <c r="K94" s="8">
        <v>89066892</v>
      </c>
      <c r="L94" s="8">
        <v>88973392</v>
      </c>
      <c r="M94" s="8">
        <v>88973392</v>
      </c>
      <c r="N94" s="8">
        <v>2.3E-2</v>
      </c>
      <c r="O94" s="8">
        <v>8.14E-2</v>
      </c>
      <c r="P94" s="8">
        <v>7.8E-2</v>
      </c>
      <c r="Q94" s="8">
        <v>0.83899999999999997</v>
      </c>
      <c r="R94" s="8">
        <v>0</v>
      </c>
      <c r="S94" s="8" t="s">
        <v>1293</v>
      </c>
      <c r="T94" s="8">
        <v>88973392</v>
      </c>
      <c r="U94" s="8">
        <v>88973392</v>
      </c>
    </row>
    <row r="95" spans="1:21">
      <c r="A95" s="8">
        <v>94</v>
      </c>
      <c r="B95" s="8" t="s">
        <v>139</v>
      </c>
      <c r="C95" s="8" t="s">
        <v>140</v>
      </c>
      <c r="D95" s="8">
        <v>0.94</v>
      </c>
      <c r="E95" s="9">
        <v>7.6299999999999998E-6</v>
      </c>
      <c r="F95" s="10" t="str">
        <f>HYPERLINK("http://genome.ucsc.edu/cgi-bin/hgTracks?&amp;org=Human&amp;db=hg19&amp;position=chr4%3A2598477-2702777","ucsc")</f>
        <v>ucsc</v>
      </c>
      <c r="G95" s="8" t="s">
        <v>1296</v>
      </c>
      <c r="H95" s="8">
        <v>4</v>
      </c>
      <c r="I95" s="8">
        <v>2630577</v>
      </c>
      <c r="J95" s="8">
        <v>2598477</v>
      </c>
      <c r="K95" s="8">
        <v>2707177</v>
      </c>
      <c r="L95" s="8">
        <v>2598477</v>
      </c>
      <c r="M95" s="8">
        <v>2702777</v>
      </c>
      <c r="N95" s="8">
        <v>1.4E-2</v>
      </c>
      <c r="O95" s="8">
        <v>0.28799999999999998</v>
      </c>
      <c r="P95" s="8">
        <v>0.29899999999999999</v>
      </c>
      <c r="Q95" s="8">
        <v>0.84199999999999997</v>
      </c>
      <c r="R95" s="8">
        <v>0</v>
      </c>
      <c r="S95" s="8" t="s">
        <v>1296</v>
      </c>
      <c r="T95" s="8">
        <v>2598477</v>
      </c>
      <c r="U95" s="8">
        <v>2702777</v>
      </c>
    </row>
    <row r="96" spans="1:21">
      <c r="A96" s="8">
        <v>95</v>
      </c>
      <c r="B96" s="8" t="s">
        <v>141</v>
      </c>
      <c r="C96" s="8" t="s">
        <v>23</v>
      </c>
      <c r="D96" s="8">
        <v>0.77800000000000002</v>
      </c>
      <c r="E96" s="9">
        <v>7.8199999999999997E-6</v>
      </c>
      <c r="F96" s="10" t="str">
        <f>HYPERLINK("http://genome.ucsc.edu/cgi-bin/hgTracks?&amp;org=Human&amp;db=hg19&amp;position=chr8%3A12816109-12969109","ucsc")</f>
        <v>ucsc</v>
      </c>
      <c r="G96" s="8" t="s">
        <v>1305</v>
      </c>
      <c r="H96" s="8">
        <v>8</v>
      </c>
      <c r="I96" s="8">
        <v>12816109</v>
      </c>
      <c r="J96" s="8">
        <v>12816109</v>
      </c>
      <c r="K96" s="8">
        <v>12969109</v>
      </c>
      <c r="L96" s="8">
        <v>12816109</v>
      </c>
      <c r="M96" s="8">
        <v>12969109</v>
      </c>
      <c r="N96" s="8">
        <v>5.6000000000000001E-2</v>
      </c>
      <c r="O96" s="8">
        <v>0.99299999999999999</v>
      </c>
      <c r="P96" s="8">
        <v>0.99399999999999999</v>
      </c>
      <c r="Q96" s="8">
        <v>0.88400000000000001</v>
      </c>
      <c r="R96" s="8">
        <v>0</v>
      </c>
      <c r="S96" s="8" t="s">
        <v>1305</v>
      </c>
      <c r="T96" s="8">
        <v>12816109</v>
      </c>
      <c r="U96" s="8">
        <v>12969109</v>
      </c>
    </row>
    <row r="97" spans="1:21">
      <c r="A97" s="8">
        <v>96</v>
      </c>
      <c r="B97" s="8" t="s">
        <v>142</v>
      </c>
      <c r="C97" s="8" t="s">
        <v>37</v>
      </c>
      <c r="D97" s="8">
        <v>2.1179999999999999</v>
      </c>
      <c r="E97" s="9">
        <v>7.8399999999999995E-6</v>
      </c>
      <c r="F97" s="10" t="str">
        <f>HYPERLINK("http://genome.ucsc.edu/cgi-bin/hgTracks?&amp;org=Human&amp;db=hg19&amp;position=chr11%3A106926749-106926749","ucsc")</f>
        <v>ucsc</v>
      </c>
      <c r="G97" s="8" t="s">
        <v>1312</v>
      </c>
      <c r="H97" s="8">
        <v>11</v>
      </c>
      <c r="I97" s="8">
        <v>106926749</v>
      </c>
      <c r="J97" s="8">
        <v>106926749</v>
      </c>
      <c r="K97" s="8">
        <v>106926749</v>
      </c>
      <c r="L97" s="8">
        <v>106926749</v>
      </c>
      <c r="M97" s="8">
        <v>106926749</v>
      </c>
      <c r="N97" s="8">
        <v>0.16800000000000001</v>
      </c>
      <c r="O97" s="8">
        <v>2.16E-3</v>
      </c>
      <c r="P97" s="8">
        <v>2.16E-3</v>
      </c>
      <c r="Q97" s="8">
        <v>0.61099999999999999</v>
      </c>
      <c r="R97" s="8">
        <v>0</v>
      </c>
      <c r="S97" s="8" t="s">
        <v>1312</v>
      </c>
      <c r="T97" s="8">
        <v>106926749</v>
      </c>
      <c r="U97" s="8">
        <v>106926749</v>
      </c>
    </row>
    <row r="98" spans="1:21">
      <c r="A98" s="8">
        <v>97</v>
      </c>
      <c r="B98" s="8" t="s">
        <v>143</v>
      </c>
      <c r="C98" s="8" t="s">
        <v>56</v>
      </c>
      <c r="D98" s="8">
        <v>3.4689999999999999</v>
      </c>
      <c r="E98" s="9">
        <v>7.8499999999999994E-6</v>
      </c>
      <c r="F98" s="10" t="str">
        <f>HYPERLINK("http://genome.ucsc.edu/cgi-bin/hgTracks?&amp;org=Human&amp;db=hg19&amp;position=chr13%3A69791876-69791876","ucsc")</f>
        <v>ucsc</v>
      </c>
      <c r="G98" s="8" t="s">
        <v>1299</v>
      </c>
      <c r="H98" s="8">
        <v>13</v>
      </c>
      <c r="I98" s="8">
        <v>69791876</v>
      </c>
      <c r="J98" s="8">
        <v>69791876</v>
      </c>
      <c r="K98" s="8">
        <v>69791876</v>
      </c>
      <c r="L98" s="8">
        <v>69791876</v>
      </c>
      <c r="M98" s="8">
        <v>69791876</v>
      </c>
      <c r="N98" s="8">
        <v>0.27800000000000002</v>
      </c>
      <c r="O98" s="8">
        <v>4.9100000000000001E-4</v>
      </c>
      <c r="P98" s="8">
        <v>4.9100000000000001E-4</v>
      </c>
      <c r="Q98" s="8">
        <v>0.96899999999999997</v>
      </c>
      <c r="R98" s="8">
        <v>0</v>
      </c>
      <c r="S98" s="8" t="s">
        <v>1299</v>
      </c>
      <c r="T98" s="8">
        <v>69791876</v>
      </c>
      <c r="U98" s="8">
        <v>69791876</v>
      </c>
    </row>
    <row r="99" spans="1:21">
      <c r="A99" s="8">
        <v>98</v>
      </c>
      <c r="B99" s="8" t="s">
        <v>144</v>
      </c>
      <c r="C99" s="8" t="s">
        <v>56</v>
      </c>
      <c r="D99" s="8">
        <v>2.149</v>
      </c>
      <c r="E99" s="9">
        <v>7.8699999999999992E-6</v>
      </c>
      <c r="F99" s="10" t="str">
        <f>HYPERLINK("http://genome.ucsc.edu/cgi-bin/hgTracks?&amp;org=Human&amp;db=hg19&amp;position=chr11%3A106882226-106882226","ucsc")</f>
        <v>ucsc</v>
      </c>
      <c r="G99" s="8" t="s">
        <v>1312</v>
      </c>
      <c r="H99" s="8">
        <v>11</v>
      </c>
      <c r="I99" s="8">
        <v>106882226</v>
      </c>
      <c r="J99" s="8">
        <v>106882226</v>
      </c>
      <c r="K99" s="8">
        <v>106882226</v>
      </c>
      <c r="L99" s="8">
        <v>106882226</v>
      </c>
      <c r="M99" s="8">
        <v>106882226</v>
      </c>
      <c r="N99" s="8">
        <v>0.17100000000000001</v>
      </c>
      <c r="O99" s="8">
        <v>2.0300000000000001E-3</v>
      </c>
      <c r="P99" s="8">
        <v>2.0300000000000001E-3</v>
      </c>
      <c r="Q99" s="8">
        <v>0.628</v>
      </c>
      <c r="R99" s="8">
        <v>0</v>
      </c>
      <c r="S99" s="8" t="s">
        <v>1312</v>
      </c>
      <c r="T99" s="8">
        <v>106882226</v>
      </c>
      <c r="U99" s="8">
        <v>106882226</v>
      </c>
    </row>
    <row r="100" spans="1:21">
      <c r="A100" s="8">
        <v>99</v>
      </c>
      <c r="B100" s="8" t="s">
        <v>145</v>
      </c>
      <c r="C100" s="8" t="s">
        <v>23</v>
      </c>
      <c r="D100" s="8">
        <v>1.079</v>
      </c>
      <c r="E100" s="9">
        <v>7.8900000000000007E-6</v>
      </c>
      <c r="F100" s="10" t="str">
        <f>HYPERLINK("http://genome.ucsc.edu/cgi-bin/hgTracks?&amp;org=Human&amp;db=hg19&amp;position=chr17%3A55501390-55507059","ucsc")</f>
        <v>ucsc</v>
      </c>
      <c r="G100" s="8" t="s">
        <v>1303</v>
      </c>
      <c r="H100" s="8">
        <v>17</v>
      </c>
      <c r="I100" s="8">
        <v>55506670</v>
      </c>
      <c r="J100" s="8">
        <v>55491770</v>
      </c>
      <c r="K100" s="8">
        <v>55527670</v>
      </c>
      <c r="L100" s="8">
        <v>55501390</v>
      </c>
      <c r="M100" s="8">
        <v>55507059</v>
      </c>
      <c r="N100" s="8">
        <v>1.7000000000000001E-2</v>
      </c>
      <c r="O100" s="8">
        <v>7.6100000000000001E-2</v>
      </c>
      <c r="P100" s="8">
        <v>7.3599999999999999E-2</v>
      </c>
      <c r="Q100" s="8">
        <v>0.96699999999999997</v>
      </c>
      <c r="R100" s="8">
        <v>0</v>
      </c>
      <c r="S100" s="8" t="s">
        <v>1303</v>
      </c>
      <c r="T100" s="8">
        <v>55501390</v>
      </c>
      <c r="U100" s="8">
        <v>55507059</v>
      </c>
    </row>
    <row r="101" spans="1:21">
      <c r="A101" s="8">
        <v>100</v>
      </c>
      <c r="B101" s="8" t="s">
        <v>146</v>
      </c>
      <c r="C101" s="8" t="s">
        <v>19</v>
      </c>
      <c r="D101" s="8">
        <v>0.94699999999999995</v>
      </c>
      <c r="E101" s="9">
        <v>7.96E-6</v>
      </c>
      <c r="F101" s="10" t="str">
        <f>HYPERLINK("http://genome.ucsc.edu/cgi-bin/hgTracks?&amp;org=Human&amp;db=hg19&amp;position=chr14%3A41576193-41595593","ucsc")</f>
        <v>ucsc</v>
      </c>
      <c r="G101" s="8" t="s">
        <v>1293</v>
      </c>
      <c r="H101" s="8">
        <v>14</v>
      </c>
      <c r="I101" s="8">
        <v>41595593</v>
      </c>
      <c r="J101" s="8">
        <v>41307593</v>
      </c>
      <c r="K101" s="8">
        <v>41595593</v>
      </c>
      <c r="L101" s="8">
        <v>41576193</v>
      </c>
      <c r="M101" s="8">
        <v>41595593</v>
      </c>
      <c r="N101" s="8">
        <v>1.2E-2</v>
      </c>
      <c r="O101" s="8">
        <v>0.39600000000000002</v>
      </c>
      <c r="P101" s="8">
        <v>0.41</v>
      </c>
      <c r="Q101" s="8">
        <v>0.96399999999999997</v>
      </c>
      <c r="R101" s="8">
        <v>0</v>
      </c>
      <c r="S101" s="8" t="s">
        <v>1293</v>
      </c>
      <c r="T101" s="8">
        <v>41576193</v>
      </c>
      <c r="U101" s="8">
        <v>41595593</v>
      </c>
    </row>
    <row r="102" spans="1:21">
      <c r="A102" s="8">
        <v>101</v>
      </c>
      <c r="B102" s="8" t="s">
        <v>147</v>
      </c>
      <c r="C102" s="8" t="s">
        <v>23</v>
      </c>
      <c r="D102" s="8">
        <v>2.177</v>
      </c>
      <c r="E102" s="9">
        <v>8.0399999999999993E-6</v>
      </c>
      <c r="F102" s="10" t="str">
        <f>HYPERLINK("http://genome.ucsc.edu/cgi-bin/hgTracks?&amp;org=Human&amp;db=hg19&amp;position=chr11%3A106873101-106873101","ucsc")</f>
        <v>ucsc</v>
      </c>
      <c r="G102" s="8" t="s">
        <v>1312</v>
      </c>
      <c r="H102" s="8">
        <v>11</v>
      </c>
      <c r="I102" s="8">
        <v>106873101</v>
      </c>
      <c r="J102" s="8">
        <v>106873101</v>
      </c>
      <c r="K102" s="8">
        <v>106873101</v>
      </c>
      <c r="L102" s="8">
        <v>106873101</v>
      </c>
      <c r="M102" s="8">
        <v>106873101</v>
      </c>
      <c r="N102" s="8">
        <v>0.17399999999999999</v>
      </c>
      <c r="O102" s="8">
        <v>1.6999999999999999E-3</v>
      </c>
      <c r="P102" s="8">
        <v>1.6999999999999999E-3</v>
      </c>
      <c r="Q102" s="8">
        <v>0.72099999999999997</v>
      </c>
      <c r="R102" s="8">
        <v>0</v>
      </c>
      <c r="S102" s="8" t="s">
        <v>1312</v>
      </c>
      <c r="T102" s="8">
        <v>106873101</v>
      </c>
      <c r="U102" s="8">
        <v>106873101</v>
      </c>
    </row>
    <row r="103" spans="1:21">
      <c r="A103" s="8">
        <v>102</v>
      </c>
      <c r="B103" s="8" t="s">
        <v>148</v>
      </c>
      <c r="C103" s="8" t="s">
        <v>48</v>
      </c>
      <c r="D103" s="8">
        <v>1.135</v>
      </c>
      <c r="E103" s="9">
        <v>8.2600000000000005E-6</v>
      </c>
      <c r="F103" s="10" t="str">
        <f>HYPERLINK("http://genome.ucsc.edu/cgi-bin/hgTracks?&amp;org=Human&amp;db=hg19&amp;position=chr18%3A24987480-24987480","ucsc")</f>
        <v>ucsc</v>
      </c>
      <c r="G103" s="8" t="s">
        <v>1297</v>
      </c>
      <c r="H103" s="8">
        <v>18</v>
      </c>
      <c r="I103" s="8">
        <v>24987480</v>
      </c>
      <c r="J103" s="8">
        <v>24987480</v>
      </c>
      <c r="K103" s="8">
        <v>24987480</v>
      </c>
      <c r="L103" s="8">
        <v>24987480</v>
      </c>
      <c r="M103" s="8">
        <v>24987480</v>
      </c>
      <c r="N103" s="8">
        <v>2.8000000000000001E-2</v>
      </c>
      <c r="O103" s="8">
        <v>4.2900000000000001E-2</v>
      </c>
      <c r="P103" s="8">
        <v>4.2099999999999999E-2</v>
      </c>
      <c r="Q103" s="8">
        <v>0.60899999999999999</v>
      </c>
      <c r="R103" s="8">
        <v>1</v>
      </c>
      <c r="S103" s="8" t="s">
        <v>1297</v>
      </c>
      <c r="T103" s="8">
        <v>24987480</v>
      </c>
      <c r="U103" s="8">
        <v>24987480</v>
      </c>
    </row>
    <row r="104" spans="1:21">
      <c r="A104" s="8">
        <v>103</v>
      </c>
      <c r="B104" s="8" t="s">
        <v>149</v>
      </c>
      <c r="C104" s="8" t="s">
        <v>37</v>
      </c>
      <c r="D104" s="8">
        <v>1.496</v>
      </c>
      <c r="E104" s="9">
        <v>8.4700000000000002E-6</v>
      </c>
      <c r="F104" s="10" t="str">
        <f>HYPERLINK("http://genome.ucsc.edu/cgi-bin/hgTracks?&amp;org=Human&amp;db=hg19&amp;position=chr9%3A19679734-19680944","ucsc")</f>
        <v>ucsc</v>
      </c>
      <c r="G104" s="8" t="s">
        <v>1302</v>
      </c>
      <c r="H104" s="8">
        <v>9</v>
      </c>
      <c r="I104" s="8">
        <v>19679734</v>
      </c>
      <c r="J104" s="8">
        <v>19679734</v>
      </c>
      <c r="K104" s="8">
        <v>19681744</v>
      </c>
      <c r="L104" s="8">
        <v>19679734</v>
      </c>
      <c r="M104" s="8">
        <v>19680944</v>
      </c>
      <c r="N104" s="8">
        <v>0.09</v>
      </c>
      <c r="O104" s="8">
        <v>8.9700000000000005E-3</v>
      </c>
      <c r="P104" s="8">
        <v>8.7299999999999999E-3</v>
      </c>
      <c r="Q104" s="8">
        <v>0.50800000000000001</v>
      </c>
      <c r="R104" s="8">
        <v>0</v>
      </c>
      <c r="S104" s="8" t="s">
        <v>1302</v>
      </c>
      <c r="T104" s="8">
        <v>19679734</v>
      </c>
      <c r="U104" s="8">
        <v>19680944</v>
      </c>
    </row>
    <row r="105" spans="1:21">
      <c r="A105" s="8">
        <v>104</v>
      </c>
      <c r="B105" s="8" t="s">
        <v>150</v>
      </c>
      <c r="C105" s="8" t="s">
        <v>23</v>
      </c>
      <c r="D105" s="8">
        <v>1.044</v>
      </c>
      <c r="E105" s="9">
        <v>8.4800000000000001E-6</v>
      </c>
      <c r="F105" s="10" t="str">
        <f>HYPERLINK("http://genome.ucsc.edu/cgi-bin/hgTracks?&amp;org=Human&amp;db=hg19&amp;position=chr8%3A94749898-94852958","ucsc")</f>
        <v>ucsc</v>
      </c>
      <c r="G105" s="8" t="s">
        <v>1305</v>
      </c>
      <c r="H105" s="8">
        <v>8</v>
      </c>
      <c r="I105" s="8">
        <v>94845898</v>
      </c>
      <c r="J105" s="8">
        <v>94703898</v>
      </c>
      <c r="K105" s="8">
        <v>94908598</v>
      </c>
      <c r="L105" s="8">
        <v>94749898</v>
      </c>
      <c r="M105" s="8">
        <v>94852958</v>
      </c>
      <c r="N105" s="8">
        <v>0.01</v>
      </c>
      <c r="O105" s="8">
        <v>0.51500000000000001</v>
      </c>
      <c r="P105" s="8">
        <v>0.51</v>
      </c>
      <c r="Q105" s="8">
        <v>0.86099999999999999</v>
      </c>
      <c r="R105" s="8">
        <v>0</v>
      </c>
      <c r="S105" s="8" t="s">
        <v>1305</v>
      </c>
      <c r="T105" s="8">
        <v>94749898</v>
      </c>
      <c r="U105" s="8">
        <v>94852958</v>
      </c>
    </row>
    <row r="106" spans="1:21">
      <c r="A106" s="8">
        <v>105</v>
      </c>
      <c r="B106" s="8" t="s">
        <v>151</v>
      </c>
      <c r="C106" s="8" t="s">
        <v>23</v>
      </c>
      <c r="D106" s="8">
        <v>1.0409999999999999</v>
      </c>
      <c r="E106" s="9">
        <v>8.4999999999999999E-6</v>
      </c>
      <c r="F106" s="10" t="str">
        <f>HYPERLINK("http://genome.ucsc.edu/cgi-bin/hgTracks?&amp;org=Human&amp;db=hg19&amp;position=chr16%3A82847987-82847987","ucsc")</f>
        <v>ucsc</v>
      </c>
      <c r="G106" s="8" t="s">
        <v>1308</v>
      </c>
      <c r="H106" s="8">
        <v>16</v>
      </c>
      <c r="I106" s="8">
        <v>82847987</v>
      </c>
      <c r="J106" s="8">
        <v>82781687</v>
      </c>
      <c r="K106" s="8">
        <v>82848277</v>
      </c>
      <c r="L106" s="8">
        <v>82847987</v>
      </c>
      <c r="M106" s="8">
        <v>82847987</v>
      </c>
      <c r="N106" s="8">
        <v>8.9999999999999993E-3</v>
      </c>
      <c r="O106" s="8">
        <v>0.34200000000000003</v>
      </c>
      <c r="P106" s="8">
        <v>0.34499999999999997</v>
      </c>
      <c r="Q106" s="8">
        <v>0.95199999999999996</v>
      </c>
      <c r="R106" s="8">
        <v>9</v>
      </c>
      <c r="S106" s="8" t="s">
        <v>1308</v>
      </c>
      <c r="T106" s="8">
        <v>82847987</v>
      </c>
      <c r="U106" s="8">
        <v>82847987</v>
      </c>
    </row>
    <row r="107" spans="1:21">
      <c r="A107" s="8">
        <v>106</v>
      </c>
      <c r="B107" s="8" t="s">
        <v>152</v>
      </c>
      <c r="C107" s="8" t="s">
        <v>28</v>
      </c>
      <c r="D107" s="8">
        <v>1.075</v>
      </c>
      <c r="E107" s="9">
        <v>8.5299999999999996E-6</v>
      </c>
      <c r="F107" s="10" t="str">
        <f>HYPERLINK("http://genome.ucsc.edu/cgi-bin/hgTracks?&amp;org=Human&amp;db=hg19&amp;position=chr13%3A114753747-114753747","ucsc")</f>
        <v>ucsc</v>
      </c>
      <c r="G107" s="8" t="s">
        <v>1299</v>
      </c>
      <c r="H107" s="8">
        <v>13</v>
      </c>
      <c r="I107" s="8">
        <v>114753747</v>
      </c>
      <c r="J107" s="8">
        <v>114628747</v>
      </c>
      <c r="K107" s="8">
        <v>114840947</v>
      </c>
      <c r="L107" s="8">
        <v>114753747</v>
      </c>
      <c r="M107" s="8">
        <v>114753747</v>
      </c>
      <c r="N107" s="8">
        <v>1.6E-2</v>
      </c>
      <c r="O107" s="8">
        <v>0.17399999999999999</v>
      </c>
      <c r="P107" s="8">
        <v>0.17599999999999999</v>
      </c>
      <c r="Q107" s="8">
        <v>0.51500000000000001</v>
      </c>
      <c r="R107" s="8">
        <v>0</v>
      </c>
      <c r="S107" s="8" t="s">
        <v>1299</v>
      </c>
      <c r="T107" s="8">
        <v>114753747</v>
      </c>
      <c r="U107" s="8">
        <v>114753747</v>
      </c>
    </row>
    <row r="108" spans="1:21">
      <c r="A108" s="8">
        <v>107</v>
      </c>
      <c r="B108" s="8" t="s">
        <v>153</v>
      </c>
      <c r="C108" s="8" t="s">
        <v>32</v>
      </c>
      <c r="D108" s="8">
        <v>0.78200000000000003</v>
      </c>
      <c r="E108" s="9">
        <v>8.6400000000000003E-6</v>
      </c>
      <c r="F108" s="10" t="str">
        <f>HYPERLINK("http://genome.ucsc.edu/cgi-bin/hgTracks?&amp;org=Human&amp;db=hg19&amp;position=chr10%3A59313357-59313357","ucsc")</f>
        <v>ucsc</v>
      </c>
      <c r="G108" s="8" t="s">
        <v>1301</v>
      </c>
      <c r="H108" s="8">
        <v>10</v>
      </c>
      <c r="I108" s="8">
        <v>59313357</v>
      </c>
      <c r="J108" s="8">
        <v>59313357</v>
      </c>
      <c r="K108" s="8">
        <v>59313357</v>
      </c>
      <c r="L108" s="8">
        <v>59313357</v>
      </c>
      <c r="M108" s="8">
        <v>59313357</v>
      </c>
      <c r="N108" s="8">
        <v>5.5E-2</v>
      </c>
      <c r="O108" s="8">
        <v>1.84E-2</v>
      </c>
      <c r="P108" s="8">
        <v>2.1100000000000001E-2</v>
      </c>
      <c r="Q108" s="8">
        <v>0.626</v>
      </c>
      <c r="R108" s="8">
        <v>0</v>
      </c>
      <c r="S108" s="8" t="s">
        <v>1301</v>
      </c>
      <c r="T108" s="8">
        <v>59313357</v>
      </c>
      <c r="U108" s="8">
        <v>59313357</v>
      </c>
    </row>
    <row r="109" spans="1:21">
      <c r="A109" s="8">
        <v>108</v>
      </c>
      <c r="B109" s="8" t="s">
        <v>154</v>
      </c>
      <c r="C109" s="8" t="s">
        <v>155</v>
      </c>
      <c r="D109" s="8">
        <v>1.4350000000000001</v>
      </c>
      <c r="E109" s="9">
        <v>8.7900000000000005E-6</v>
      </c>
      <c r="F109" s="10" t="str">
        <f>HYPERLINK("http://genome.ucsc.edu/cgi-bin/hgTracks?&amp;org=Human&amp;db=hg19&amp;position=chr18%3A54252363-54252363","ucsc")</f>
        <v>ucsc</v>
      </c>
      <c r="G109" s="8" t="s">
        <v>1297</v>
      </c>
      <c r="H109" s="8">
        <v>18</v>
      </c>
      <c r="I109" s="8">
        <v>54252363</v>
      </c>
      <c r="J109" s="8">
        <v>54252363</v>
      </c>
      <c r="K109" s="8">
        <v>54252363</v>
      </c>
      <c r="L109" s="8">
        <v>54252363</v>
      </c>
      <c r="M109" s="8">
        <v>54252363</v>
      </c>
      <c r="N109" s="8">
        <v>8.1000000000000003E-2</v>
      </c>
      <c r="O109" s="8">
        <v>1.1599999999999999E-2</v>
      </c>
      <c r="P109" s="8">
        <v>3.8700000000000002E-3</v>
      </c>
      <c r="Q109" s="8">
        <v>0.80200000000000005</v>
      </c>
      <c r="R109" s="8">
        <v>1</v>
      </c>
      <c r="S109" s="8" t="s">
        <v>1297</v>
      </c>
      <c r="T109" s="8">
        <v>54252363</v>
      </c>
      <c r="U109" s="8">
        <v>54252363</v>
      </c>
    </row>
    <row r="110" spans="1:21">
      <c r="A110" s="8">
        <v>109</v>
      </c>
      <c r="B110" s="8" t="s">
        <v>157</v>
      </c>
      <c r="C110" s="8" t="s">
        <v>56</v>
      </c>
      <c r="D110" s="8">
        <v>1.4350000000000001</v>
      </c>
      <c r="E110" s="9">
        <v>8.8300000000000002E-6</v>
      </c>
      <c r="F110" s="10" t="str">
        <f>HYPERLINK("http://genome.ucsc.edu/cgi-bin/hgTracks?&amp;org=Human&amp;db=hg19&amp;position=chr18%3A54251700-54251700","ucsc")</f>
        <v>ucsc</v>
      </c>
      <c r="G110" s="8" t="s">
        <v>1297</v>
      </c>
      <c r="H110" s="8">
        <v>18</v>
      </c>
      <c r="I110" s="8">
        <v>54251700</v>
      </c>
      <c r="J110" s="8">
        <v>54251700</v>
      </c>
      <c r="K110" s="8">
        <v>54251700</v>
      </c>
      <c r="L110" s="8">
        <v>54251700</v>
      </c>
      <c r="M110" s="8">
        <v>54251700</v>
      </c>
      <c r="N110" s="8">
        <v>8.1000000000000003E-2</v>
      </c>
      <c r="O110" s="8">
        <v>1.1599999999999999E-2</v>
      </c>
      <c r="P110" s="8">
        <v>3.8700000000000002E-3</v>
      </c>
      <c r="Q110" s="8">
        <v>0.79500000000000004</v>
      </c>
      <c r="R110" s="8">
        <v>1</v>
      </c>
      <c r="S110" s="8" t="s">
        <v>1297</v>
      </c>
      <c r="T110" s="8">
        <v>54251700</v>
      </c>
      <c r="U110" s="8">
        <v>54251700</v>
      </c>
    </row>
    <row r="111" spans="1:21">
      <c r="A111" s="8">
        <v>110</v>
      </c>
      <c r="B111" s="8" t="s">
        <v>158</v>
      </c>
      <c r="C111" s="8" t="s">
        <v>159</v>
      </c>
      <c r="D111" s="8">
        <v>4.875</v>
      </c>
      <c r="E111" s="9">
        <v>8.8999999999999995E-6</v>
      </c>
      <c r="F111" s="10" t="str">
        <f>HYPERLINK("http://genome.ucsc.edu/cgi-bin/hgTracks?&amp;org=Human&amp;db=hg19&amp;position=chr13%3A79381162-79381162","ucsc")</f>
        <v>ucsc</v>
      </c>
      <c r="G111" s="8" t="s">
        <v>1299</v>
      </c>
      <c r="H111" s="8">
        <v>13</v>
      </c>
      <c r="I111" s="8">
        <v>79381162</v>
      </c>
      <c r="J111" s="8">
        <v>79381162</v>
      </c>
      <c r="K111" s="8">
        <v>79381162</v>
      </c>
      <c r="L111" s="8">
        <v>79381162</v>
      </c>
      <c r="M111" s="8">
        <v>79381162</v>
      </c>
      <c r="N111" s="8">
        <v>0.35699999999999998</v>
      </c>
      <c r="O111" s="8">
        <v>9.7199999999999999E-4</v>
      </c>
      <c r="P111" s="8">
        <v>9.7199999999999999E-4</v>
      </c>
      <c r="Q111" s="8">
        <v>0.34799999999999998</v>
      </c>
      <c r="R111" s="8">
        <v>0</v>
      </c>
      <c r="S111" s="8" t="s">
        <v>1299</v>
      </c>
      <c r="T111" s="8">
        <v>79381162</v>
      </c>
      <c r="U111" s="8">
        <v>79381162</v>
      </c>
    </row>
    <row r="112" spans="1:21">
      <c r="A112" s="8">
        <v>111</v>
      </c>
      <c r="B112" s="8" t="s">
        <v>160</v>
      </c>
      <c r="C112" s="8" t="s">
        <v>159</v>
      </c>
      <c r="D112" s="8">
        <v>1.4350000000000001</v>
      </c>
      <c r="E112" s="9">
        <v>8.9400000000000008E-6</v>
      </c>
      <c r="F112" s="10" t="str">
        <f>HYPERLINK("http://genome.ucsc.edu/cgi-bin/hgTracks?&amp;org=Human&amp;db=hg19&amp;position=chr18%3A54256764-54256764","ucsc")</f>
        <v>ucsc</v>
      </c>
      <c r="G112" s="8" t="s">
        <v>1297</v>
      </c>
      <c r="H112" s="8">
        <v>18</v>
      </c>
      <c r="I112" s="8">
        <v>54256764</v>
      </c>
      <c r="J112" s="8">
        <v>54256764</v>
      </c>
      <c r="K112" s="8">
        <v>54256764</v>
      </c>
      <c r="L112" s="8">
        <v>54256764</v>
      </c>
      <c r="M112" s="8">
        <v>54256764</v>
      </c>
      <c r="N112" s="8">
        <v>8.1000000000000003E-2</v>
      </c>
      <c r="O112" s="8">
        <v>1.1599999999999999E-2</v>
      </c>
      <c r="P112" s="8">
        <v>3.8600000000000001E-3</v>
      </c>
      <c r="Q112" s="8">
        <v>0.81899999999999995</v>
      </c>
      <c r="R112" s="8">
        <v>1</v>
      </c>
      <c r="S112" s="8" t="s">
        <v>1297</v>
      </c>
      <c r="T112" s="8">
        <v>54256764</v>
      </c>
      <c r="U112" s="8">
        <v>54256764</v>
      </c>
    </row>
    <row r="113" spans="1:21">
      <c r="A113" s="8">
        <v>112</v>
      </c>
      <c r="B113" s="8" t="s">
        <v>161</v>
      </c>
      <c r="C113" s="8" t="s">
        <v>32</v>
      </c>
      <c r="D113" s="8">
        <v>0.68600000000000005</v>
      </c>
      <c r="E113" s="9">
        <v>9.1200000000000008E-6</v>
      </c>
      <c r="F113" s="10" t="str">
        <f>HYPERLINK("http://genome.ucsc.edu/cgi-bin/hgTracks?&amp;org=Human&amp;db=hg19&amp;position=chr10%3A68675469-68675469","ucsc")</f>
        <v>ucsc</v>
      </c>
      <c r="G113" s="8" t="s">
        <v>1301</v>
      </c>
      <c r="H113" s="8">
        <v>10</v>
      </c>
      <c r="I113" s="8">
        <v>68675469</v>
      </c>
      <c r="J113" s="8">
        <v>68675469</v>
      </c>
      <c r="K113" s="8">
        <v>68675469</v>
      </c>
      <c r="L113" s="8">
        <v>68675469</v>
      </c>
      <c r="M113" s="8">
        <v>68675469</v>
      </c>
      <c r="N113" s="8">
        <v>8.5000000000000006E-2</v>
      </c>
      <c r="O113" s="8">
        <v>7.4200000000000004E-3</v>
      </c>
      <c r="P113" s="8">
        <v>8.7100000000000007E-3</v>
      </c>
      <c r="Q113" s="8">
        <v>0.65800000000000003</v>
      </c>
      <c r="R113" s="8">
        <v>0</v>
      </c>
      <c r="S113" s="8" t="s">
        <v>1301</v>
      </c>
      <c r="T113" s="8">
        <v>68675469</v>
      </c>
      <c r="U113" s="8">
        <v>68675469</v>
      </c>
    </row>
    <row r="114" spans="1:21">
      <c r="A114" s="8">
        <v>113</v>
      </c>
      <c r="B114" s="8" t="s">
        <v>162</v>
      </c>
      <c r="C114" s="8" t="s">
        <v>56</v>
      </c>
      <c r="D114" s="8">
        <v>3.1070000000000002</v>
      </c>
      <c r="E114" s="9">
        <v>9.2799999999999992E-6</v>
      </c>
      <c r="F114" s="10" t="str">
        <f>HYPERLINK("http://genome.ucsc.edu/cgi-bin/hgTracks?&amp;org=Human&amp;db=hg19&amp;position=chr4%3A106051335-106051335","ucsc")</f>
        <v>ucsc</v>
      </c>
      <c r="G114" s="8" t="s">
        <v>1296</v>
      </c>
      <c r="H114" s="8">
        <v>4</v>
      </c>
      <c r="I114" s="8">
        <v>106051335</v>
      </c>
      <c r="J114" s="8">
        <v>106051335</v>
      </c>
      <c r="K114" s="8">
        <v>106051335</v>
      </c>
      <c r="L114" s="8">
        <v>106051335</v>
      </c>
      <c r="M114" s="8">
        <v>106051335</v>
      </c>
      <c r="N114" s="8">
        <v>0.25600000000000001</v>
      </c>
      <c r="O114" s="8">
        <v>7.6000000000000004E-4</v>
      </c>
      <c r="P114" s="8">
        <v>7.6000000000000004E-4</v>
      </c>
      <c r="Q114" s="8">
        <v>0.84499999999999997</v>
      </c>
      <c r="R114" s="8">
        <v>0</v>
      </c>
      <c r="S114" s="8" t="s">
        <v>1296</v>
      </c>
      <c r="T114" s="8">
        <v>106051335</v>
      </c>
      <c r="U114" s="8">
        <v>106051335</v>
      </c>
    </row>
    <row r="115" spans="1:21">
      <c r="A115" s="8">
        <v>114</v>
      </c>
      <c r="B115" s="8" t="s">
        <v>163</v>
      </c>
      <c r="C115" s="8" t="s">
        <v>42</v>
      </c>
      <c r="D115" s="8">
        <v>1.1140000000000001</v>
      </c>
      <c r="E115" s="9">
        <v>9.4599999999999992E-6</v>
      </c>
      <c r="F115" s="10" t="str">
        <f>HYPERLINK("http://genome.ucsc.edu/cgi-bin/hgTracks?&amp;org=Human&amp;db=hg19&amp;position=chr10%3A126236663-126236663","ucsc")</f>
        <v>ucsc</v>
      </c>
      <c r="G115" s="8" t="s">
        <v>1301</v>
      </c>
      <c r="H115" s="8">
        <v>10</v>
      </c>
      <c r="I115" s="8">
        <v>126236663</v>
      </c>
      <c r="J115" s="8">
        <v>126236419</v>
      </c>
      <c r="K115" s="8">
        <v>126252063</v>
      </c>
      <c r="L115" s="8">
        <v>126236663</v>
      </c>
      <c r="M115" s="8">
        <v>126236663</v>
      </c>
      <c r="N115" s="8">
        <v>2.4E-2</v>
      </c>
      <c r="O115" s="8">
        <v>0.95099999999999996</v>
      </c>
      <c r="P115" s="8">
        <v>0.96299999999999997</v>
      </c>
      <c r="Q115" s="8">
        <v>0.65600000000000003</v>
      </c>
      <c r="R115" s="8">
        <v>1</v>
      </c>
      <c r="S115" s="8" t="s">
        <v>1301</v>
      </c>
      <c r="T115" s="8">
        <v>126236663</v>
      </c>
      <c r="U115" s="8">
        <v>126236663</v>
      </c>
    </row>
    <row r="116" spans="1:21">
      <c r="A116" s="8">
        <v>115</v>
      </c>
      <c r="B116" s="8" t="s">
        <v>165</v>
      </c>
      <c r="C116" s="8" t="s">
        <v>23</v>
      </c>
      <c r="D116" s="8">
        <v>0.95399999999999996</v>
      </c>
      <c r="E116" s="9">
        <v>9.4800000000000007E-6</v>
      </c>
      <c r="F116" s="10" t="str">
        <f>HYPERLINK("http://genome.ucsc.edu/cgi-bin/hgTracks?&amp;org=Human&amp;db=hg19&amp;position=chr14%3A35862732-35864882","ucsc")</f>
        <v>ucsc</v>
      </c>
      <c r="G116" s="8" t="s">
        <v>1293</v>
      </c>
      <c r="H116" s="8">
        <v>14</v>
      </c>
      <c r="I116" s="8">
        <v>35862732</v>
      </c>
      <c r="J116" s="8">
        <v>35581732</v>
      </c>
      <c r="K116" s="8">
        <v>35864882</v>
      </c>
      <c r="L116" s="8">
        <v>35862732</v>
      </c>
      <c r="M116" s="8">
        <v>35864882</v>
      </c>
      <c r="N116" s="8">
        <v>1.0999999999999999E-2</v>
      </c>
      <c r="O116" s="8">
        <v>0.216</v>
      </c>
      <c r="P116" s="8">
        <v>0.23499999999999999</v>
      </c>
      <c r="Q116" s="8">
        <v>0.94499999999999995</v>
      </c>
      <c r="R116" s="8">
        <v>1</v>
      </c>
      <c r="S116" s="8" t="s">
        <v>1293</v>
      </c>
      <c r="T116" s="8">
        <v>35862732</v>
      </c>
      <c r="U116" s="8">
        <v>35864882</v>
      </c>
    </row>
    <row r="117" spans="1:21">
      <c r="A117" s="8">
        <v>116</v>
      </c>
      <c r="B117" s="8" t="s">
        <v>166</v>
      </c>
      <c r="C117" s="8" t="s">
        <v>28</v>
      </c>
      <c r="D117" s="8">
        <v>0.95</v>
      </c>
      <c r="E117" s="9">
        <v>9.6600000000000007E-6</v>
      </c>
      <c r="F117" s="10" t="str">
        <f>HYPERLINK("http://genome.ucsc.edu/cgi-bin/hgTracks?&amp;org=Human&amp;db=hg19&amp;position=chr11%3A132655557-132663620","ucsc")</f>
        <v>ucsc</v>
      </c>
      <c r="G117" s="8" t="s">
        <v>1312</v>
      </c>
      <c r="H117" s="8">
        <v>11</v>
      </c>
      <c r="I117" s="8">
        <v>132663147</v>
      </c>
      <c r="J117" s="8">
        <v>132621947</v>
      </c>
      <c r="K117" s="8">
        <v>132715847</v>
      </c>
      <c r="L117" s="8">
        <v>132655557</v>
      </c>
      <c r="M117" s="8">
        <v>132663620</v>
      </c>
      <c r="N117" s="8">
        <v>1.2E-2</v>
      </c>
      <c r="O117" s="8">
        <v>0.20899999999999999</v>
      </c>
      <c r="P117" s="8">
        <v>0.17799999999999999</v>
      </c>
      <c r="Q117" s="8">
        <v>0.97699999999999998</v>
      </c>
      <c r="R117" s="8">
        <v>1</v>
      </c>
      <c r="S117" s="8" t="s">
        <v>1312</v>
      </c>
      <c r="T117" s="8">
        <v>132655557</v>
      </c>
      <c r="U117" s="8">
        <v>132663620</v>
      </c>
    </row>
    <row r="118" spans="1:21">
      <c r="A118" s="8">
        <v>117</v>
      </c>
      <c r="B118" s="8" t="s">
        <v>167</v>
      </c>
      <c r="C118" s="8" t="s">
        <v>56</v>
      </c>
      <c r="D118" s="8">
        <v>1.776</v>
      </c>
      <c r="E118" s="9">
        <v>9.6900000000000004E-6</v>
      </c>
      <c r="F118" s="10" t="str">
        <f>HYPERLINK("http://genome.ucsc.edu/cgi-bin/hgTracks?&amp;org=Human&amp;db=hg19&amp;position=chr1%3A192525745-192525745","ucsc")</f>
        <v>ucsc</v>
      </c>
      <c r="G118" s="8" t="s">
        <v>1300</v>
      </c>
      <c r="H118" s="8">
        <v>1</v>
      </c>
      <c r="I118" s="8">
        <v>192525745</v>
      </c>
      <c r="J118" s="8">
        <v>192525745</v>
      </c>
      <c r="K118" s="8">
        <v>192525745</v>
      </c>
      <c r="L118" s="8">
        <v>192525745</v>
      </c>
      <c r="M118" s="8">
        <v>192525745</v>
      </c>
      <c r="N118" s="8">
        <v>0.13</v>
      </c>
      <c r="O118" s="8">
        <v>5.3299999999999997E-3</v>
      </c>
      <c r="P118" s="8">
        <v>4.7400000000000003E-3</v>
      </c>
      <c r="Q118" s="8">
        <v>0.48699999999999999</v>
      </c>
      <c r="R118" s="8">
        <v>0</v>
      </c>
      <c r="S118" s="8" t="s">
        <v>1300</v>
      </c>
      <c r="T118" s="8">
        <v>192525745</v>
      </c>
      <c r="U118" s="8">
        <v>192525745</v>
      </c>
    </row>
    <row r="119" spans="1:21">
      <c r="A119" s="8">
        <v>118</v>
      </c>
      <c r="B119" s="8" t="s">
        <v>168</v>
      </c>
      <c r="C119" s="8" t="s">
        <v>23</v>
      </c>
      <c r="D119" s="8">
        <v>3.395</v>
      </c>
      <c r="E119" s="9">
        <v>9.8500000000000006E-6</v>
      </c>
      <c r="F119" s="10" t="str">
        <f>HYPERLINK("http://genome.ucsc.edu/cgi-bin/hgTracks?&amp;org=Human&amp;db=hg19&amp;position=chr13%3A69841762-69841762","ucsc")</f>
        <v>ucsc</v>
      </c>
      <c r="G119" s="8" t="s">
        <v>1299</v>
      </c>
      <c r="H119" s="8">
        <v>13</v>
      </c>
      <c r="I119" s="8">
        <v>69841762</v>
      </c>
      <c r="J119" s="8">
        <v>69841762</v>
      </c>
      <c r="K119" s="8">
        <v>69841762</v>
      </c>
      <c r="L119" s="8">
        <v>69841762</v>
      </c>
      <c r="M119" s="8">
        <v>69841762</v>
      </c>
      <c r="N119" s="8">
        <v>0.27700000000000002</v>
      </c>
      <c r="O119" s="8">
        <v>8.4999999999999995E-4</v>
      </c>
      <c r="P119" s="8">
        <v>8.4999999999999995E-4</v>
      </c>
      <c r="Q119" s="8">
        <v>0.56699999999999995</v>
      </c>
      <c r="R119" s="8">
        <v>0</v>
      </c>
      <c r="S119" s="8" t="s">
        <v>1299</v>
      </c>
      <c r="T119" s="8">
        <v>69841762</v>
      </c>
      <c r="U119" s="8">
        <v>69841762</v>
      </c>
    </row>
    <row r="120" spans="1:21">
      <c r="A120" s="8">
        <v>119</v>
      </c>
      <c r="B120" s="8" t="s">
        <v>169</v>
      </c>
      <c r="C120" s="8" t="s">
        <v>37</v>
      </c>
      <c r="D120" s="8">
        <v>0.94699999999999995</v>
      </c>
      <c r="E120" s="9">
        <v>9.8700000000000004E-6</v>
      </c>
      <c r="F120" s="10" t="str">
        <f>HYPERLINK("http://genome.ucsc.edu/cgi-bin/hgTracks?&amp;org=Human&amp;db=hg19&amp;position=chr12%3A63065155-63105755","ucsc")</f>
        <v>ucsc</v>
      </c>
      <c r="G120" s="8" t="s">
        <v>1295</v>
      </c>
      <c r="H120" s="8">
        <v>12</v>
      </c>
      <c r="I120" s="8">
        <v>63088455</v>
      </c>
      <c r="J120" s="8">
        <v>63065155</v>
      </c>
      <c r="K120" s="8">
        <v>63106755</v>
      </c>
      <c r="L120" s="8">
        <v>63065155</v>
      </c>
      <c r="M120" s="8">
        <v>63105755</v>
      </c>
      <c r="N120" s="8">
        <v>1.2E-2</v>
      </c>
      <c r="O120" s="8">
        <v>0.14299999999999999</v>
      </c>
      <c r="P120" s="8">
        <v>0.13500000000000001</v>
      </c>
      <c r="Q120" s="8">
        <v>0.99299999999999999</v>
      </c>
      <c r="R120" s="8">
        <v>22</v>
      </c>
      <c r="S120" s="8" t="s">
        <v>1295</v>
      </c>
      <c r="T120" s="8">
        <v>63065155</v>
      </c>
      <c r="U120" s="8">
        <v>63105755</v>
      </c>
    </row>
    <row r="121" spans="1:21">
      <c r="A121" s="8">
        <v>120</v>
      </c>
      <c r="B121" s="8" t="s">
        <v>170</v>
      </c>
      <c r="C121" s="8" t="s">
        <v>42</v>
      </c>
      <c r="D121" s="8">
        <v>1.268</v>
      </c>
      <c r="E121" s="9">
        <v>9.9299999999999998E-6</v>
      </c>
      <c r="F121" s="10" t="str">
        <f>HYPERLINK("http://genome.ucsc.edu/cgi-bin/hgTracks?&amp;org=Human&amp;db=hg19&amp;position=chr2%3A46867584-46867585","ucsc")</f>
        <v>ucsc</v>
      </c>
      <c r="G121" s="8" t="s">
        <v>1311</v>
      </c>
      <c r="H121" s="8">
        <v>2</v>
      </c>
      <c r="I121" s="8">
        <v>46867584</v>
      </c>
      <c r="J121" s="8">
        <v>46867584</v>
      </c>
      <c r="K121" s="8">
        <v>46867585</v>
      </c>
      <c r="L121" s="8">
        <v>46867584</v>
      </c>
      <c r="M121" s="8">
        <v>46867585</v>
      </c>
      <c r="N121" s="8">
        <v>5.3999999999999999E-2</v>
      </c>
      <c r="O121" s="8">
        <v>1.23E-2</v>
      </c>
      <c r="P121" s="8">
        <v>1.2800000000000001E-2</v>
      </c>
      <c r="Q121" s="8">
        <v>0.53300000000000003</v>
      </c>
      <c r="R121" s="8">
        <v>0</v>
      </c>
      <c r="S121" s="8" t="s">
        <v>1311</v>
      </c>
      <c r="T121" s="8">
        <v>46867584</v>
      </c>
      <c r="U121" s="8">
        <v>46867585</v>
      </c>
    </row>
    <row r="122" spans="1:21">
      <c r="A122" s="8">
        <v>121</v>
      </c>
      <c r="B122" s="8" t="s">
        <v>171</v>
      </c>
      <c r="C122" s="8" t="s">
        <v>28</v>
      </c>
      <c r="D122" s="8">
        <v>1.3</v>
      </c>
      <c r="E122" s="9">
        <v>1.0000000000000001E-5</v>
      </c>
      <c r="F122" s="10" t="str">
        <f>HYPERLINK("http://genome.ucsc.edu/cgi-bin/hgTracks?&amp;org=Human&amp;db=hg19&amp;position=chr19%3A48363770-48363770","ucsc")</f>
        <v>ucsc</v>
      </c>
      <c r="G122" s="8" t="s">
        <v>1310</v>
      </c>
      <c r="H122" s="8">
        <v>19</v>
      </c>
      <c r="I122" s="8">
        <v>48363770</v>
      </c>
      <c r="J122" s="8">
        <v>48363770</v>
      </c>
      <c r="K122" s="8">
        <v>48363770</v>
      </c>
      <c r="L122" s="8">
        <v>48363770</v>
      </c>
      <c r="M122" s="8">
        <v>48363770</v>
      </c>
      <c r="N122" s="8">
        <v>5.8999999999999997E-2</v>
      </c>
      <c r="O122" s="8">
        <v>1.11E-2</v>
      </c>
      <c r="P122" s="8">
        <v>1.03E-2</v>
      </c>
      <c r="Q122" s="8">
        <v>0.51400000000000001</v>
      </c>
      <c r="R122" s="8">
        <v>0</v>
      </c>
      <c r="S122" s="8" t="s">
        <v>1310</v>
      </c>
      <c r="T122" s="8">
        <v>48363770</v>
      </c>
      <c r="U122" s="8">
        <v>48363770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6640625" style="8" bestFit="1" customWidth="1"/>
    <col min="2" max="2" width="8.33203125" style="8" bestFit="1" customWidth="1"/>
    <col min="3" max="3" width="8.1640625" style="8" bestFit="1" customWidth="1"/>
    <col min="4" max="5" width="10.33203125" style="8" bestFit="1" customWidth="1"/>
    <col min="6" max="6" width="5.6640625" style="8" bestFit="1" customWidth="1"/>
    <col min="7" max="7" width="5.33203125" style="8" bestFit="1" customWidth="1"/>
    <col min="8" max="8" width="8.5" style="8" bestFit="1" customWidth="1"/>
    <col min="9" max="9" width="9.33203125" style="8" bestFit="1" customWidth="1"/>
    <col min="10" max="10" width="5" style="8" bestFit="1" customWidth="1"/>
    <col min="11" max="11" width="5.33203125" style="8" bestFit="1" customWidth="1"/>
    <col min="12" max="12" width="9" style="8" bestFit="1" customWidth="1"/>
    <col min="13" max="13" width="8.5" style="8" bestFit="1" customWidth="1"/>
    <col min="14" max="14" width="8.33203125" style="8" bestFit="1" customWidth="1"/>
    <col min="15" max="16" width="10.33203125" style="8" bestFit="1" customWidth="1"/>
    <col min="17" max="17" width="12.33203125" style="8" bestFit="1" customWidth="1"/>
    <col min="18" max="16384" width="10.83203125" style="8"/>
  </cols>
  <sheetData>
    <row r="1" spans="1:17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3040</v>
      </c>
      <c r="G1" s="6" t="s">
        <v>3041</v>
      </c>
      <c r="H1" s="6" t="s">
        <v>2665</v>
      </c>
      <c r="I1" s="6" t="s">
        <v>3042</v>
      </c>
      <c r="J1" s="6" t="s">
        <v>3043</v>
      </c>
      <c r="K1" s="6" t="s">
        <v>3044</v>
      </c>
      <c r="L1" s="6" t="s">
        <v>3045</v>
      </c>
      <c r="M1" s="6" t="s">
        <v>3046</v>
      </c>
      <c r="N1" s="6" t="s">
        <v>3047</v>
      </c>
      <c r="O1" s="6" t="s">
        <v>3048</v>
      </c>
      <c r="P1" s="6" t="s">
        <v>2773</v>
      </c>
      <c r="Q1" s="6" t="s">
        <v>3049</v>
      </c>
    </row>
    <row r="2" spans="1:17" s="8" customFormat="1">
      <c r="A2" s="8">
        <v>7</v>
      </c>
      <c r="B2" s="9">
        <v>1.23E-7</v>
      </c>
      <c r="C2" s="8" t="s">
        <v>1292</v>
      </c>
      <c r="D2" s="8">
        <v>166851194</v>
      </c>
      <c r="E2" s="8">
        <v>166853784</v>
      </c>
      <c r="F2" s="8" t="s">
        <v>3050</v>
      </c>
      <c r="G2" s="8" t="s">
        <v>3051</v>
      </c>
      <c r="H2" s="8" t="s">
        <v>3052</v>
      </c>
      <c r="I2" s="8">
        <v>19349958</v>
      </c>
      <c r="J2" s="8" t="s">
        <v>3053</v>
      </c>
      <c r="K2" s="8">
        <v>2009</v>
      </c>
      <c r="L2" s="8" t="s">
        <v>3054</v>
      </c>
      <c r="M2" s="8">
        <v>3.68</v>
      </c>
      <c r="N2" s="8">
        <v>4.5900000000000003E-3</v>
      </c>
      <c r="O2" s="8">
        <v>141800000</v>
      </c>
      <c r="P2" s="8">
        <v>167700000</v>
      </c>
      <c r="Q2" s="8">
        <v>1E-4</v>
      </c>
    </row>
    <row r="3" spans="1:17" s="8" customFormat="1">
      <c r="A3" s="8">
        <v>11</v>
      </c>
      <c r="B3" s="9">
        <v>3.65E-7</v>
      </c>
      <c r="C3" s="8" t="s">
        <v>1300</v>
      </c>
      <c r="D3" s="8">
        <v>73307800</v>
      </c>
      <c r="E3" s="8">
        <v>73991800</v>
      </c>
      <c r="F3" s="8" t="s">
        <v>3050</v>
      </c>
      <c r="G3" s="8" t="s">
        <v>3051</v>
      </c>
      <c r="H3" s="8" t="s">
        <v>3052</v>
      </c>
      <c r="I3" s="8">
        <v>19349958</v>
      </c>
      <c r="J3" s="8" t="s">
        <v>3053</v>
      </c>
      <c r="K3" s="8">
        <v>2009</v>
      </c>
      <c r="L3" s="8" t="s">
        <v>3054</v>
      </c>
      <c r="M3" s="8">
        <v>2.96</v>
      </c>
      <c r="N3" s="8">
        <v>2.6919999999999999E-2</v>
      </c>
      <c r="O3" s="8">
        <v>57300000</v>
      </c>
      <c r="P3" s="8">
        <v>84600000</v>
      </c>
      <c r="Q3" s="8">
        <v>2.50549451E-2</v>
      </c>
    </row>
    <row r="4" spans="1:17" s="8" customFormat="1">
      <c r="A4" s="8">
        <v>26</v>
      </c>
      <c r="B4" s="9">
        <v>1.3400000000000001E-6</v>
      </c>
      <c r="C4" s="8" t="s">
        <v>1306</v>
      </c>
      <c r="D4" s="8">
        <v>54495269</v>
      </c>
      <c r="E4" s="8">
        <v>54519039</v>
      </c>
      <c r="F4" s="8" t="s">
        <v>3055</v>
      </c>
      <c r="G4" s="8" t="s">
        <v>3051</v>
      </c>
      <c r="H4" s="8" t="s">
        <v>3052</v>
      </c>
      <c r="I4" s="8">
        <v>18988193</v>
      </c>
      <c r="J4" s="8" t="s">
        <v>3056</v>
      </c>
      <c r="K4" s="8">
        <v>2008</v>
      </c>
      <c r="L4" s="8" t="s">
        <v>3054</v>
      </c>
      <c r="M4" s="8">
        <v>3.34</v>
      </c>
      <c r="N4" s="8">
        <v>1.0630000000000001E-2</v>
      </c>
      <c r="O4" s="8">
        <v>40263994</v>
      </c>
      <c r="P4" s="8">
        <v>78441867</v>
      </c>
      <c r="Q4" s="8">
        <v>6.2261200000000004E-4</v>
      </c>
    </row>
    <row r="5" spans="1:17" s="8" customFormat="1">
      <c r="A5" s="8">
        <v>32</v>
      </c>
      <c r="B5" s="9">
        <v>1.64E-6</v>
      </c>
      <c r="C5" s="8" t="s">
        <v>1307</v>
      </c>
      <c r="D5" s="8">
        <v>98972436</v>
      </c>
      <c r="E5" s="8">
        <v>98972436</v>
      </c>
      <c r="F5" s="8" t="s">
        <v>3050</v>
      </c>
      <c r="G5" s="8" t="s">
        <v>3051</v>
      </c>
      <c r="H5" s="8" t="s">
        <v>3052</v>
      </c>
      <c r="I5" s="8">
        <v>19349958</v>
      </c>
      <c r="J5" s="8" t="s">
        <v>3053</v>
      </c>
      <c r="K5" s="8">
        <v>2009</v>
      </c>
      <c r="L5" s="8" t="s">
        <v>3054</v>
      </c>
      <c r="M5" s="8">
        <v>2.79</v>
      </c>
      <c r="N5" s="8">
        <v>4.0469999999999999E-2</v>
      </c>
      <c r="O5" s="8">
        <v>71600000</v>
      </c>
      <c r="P5" s="8">
        <v>120200000</v>
      </c>
      <c r="Q5" s="8">
        <v>0</v>
      </c>
    </row>
    <row r="6" spans="1:17" s="8" customFormat="1">
      <c r="A6" s="8">
        <v>42</v>
      </c>
      <c r="B6" s="9">
        <v>2.5799999999999999E-6</v>
      </c>
      <c r="C6" s="8" t="s">
        <v>1294</v>
      </c>
      <c r="D6" s="8">
        <v>99307417</v>
      </c>
      <c r="E6" s="8">
        <v>99460117</v>
      </c>
      <c r="F6" s="8" t="s">
        <v>3055</v>
      </c>
      <c r="G6" s="8" t="s">
        <v>3051</v>
      </c>
      <c r="H6" s="8" t="s">
        <v>3052</v>
      </c>
      <c r="I6" s="8">
        <v>18988193</v>
      </c>
      <c r="J6" s="8" t="s">
        <v>3056</v>
      </c>
      <c r="K6" s="8">
        <v>2008</v>
      </c>
      <c r="L6" s="8" t="s">
        <v>3054</v>
      </c>
      <c r="M6" s="8">
        <v>2.73</v>
      </c>
      <c r="N6" s="8">
        <v>4.7230000000000001E-2</v>
      </c>
      <c r="O6" s="8">
        <v>90928701</v>
      </c>
      <c r="P6" s="8">
        <v>132542165</v>
      </c>
      <c r="Q6" s="8">
        <v>3.6694853999999998E-3</v>
      </c>
    </row>
    <row r="7" spans="1:17" s="8" customFormat="1">
      <c r="A7" s="8">
        <v>49</v>
      </c>
      <c r="B7" s="9">
        <v>2.9900000000000002E-6</v>
      </c>
      <c r="C7" s="8" t="s">
        <v>1300</v>
      </c>
      <c r="D7" s="8">
        <v>77501887</v>
      </c>
      <c r="E7" s="8">
        <v>77501887</v>
      </c>
      <c r="F7" s="8" t="s">
        <v>3050</v>
      </c>
      <c r="G7" s="8" t="s">
        <v>3051</v>
      </c>
      <c r="H7" s="8" t="s">
        <v>3052</v>
      </c>
      <c r="I7" s="8">
        <v>19349958</v>
      </c>
      <c r="J7" s="8" t="s">
        <v>3053</v>
      </c>
      <c r="K7" s="8">
        <v>2009</v>
      </c>
      <c r="L7" s="8" t="s">
        <v>3054</v>
      </c>
      <c r="M7" s="8">
        <v>2.96</v>
      </c>
      <c r="N7" s="8">
        <v>2.6919999999999999E-2</v>
      </c>
      <c r="O7" s="8">
        <v>57300000</v>
      </c>
      <c r="P7" s="8">
        <v>84600000</v>
      </c>
      <c r="Q7" s="8">
        <v>0</v>
      </c>
    </row>
    <row r="8" spans="1:17" s="8" customFormat="1">
      <c r="A8" s="8">
        <v>54</v>
      </c>
      <c r="B8" s="9">
        <v>3.4400000000000001E-6</v>
      </c>
      <c r="C8" s="8" t="s">
        <v>1302</v>
      </c>
      <c r="D8" s="8">
        <v>100601085</v>
      </c>
      <c r="E8" s="8">
        <v>100601085</v>
      </c>
      <c r="F8" s="8" t="s">
        <v>3055</v>
      </c>
      <c r="G8" s="8" t="s">
        <v>3051</v>
      </c>
      <c r="H8" s="8" t="s">
        <v>3052</v>
      </c>
      <c r="I8" s="8">
        <v>18988193</v>
      </c>
      <c r="J8" s="8" t="s">
        <v>3056</v>
      </c>
      <c r="K8" s="8">
        <v>2008</v>
      </c>
      <c r="L8" s="8" t="s">
        <v>3054</v>
      </c>
      <c r="M8" s="8">
        <v>2.9</v>
      </c>
      <c r="N8" s="8">
        <v>3.0939999999999999E-2</v>
      </c>
      <c r="O8" s="8">
        <v>86105751</v>
      </c>
      <c r="P8" s="8">
        <v>105768292</v>
      </c>
      <c r="Q8" s="8">
        <v>0</v>
      </c>
    </row>
    <row r="9" spans="1:17" s="8" customFormat="1">
      <c r="A9" s="8">
        <v>64</v>
      </c>
      <c r="B9" s="9">
        <v>4.8199999999999996E-6</v>
      </c>
      <c r="C9" s="8" t="s">
        <v>1307</v>
      </c>
      <c r="D9" s="8">
        <v>78168729</v>
      </c>
      <c r="E9" s="8">
        <v>78179529</v>
      </c>
      <c r="F9" s="8" t="s">
        <v>3050</v>
      </c>
      <c r="G9" s="8" t="s">
        <v>3051</v>
      </c>
      <c r="H9" s="8" t="s">
        <v>3052</v>
      </c>
      <c r="I9" s="8">
        <v>19349958</v>
      </c>
      <c r="J9" s="8" t="s">
        <v>3053</v>
      </c>
      <c r="K9" s="8">
        <v>2009</v>
      </c>
      <c r="L9" s="8" t="s">
        <v>3054</v>
      </c>
      <c r="M9" s="8">
        <v>2.79</v>
      </c>
      <c r="N9" s="8">
        <v>4.0469999999999999E-2</v>
      </c>
      <c r="O9" s="8">
        <v>71600000</v>
      </c>
      <c r="P9" s="8">
        <v>120200000</v>
      </c>
      <c r="Q9" s="8">
        <v>2.2222219999999999E-4</v>
      </c>
    </row>
    <row r="10" spans="1:17" s="8" customFormat="1">
      <c r="A10" s="8">
        <v>73</v>
      </c>
      <c r="B10" s="9">
        <v>5.6300000000000003E-6</v>
      </c>
      <c r="C10" s="8" t="s">
        <v>1302</v>
      </c>
      <c r="D10" s="8">
        <v>98210987</v>
      </c>
      <c r="E10" s="8">
        <v>98314287</v>
      </c>
      <c r="F10" s="8" t="s">
        <v>3055</v>
      </c>
      <c r="G10" s="8" t="s">
        <v>3051</v>
      </c>
      <c r="H10" s="8" t="s">
        <v>3052</v>
      </c>
      <c r="I10" s="8">
        <v>18988193</v>
      </c>
      <c r="J10" s="8" t="s">
        <v>3056</v>
      </c>
      <c r="K10" s="8">
        <v>2008</v>
      </c>
      <c r="L10" s="8" t="s">
        <v>3054</v>
      </c>
      <c r="M10" s="8">
        <v>2.9</v>
      </c>
      <c r="N10" s="8">
        <v>3.0939999999999999E-2</v>
      </c>
      <c r="O10" s="8">
        <v>86105751</v>
      </c>
      <c r="P10" s="8">
        <v>105768292</v>
      </c>
      <c r="Q10" s="8">
        <v>5.2536444999999998E-3</v>
      </c>
    </row>
    <row r="11" spans="1:17" s="8" customFormat="1">
      <c r="A11" s="8">
        <v>77</v>
      </c>
      <c r="B11" s="9">
        <v>5.84E-6</v>
      </c>
      <c r="C11" s="8" t="s">
        <v>1307</v>
      </c>
      <c r="D11" s="8">
        <v>112148394</v>
      </c>
      <c r="E11" s="8">
        <v>112148394</v>
      </c>
      <c r="F11" s="8" t="s">
        <v>3050</v>
      </c>
      <c r="G11" s="8" t="s">
        <v>3051</v>
      </c>
      <c r="H11" s="8" t="s">
        <v>3052</v>
      </c>
      <c r="I11" s="8">
        <v>19349958</v>
      </c>
      <c r="J11" s="8" t="s">
        <v>3053</v>
      </c>
      <c r="K11" s="8">
        <v>2009</v>
      </c>
      <c r="L11" s="8" t="s">
        <v>3054</v>
      </c>
      <c r="M11" s="8">
        <v>2.79</v>
      </c>
      <c r="N11" s="8">
        <v>4.0469999999999999E-2</v>
      </c>
      <c r="O11" s="8">
        <v>71600000</v>
      </c>
      <c r="P11" s="8">
        <v>120200000</v>
      </c>
      <c r="Q11" s="8">
        <v>0</v>
      </c>
    </row>
    <row r="12" spans="1:17" s="8" customFormat="1">
      <c r="A12" s="8">
        <v>84</v>
      </c>
      <c r="B12" s="9">
        <v>6.3400000000000003E-6</v>
      </c>
      <c r="C12" s="8" t="s">
        <v>1306</v>
      </c>
      <c r="D12" s="8">
        <v>54620261</v>
      </c>
      <c r="E12" s="8">
        <v>54662661</v>
      </c>
      <c r="F12" s="8" t="s">
        <v>3055</v>
      </c>
      <c r="G12" s="8" t="s">
        <v>3051</v>
      </c>
      <c r="H12" s="8" t="s">
        <v>3052</v>
      </c>
      <c r="I12" s="8">
        <v>18988193</v>
      </c>
      <c r="J12" s="8" t="s">
        <v>3056</v>
      </c>
      <c r="K12" s="8">
        <v>2008</v>
      </c>
      <c r="L12" s="8" t="s">
        <v>3054</v>
      </c>
      <c r="M12" s="8">
        <v>3.34</v>
      </c>
      <c r="N12" s="8">
        <v>1.0630000000000001E-2</v>
      </c>
      <c r="O12" s="8">
        <v>40263994</v>
      </c>
      <c r="P12" s="8">
        <v>78441867</v>
      </c>
      <c r="Q12" s="8">
        <v>1.1105908999999999E-3</v>
      </c>
    </row>
    <row r="13" spans="1:17" s="8" customFormat="1">
      <c r="A13" s="8">
        <v>86</v>
      </c>
      <c r="B13" s="9">
        <v>6.4799999999999998E-6</v>
      </c>
      <c r="C13" s="8" t="s">
        <v>1294</v>
      </c>
      <c r="D13" s="8">
        <v>68634385</v>
      </c>
      <c r="E13" s="8">
        <v>68780285</v>
      </c>
      <c r="F13" s="8" t="s">
        <v>3055</v>
      </c>
      <c r="G13" s="8" t="s">
        <v>3051</v>
      </c>
      <c r="H13" s="8" t="s">
        <v>3052</v>
      </c>
      <c r="I13" s="8">
        <v>18988193</v>
      </c>
      <c r="J13" s="8" t="s">
        <v>3056</v>
      </c>
      <c r="K13" s="8">
        <v>2008</v>
      </c>
      <c r="L13" s="8" t="s">
        <v>3054</v>
      </c>
      <c r="M13" s="8">
        <v>2.78</v>
      </c>
      <c r="N13" s="8">
        <v>4.1360000000000001E-2</v>
      </c>
      <c r="O13" s="8">
        <v>43098789</v>
      </c>
      <c r="P13" s="8">
        <v>90928701</v>
      </c>
      <c r="Q13" s="8">
        <v>3.0503924E-3</v>
      </c>
    </row>
    <row r="14" spans="1:17" s="8" customFormat="1">
      <c r="A14" s="8">
        <v>95</v>
      </c>
      <c r="B14" s="9">
        <v>7.8199999999999997E-6</v>
      </c>
      <c r="C14" s="8" t="s">
        <v>1305</v>
      </c>
      <c r="D14" s="8">
        <v>12816109</v>
      </c>
      <c r="E14" s="8">
        <v>12969109</v>
      </c>
      <c r="F14" s="8" t="s">
        <v>3055</v>
      </c>
      <c r="G14" s="8" t="s">
        <v>3051</v>
      </c>
      <c r="H14" s="8" t="s">
        <v>3052</v>
      </c>
      <c r="I14" s="8">
        <v>18988193</v>
      </c>
      <c r="J14" s="8" t="s">
        <v>3056</v>
      </c>
      <c r="K14" s="8">
        <v>2008</v>
      </c>
      <c r="L14" s="8" t="s">
        <v>3054</v>
      </c>
      <c r="M14" s="8">
        <v>2.91</v>
      </c>
      <c r="N14" s="8">
        <v>3.0540000000000001E-2</v>
      </c>
      <c r="O14" s="8">
        <v>0</v>
      </c>
      <c r="P14" s="8">
        <v>13066298</v>
      </c>
      <c r="Q14" s="8">
        <v>1.1709514000000001E-2</v>
      </c>
    </row>
    <row r="15" spans="1:17" s="8" customFormat="1">
      <c r="A15" s="8">
        <v>105</v>
      </c>
      <c r="B15" s="9">
        <v>8.4999999999999999E-6</v>
      </c>
      <c r="C15" s="8" t="s">
        <v>1308</v>
      </c>
      <c r="D15" s="8">
        <v>82847987</v>
      </c>
      <c r="E15" s="8">
        <v>82847987</v>
      </c>
      <c r="F15" s="8" t="s">
        <v>3055</v>
      </c>
      <c r="G15" s="8" t="s">
        <v>3051</v>
      </c>
      <c r="H15" s="8" t="s">
        <v>3052</v>
      </c>
      <c r="I15" s="8">
        <v>18988193</v>
      </c>
      <c r="J15" s="8" t="s">
        <v>3056</v>
      </c>
      <c r="K15" s="8">
        <v>2008</v>
      </c>
      <c r="L15" s="8" t="s">
        <v>3054</v>
      </c>
      <c r="M15" s="8">
        <v>4.76</v>
      </c>
      <c r="N15" s="8">
        <v>3.4000000000000002E-4</v>
      </c>
      <c r="O15" s="8">
        <v>79124166</v>
      </c>
      <c r="P15" s="8">
        <v>299999999</v>
      </c>
      <c r="Q15" s="8">
        <v>0</v>
      </c>
    </row>
    <row r="16" spans="1:17" s="8" customFormat="1">
      <c r="A16" s="8">
        <v>114</v>
      </c>
      <c r="B16" s="9">
        <v>9.4599999999999992E-6</v>
      </c>
      <c r="C16" s="8" t="s">
        <v>1301</v>
      </c>
      <c r="D16" s="8">
        <v>126236663</v>
      </c>
      <c r="E16" s="8">
        <v>126236663</v>
      </c>
      <c r="F16" s="8" t="s">
        <v>3050</v>
      </c>
      <c r="G16" s="8" t="s">
        <v>3051</v>
      </c>
      <c r="H16" s="8" t="s">
        <v>3052</v>
      </c>
      <c r="I16" s="8">
        <v>19349958</v>
      </c>
      <c r="J16" s="8" t="s">
        <v>3053</v>
      </c>
      <c r="K16" s="8">
        <v>2009</v>
      </c>
      <c r="L16" s="8" t="s">
        <v>3054</v>
      </c>
      <c r="M16" s="8">
        <v>2.85</v>
      </c>
      <c r="N16" s="8">
        <v>3.4869999999999998E-2</v>
      </c>
      <c r="O16" s="8">
        <v>123100000</v>
      </c>
      <c r="P16" s="8">
        <v>135100000</v>
      </c>
      <c r="Q16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8.6640625" customWidth="1"/>
    <col min="2" max="2" width="5.6640625" customWidth="1"/>
    <col min="3" max="4" width="11.6640625" customWidth="1"/>
    <col min="5" max="5" width="9.6640625" customWidth="1"/>
    <col min="6" max="6" width="8.6640625" customWidth="1"/>
    <col min="7" max="7" width="6.6640625" customWidth="1"/>
    <col min="8" max="8" width="13.6640625" customWidth="1"/>
    <col min="9" max="9" width="14.6640625" customWidth="1"/>
    <col min="10" max="10" width="7.6640625" customWidth="1"/>
    <col min="11" max="11" width="6.6640625" customWidth="1"/>
    <col min="12" max="12" width="5.6640625" customWidth="1"/>
    <col min="13" max="14" width="13.6640625" customWidth="1"/>
    <col min="15" max="15" width="10.6640625" customWidth="1"/>
    <col min="16" max="16" width="14.6640625" customWidth="1"/>
    <col min="17" max="17" width="15.6640625" customWidth="1"/>
    <col min="18" max="18" width="12.66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/>
    </row>
    <row r="2" spans="1:19">
      <c r="A2" t="s">
        <v>18</v>
      </c>
      <c r="B2">
        <v>5</v>
      </c>
      <c r="C2">
        <v>103903810</v>
      </c>
      <c r="D2" s="5">
        <v>3.8369999999999999E-8</v>
      </c>
      <c r="E2">
        <v>1.0692999999999999</v>
      </c>
      <c r="F2">
        <v>1.2200000000000001E-2</v>
      </c>
      <c r="G2" t="s">
        <v>19</v>
      </c>
      <c r="H2">
        <v>0.373</v>
      </c>
      <c r="I2">
        <v>0.35899999999999999</v>
      </c>
      <c r="J2">
        <v>0.97499999999999998</v>
      </c>
      <c r="K2" t="s">
        <v>20</v>
      </c>
      <c r="L2">
        <v>0</v>
      </c>
      <c r="M2">
        <v>103671810</v>
      </c>
      <c r="N2">
        <v>104091810</v>
      </c>
      <c r="O2">
        <v>420</v>
      </c>
      <c r="P2">
        <v>103742810</v>
      </c>
      <c r="Q2">
        <v>104081810</v>
      </c>
      <c r="R2">
        <v>339</v>
      </c>
    </row>
    <row r="3" spans="1:19">
      <c r="A3" t="s">
        <v>22</v>
      </c>
      <c r="B3">
        <v>14</v>
      </c>
      <c r="C3">
        <v>42097937</v>
      </c>
      <c r="D3" s="5">
        <v>4.517E-8</v>
      </c>
      <c r="E3">
        <v>1.04928</v>
      </c>
      <c r="F3">
        <v>8.8000000000000005E-3</v>
      </c>
      <c r="G3" t="s">
        <v>23</v>
      </c>
      <c r="H3">
        <v>0.55600000000000005</v>
      </c>
      <c r="I3">
        <v>0.51300000000000001</v>
      </c>
      <c r="J3">
        <v>1</v>
      </c>
      <c r="K3" t="s">
        <v>24</v>
      </c>
      <c r="L3">
        <v>14</v>
      </c>
      <c r="M3">
        <v>41940937</v>
      </c>
      <c r="N3">
        <v>42441937</v>
      </c>
      <c r="O3">
        <v>501</v>
      </c>
      <c r="P3">
        <v>41969937</v>
      </c>
      <c r="Q3">
        <v>42183037</v>
      </c>
      <c r="R3">
        <v>213.1</v>
      </c>
    </row>
    <row r="4" spans="1:19">
      <c r="A4" t="s">
        <v>25</v>
      </c>
      <c r="B4">
        <v>6</v>
      </c>
      <c r="C4">
        <v>26940866</v>
      </c>
      <c r="D4" s="1">
        <v>6.5830000000000001E-8</v>
      </c>
      <c r="E4">
        <v>0.81001999999999996</v>
      </c>
      <c r="F4">
        <v>3.9E-2</v>
      </c>
      <c r="G4" t="s">
        <v>23</v>
      </c>
      <c r="H4">
        <v>0.97499999999999998</v>
      </c>
      <c r="I4">
        <v>0.97499999999999998</v>
      </c>
      <c r="J4">
        <v>0.48299999999999998</v>
      </c>
      <c r="K4" t="s">
        <v>26</v>
      </c>
      <c r="L4">
        <v>0</v>
      </c>
      <c r="M4">
        <v>26874866</v>
      </c>
      <c r="N4">
        <v>28820866</v>
      </c>
      <c r="O4">
        <v>1946</v>
      </c>
      <c r="P4">
        <v>26940866</v>
      </c>
      <c r="Q4">
        <v>26940866</v>
      </c>
      <c r="R4">
        <v>0</v>
      </c>
    </row>
    <row r="5" spans="1:19">
      <c r="A5" t="s">
        <v>27</v>
      </c>
      <c r="B5">
        <v>12</v>
      </c>
      <c r="C5">
        <v>17689304</v>
      </c>
      <c r="D5" s="1">
        <v>7.2970000000000011E-8</v>
      </c>
      <c r="E5">
        <v>1.0950500000000001</v>
      </c>
      <c r="F5">
        <v>1.6899999999999998E-2</v>
      </c>
      <c r="G5" t="s">
        <v>28</v>
      </c>
      <c r="H5">
        <v>0.93100000000000005</v>
      </c>
      <c r="I5">
        <v>0.93400000000000005</v>
      </c>
      <c r="J5">
        <v>0.99399999999999999</v>
      </c>
      <c r="K5" t="s">
        <v>24</v>
      </c>
      <c r="L5">
        <v>8</v>
      </c>
      <c r="M5">
        <v>17572304</v>
      </c>
      <c r="N5">
        <v>18180304</v>
      </c>
      <c r="O5">
        <v>608</v>
      </c>
      <c r="P5">
        <v>17682464</v>
      </c>
      <c r="Q5">
        <v>17775004</v>
      </c>
      <c r="R5">
        <v>92.54</v>
      </c>
    </row>
    <row r="6" spans="1:19">
      <c r="A6" t="s">
        <v>29</v>
      </c>
      <c r="B6">
        <v>4</v>
      </c>
      <c r="C6">
        <v>42084256</v>
      </c>
      <c r="D6" s="1">
        <v>9.9919999999999997E-8</v>
      </c>
      <c r="E6">
        <v>0.92895000000000005</v>
      </c>
      <c r="F6">
        <v>1.38E-2</v>
      </c>
      <c r="G6" t="s">
        <v>19</v>
      </c>
      <c r="H6">
        <v>0.251</v>
      </c>
      <c r="I6">
        <v>0.26200000000000001</v>
      </c>
      <c r="J6">
        <v>0.93</v>
      </c>
      <c r="K6" t="s">
        <v>30</v>
      </c>
      <c r="L6">
        <v>0</v>
      </c>
      <c r="M6">
        <v>41882256</v>
      </c>
      <c r="N6">
        <v>42153256</v>
      </c>
      <c r="O6">
        <v>271</v>
      </c>
      <c r="P6">
        <v>41892256</v>
      </c>
      <c r="Q6">
        <v>42135056</v>
      </c>
      <c r="R6">
        <v>242.8</v>
      </c>
    </row>
    <row r="7" spans="1:19">
      <c r="A7" t="s">
        <v>31</v>
      </c>
      <c r="B7">
        <v>18</v>
      </c>
      <c r="C7">
        <v>52420903</v>
      </c>
      <c r="D7" s="1">
        <v>1.1739999999999999E-7</v>
      </c>
      <c r="E7">
        <v>0.92229000000000005</v>
      </c>
      <c r="F7">
        <v>1.5299999999999999E-2</v>
      </c>
      <c r="G7" t="s">
        <v>32</v>
      </c>
      <c r="H7">
        <v>0.17100000000000001</v>
      </c>
      <c r="I7">
        <v>0.183</v>
      </c>
      <c r="J7">
        <v>0.999</v>
      </c>
      <c r="K7" t="s">
        <v>20</v>
      </c>
      <c r="L7">
        <v>0</v>
      </c>
      <c r="M7">
        <v>52018903</v>
      </c>
      <c r="N7">
        <v>52543903</v>
      </c>
      <c r="O7">
        <v>525</v>
      </c>
      <c r="P7">
        <v>52018903</v>
      </c>
      <c r="Q7">
        <v>52487103</v>
      </c>
      <c r="R7">
        <v>468.2</v>
      </c>
    </row>
    <row r="8" spans="1:19">
      <c r="A8" t="s">
        <v>33</v>
      </c>
      <c r="B8">
        <v>5</v>
      </c>
      <c r="C8">
        <v>166851194</v>
      </c>
      <c r="D8" s="1">
        <v>1.2309999999999998E-7</v>
      </c>
      <c r="E8">
        <v>0.89556999999999998</v>
      </c>
      <c r="F8">
        <v>2.0899999999999998E-2</v>
      </c>
      <c r="G8" t="s">
        <v>23</v>
      </c>
      <c r="H8">
        <v>0.83499999999999996</v>
      </c>
      <c r="I8">
        <v>0.84399999999999997</v>
      </c>
      <c r="J8">
        <v>0.59599999999999997</v>
      </c>
      <c r="K8" t="s">
        <v>20</v>
      </c>
      <c r="L8">
        <v>0</v>
      </c>
      <c r="M8">
        <v>166851194</v>
      </c>
      <c r="N8">
        <v>166853784</v>
      </c>
      <c r="O8">
        <v>2.59</v>
      </c>
      <c r="P8">
        <v>166851194</v>
      </c>
      <c r="Q8">
        <v>166853784</v>
      </c>
      <c r="R8">
        <v>2.59</v>
      </c>
    </row>
    <row r="9" spans="1:19">
      <c r="A9" t="s">
        <v>34</v>
      </c>
      <c r="B9">
        <v>15</v>
      </c>
      <c r="C9">
        <v>62821292</v>
      </c>
      <c r="D9" s="1">
        <v>1.483E-7</v>
      </c>
      <c r="E9">
        <v>1.09856</v>
      </c>
      <c r="F9">
        <v>1.7899999999999999E-2</v>
      </c>
      <c r="G9" t="s">
        <v>19</v>
      </c>
      <c r="H9">
        <v>0.123</v>
      </c>
      <c r="I9">
        <v>0.11600000000000001</v>
      </c>
      <c r="J9">
        <v>0.97799999999999998</v>
      </c>
      <c r="K9" t="s">
        <v>20</v>
      </c>
      <c r="L9">
        <v>0</v>
      </c>
      <c r="M9">
        <v>62764892</v>
      </c>
      <c r="N9">
        <v>62865192</v>
      </c>
      <c r="O9">
        <v>100.3</v>
      </c>
      <c r="P9">
        <v>62764892</v>
      </c>
      <c r="Q9">
        <v>62865192</v>
      </c>
      <c r="R9">
        <v>100.3</v>
      </c>
    </row>
    <row r="10" spans="1:19">
      <c r="A10" t="s">
        <v>35</v>
      </c>
      <c r="B10">
        <v>12</v>
      </c>
      <c r="C10">
        <v>7936688</v>
      </c>
      <c r="D10" s="1">
        <v>1.61E-7</v>
      </c>
      <c r="E10">
        <v>1.22018</v>
      </c>
      <c r="F10">
        <v>3.7999999999999999E-2</v>
      </c>
      <c r="G10" t="s">
        <v>23</v>
      </c>
      <c r="H10">
        <v>1.8700000000000001E-2</v>
      </c>
      <c r="I10">
        <v>1.18E-2</v>
      </c>
      <c r="J10">
        <v>0.60599999999999998</v>
      </c>
      <c r="K10" t="s">
        <v>24</v>
      </c>
      <c r="L10">
        <v>1</v>
      </c>
      <c r="M10">
        <v>7936688</v>
      </c>
      <c r="N10">
        <v>7951788</v>
      </c>
      <c r="O10">
        <v>15.1</v>
      </c>
      <c r="P10">
        <v>7936688</v>
      </c>
      <c r="Q10">
        <v>7942738</v>
      </c>
      <c r="R10">
        <v>6.05</v>
      </c>
    </row>
    <row r="11" spans="1:19">
      <c r="A11" t="s">
        <v>36</v>
      </c>
      <c r="B11">
        <v>13</v>
      </c>
      <c r="C11">
        <v>59938758</v>
      </c>
      <c r="D11" s="1">
        <v>2.6689999999999999E-7</v>
      </c>
      <c r="E11">
        <v>1.04697</v>
      </c>
      <c r="F11">
        <v>8.8999999999999999E-3</v>
      </c>
      <c r="G11" t="s">
        <v>37</v>
      </c>
      <c r="H11">
        <v>0.64900000000000002</v>
      </c>
      <c r="I11">
        <v>0.60899999999999999</v>
      </c>
      <c r="J11">
        <v>0.99299999999999999</v>
      </c>
      <c r="K11" t="s">
        <v>24</v>
      </c>
      <c r="L11">
        <v>12</v>
      </c>
      <c r="M11">
        <v>59920958</v>
      </c>
      <c r="N11">
        <v>59996258</v>
      </c>
      <c r="O11">
        <v>75.3</v>
      </c>
      <c r="P11">
        <v>59933428</v>
      </c>
      <c r="Q11">
        <v>59941128</v>
      </c>
      <c r="R11">
        <v>7.7</v>
      </c>
    </row>
    <row r="12" spans="1:19">
      <c r="A12" t="s">
        <v>38</v>
      </c>
      <c r="B12">
        <v>1</v>
      </c>
      <c r="C12">
        <v>73647800</v>
      </c>
      <c r="D12" s="1">
        <v>3.6459999999999997E-7</v>
      </c>
      <c r="E12">
        <v>1.0455000000000001</v>
      </c>
      <c r="F12">
        <v>8.6999999999999994E-3</v>
      </c>
      <c r="G12" t="s">
        <v>37</v>
      </c>
      <c r="H12">
        <v>0.44400000000000001</v>
      </c>
      <c r="I12">
        <v>0.46100000000000002</v>
      </c>
      <c r="J12">
        <v>0.96699999999999997</v>
      </c>
      <c r="K12" t="s">
        <v>24</v>
      </c>
      <c r="L12">
        <v>6</v>
      </c>
      <c r="M12">
        <v>73195800</v>
      </c>
      <c r="N12">
        <v>74098800</v>
      </c>
      <c r="O12">
        <v>903</v>
      </c>
      <c r="P12">
        <v>73307800</v>
      </c>
      <c r="Q12">
        <v>73991800</v>
      </c>
      <c r="R12">
        <v>684</v>
      </c>
    </row>
    <row r="13" spans="1:19">
      <c r="A13" t="s">
        <v>39</v>
      </c>
      <c r="B13">
        <v>10</v>
      </c>
      <c r="C13">
        <v>69583513</v>
      </c>
      <c r="D13" s="1">
        <v>4.0459999999999996E-7</v>
      </c>
      <c r="E13">
        <v>1.1464799999999999</v>
      </c>
      <c r="F13">
        <v>2.7E-2</v>
      </c>
      <c r="G13" t="s">
        <v>37</v>
      </c>
      <c r="H13">
        <v>6.7000000000000004E-2</v>
      </c>
      <c r="I13">
        <v>3.2300000000000002E-2</v>
      </c>
      <c r="J13">
        <v>0.86799999999999999</v>
      </c>
      <c r="K13" t="s">
        <v>40</v>
      </c>
      <c r="L13">
        <v>1</v>
      </c>
      <c r="M13">
        <v>69562813</v>
      </c>
      <c r="N13">
        <v>69842513</v>
      </c>
      <c r="O13">
        <v>279.7</v>
      </c>
      <c r="P13">
        <v>69562813</v>
      </c>
      <c r="Q13">
        <v>69676813</v>
      </c>
      <c r="R13">
        <v>114</v>
      </c>
    </row>
    <row r="14" spans="1:19">
      <c r="A14" t="s">
        <v>41</v>
      </c>
      <c r="B14">
        <v>9</v>
      </c>
      <c r="C14">
        <v>108904396</v>
      </c>
      <c r="D14" s="1">
        <v>4.5810000000000001E-7</v>
      </c>
      <c r="E14">
        <v>0.83694000000000002</v>
      </c>
      <c r="F14">
        <v>3.5299999999999998E-2</v>
      </c>
      <c r="G14" t="s">
        <v>42</v>
      </c>
      <c r="H14">
        <v>0.98099999999999998</v>
      </c>
      <c r="I14">
        <v>0.98199999999999998</v>
      </c>
      <c r="J14">
        <v>0.84499999999999997</v>
      </c>
      <c r="K14" t="s">
        <v>26</v>
      </c>
      <c r="L14">
        <v>0</v>
      </c>
      <c r="M14">
        <v>108776396</v>
      </c>
      <c r="N14">
        <v>109115396</v>
      </c>
      <c r="O14">
        <v>339</v>
      </c>
      <c r="P14">
        <v>108904396</v>
      </c>
      <c r="Q14">
        <v>109115396</v>
      </c>
      <c r="R14">
        <v>211</v>
      </c>
    </row>
    <row r="15" spans="1:19">
      <c r="A15" t="s">
        <v>43</v>
      </c>
      <c r="B15">
        <v>1</v>
      </c>
      <c r="C15">
        <v>19161631</v>
      </c>
      <c r="D15" s="1">
        <v>5.214E-7</v>
      </c>
      <c r="E15">
        <v>1.06162</v>
      </c>
      <c r="F15">
        <v>1.1900000000000001E-2</v>
      </c>
      <c r="G15" t="s">
        <v>19</v>
      </c>
      <c r="H15">
        <v>0.55300000000000005</v>
      </c>
      <c r="I15">
        <v>0.54</v>
      </c>
      <c r="J15">
        <v>0.96</v>
      </c>
      <c r="K15" t="s">
        <v>20</v>
      </c>
      <c r="L15">
        <v>0</v>
      </c>
      <c r="M15">
        <v>19147731</v>
      </c>
      <c r="N15">
        <v>19175031</v>
      </c>
      <c r="O15">
        <v>27.3</v>
      </c>
      <c r="P15">
        <v>19157141</v>
      </c>
      <c r="Q15">
        <v>19164481</v>
      </c>
      <c r="R15">
        <v>7.34</v>
      </c>
    </row>
    <row r="16" spans="1:19">
      <c r="A16" t="s">
        <v>44</v>
      </c>
      <c r="B16">
        <v>17</v>
      </c>
      <c r="C16">
        <v>60207668</v>
      </c>
      <c r="D16" s="1">
        <v>5.4560000000000002E-7</v>
      </c>
      <c r="E16">
        <v>0.92718999999999996</v>
      </c>
      <c r="F16">
        <v>1.5100000000000001E-2</v>
      </c>
      <c r="G16" t="s">
        <v>45</v>
      </c>
      <c r="H16">
        <v>0.104</v>
      </c>
      <c r="I16">
        <v>0.108</v>
      </c>
      <c r="J16">
        <v>0.92200000000000004</v>
      </c>
      <c r="K16" t="s">
        <v>26</v>
      </c>
      <c r="L16">
        <v>0</v>
      </c>
      <c r="M16">
        <v>59992668</v>
      </c>
      <c r="N16">
        <v>60291168</v>
      </c>
      <c r="O16">
        <v>298.5</v>
      </c>
      <c r="P16">
        <v>60193568</v>
      </c>
      <c r="Q16">
        <v>60225668</v>
      </c>
      <c r="R16">
        <v>32.1</v>
      </c>
    </row>
    <row r="17" spans="1:18">
      <c r="A17" t="s">
        <v>46</v>
      </c>
      <c r="B17">
        <v>20</v>
      </c>
      <c r="C17">
        <v>59355227</v>
      </c>
      <c r="D17" s="1">
        <v>5.5079999999999998E-7</v>
      </c>
      <c r="E17">
        <v>1.6716299999999999</v>
      </c>
      <c r="F17">
        <v>0.1026</v>
      </c>
      <c r="G17" t="s">
        <v>37</v>
      </c>
      <c r="H17">
        <v>7.1000000000000004E-3</v>
      </c>
      <c r="I17">
        <v>5.4400000000000004E-3</v>
      </c>
      <c r="J17">
        <v>0.66500000000000004</v>
      </c>
      <c r="K17" t="s">
        <v>30</v>
      </c>
      <c r="L17">
        <v>0</v>
      </c>
      <c r="M17">
        <v>59233227</v>
      </c>
      <c r="N17">
        <v>59355227</v>
      </c>
      <c r="O17">
        <v>122</v>
      </c>
      <c r="P17">
        <v>59233227</v>
      </c>
      <c r="Q17">
        <v>59355227</v>
      </c>
      <c r="R17">
        <v>122</v>
      </c>
    </row>
    <row r="18" spans="1:18">
      <c r="A18" t="s">
        <v>47</v>
      </c>
      <c r="B18">
        <v>18</v>
      </c>
      <c r="C18">
        <v>60547061</v>
      </c>
      <c r="D18" s="1">
        <v>6.3290000000000001E-7</v>
      </c>
      <c r="E18">
        <v>0.95542000000000005</v>
      </c>
      <c r="F18">
        <v>9.1999999999999998E-3</v>
      </c>
      <c r="G18" t="s">
        <v>48</v>
      </c>
      <c r="H18">
        <v>0.46</v>
      </c>
      <c r="I18">
        <v>0.46600000000000003</v>
      </c>
      <c r="J18">
        <v>0.93400000000000005</v>
      </c>
      <c r="K18" t="s">
        <v>26</v>
      </c>
      <c r="L18">
        <v>24</v>
      </c>
      <c r="M18">
        <v>60547061</v>
      </c>
      <c r="N18">
        <v>60547061</v>
      </c>
      <c r="O18">
        <v>0</v>
      </c>
      <c r="P18">
        <v>60547061</v>
      </c>
      <c r="Q18">
        <v>60547061</v>
      </c>
      <c r="R18">
        <v>0</v>
      </c>
    </row>
    <row r="19" spans="1:18">
      <c r="A19" t="s">
        <v>49</v>
      </c>
      <c r="B19">
        <v>4</v>
      </c>
      <c r="C19">
        <v>106306608</v>
      </c>
      <c r="D19" s="1">
        <v>6.5759999999999996E-7</v>
      </c>
      <c r="E19">
        <v>1.3501300000000001</v>
      </c>
      <c r="F19">
        <v>6.0400000000000002E-2</v>
      </c>
      <c r="G19" t="s">
        <v>19</v>
      </c>
      <c r="H19">
        <v>1.34E-2</v>
      </c>
      <c r="I19">
        <v>1.18E-2</v>
      </c>
      <c r="J19">
        <v>0.73</v>
      </c>
      <c r="K19" t="s">
        <v>20</v>
      </c>
      <c r="L19">
        <v>0</v>
      </c>
      <c r="M19">
        <v>106306608</v>
      </c>
      <c r="N19">
        <v>106338708</v>
      </c>
      <c r="O19">
        <v>32.1</v>
      </c>
      <c r="P19">
        <v>106306608</v>
      </c>
      <c r="Q19">
        <v>106306608</v>
      </c>
      <c r="R19">
        <v>0</v>
      </c>
    </row>
    <row r="20" spans="1:18">
      <c r="A20" t="s">
        <v>50</v>
      </c>
      <c r="B20">
        <v>12</v>
      </c>
      <c r="C20">
        <v>110277387</v>
      </c>
      <c r="D20" s="1">
        <v>6.9500000000000002E-7</v>
      </c>
      <c r="E20">
        <v>1.0441499999999999</v>
      </c>
      <c r="F20">
        <v>8.6999999999999994E-3</v>
      </c>
      <c r="G20" t="s">
        <v>28</v>
      </c>
      <c r="H20">
        <v>0.432</v>
      </c>
      <c r="I20">
        <v>0.442</v>
      </c>
      <c r="J20">
        <v>0.98</v>
      </c>
      <c r="K20" t="s">
        <v>24</v>
      </c>
      <c r="L20">
        <v>3</v>
      </c>
      <c r="M20">
        <v>110267857</v>
      </c>
      <c r="N20">
        <v>111261387</v>
      </c>
      <c r="O20">
        <v>993.53</v>
      </c>
      <c r="P20">
        <v>110277300</v>
      </c>
      <c r="Q20">
        <v>110308587</v>
      </c>
      <c r="R20">
        <v>31.286999999999999</v>
      </c>
    </row>
    <row r="21" spans="1:18">
      <c r="A21" t="s">
        <v>51</v>
      </c>
      <c r="B21">
        <v>18</v>
      </c>
      <c r="C21">
        <v>36687675</v>
      </c>
      <c r="D21" s="1">
        <v>7.9579999999999997E-7</v>
      </c>
      <c r="E21">
        <v>1.0430999999999999</v>
      </c>
      <c r="F21">
        <v>8.5000000000000006E-3</v>
      </c>
      <c r="G21" t="s">
        <v>23</v>
      </c>
      <c r="H21">
        <v>0.437</v>
      </c>
      <c r="I21">
        <v>0.44600000000000001</v>
      </c>
      <c r="J21">
        <v>0.999</v>
      </c>
      <c r="K21" t="s">
        <v>52</v>
      </c>
      <c r="L21">
        <v>1</v>
      </c>
      <c r="M21">
        <v>36505675</v>
      </c>
      <c r="N21">
        <v>36926675</v>
      </c>
      <c r="O21">
        <v>421</v>
      </c>
      <c r="P21">
        <v>36669275</v>
      </c>
      <c r="Q21">
        <v>36773375</v>
      </c>
      <c r="R21">
        <v>104.1</v>
      </c>
    </row>
    <row r="22" spans="1:18">
      <c r="A22" t="s">
        <v>53</v>
      </c>
      <c r="B22">
        <v>10</v>
      </c>
      <c r="C22">
        <v>104829469</v>
      </c>
      <c r="D22" s="1">
        <v>8.9949999999999992E-7</v>
      </c>
      <c r="E22">
        <v>0.93071999999999999</v>
      </c>
      <c r="F22">
        <v>1.46E-2</v>
      </c>
      <c r="G22" t="s">
        <v>28</v>
      </c>
      <c r="H22">
        <v>0.106</v>
      </c>
      <c r="I22">
        <v>9.7000000000000003E-2</v>
      </c>
      <c r="J22">
        <v>0.93300000000000005</v>
      </c>
      <c r="K22" t="s">
        <v>54</v>
      </c>
      <c r="L22">
        <v>3</v>
      </c>
      <c r="M22">
        <v>104591469</v>
      </c>
      <c r="N22">
        <v>104960469</v>
      </c>
      <c r="O22">
        <v>369</v>
      </c>
      <c r="P22">
        <v>104591469</v>
      </c>
      <c r="Q22">
        <v>104960469</v>
      </c>
      <c r="R22">
        <v>369</v>
      </c>
    </row>
    <row r="23" spans="1:18">
      <c r="A23" t="s">
        <v>55</v>
      </c>
      <c r="B23">
        <v>8</v>
      </c>
      <c r="C23">
        <v>59250418</v>
      </c>
      <c r="D23" s="1">
        <v>9.9979999999999994E-7</v>
      </c>
      <c r="E23">
        <v>1.98159</v>
      </c>
      <c r="F23">
        <v>0.13980000000000001</v>
      </c>
      <c r="G23" t="s">
        <v>56</v>
      </c>
      <c r="H23">
        <v>4.3E-3</v>
      </c>
      <c r="I23">
        <v>3.3899999999999998E-3</v>
      </c>
      <c r="J23">
        <v>0.79900000000000004</v>
      </c>
      <c r="K23" t="s">
        <v>57</v>
      </c>
      <c r="L23">
        <v>0</v>
      </c>
      <c r="M23">
        <v>59230418</v>
      </c>
      <c r="N23">
        <v>59274918</v>
      </c>
      <c r="O23">
        <v>44.5</v>
      </c>
      <c r="P23">
        <v>59230418</v>
      </c>
      <c r="Q23">
        <v>59250418</v>
      </c>
      <c r="R23">
        <v>20</v>
      </c>
    </row>
    <row r="24" spans="1:18">
      <c r="A24" t="s">
        <v>58</v>
      </c>
      <c r="B24">
        <v>4</v>
      </c>
      <c r="C24">
        <v>190305194</v>
      </c>
      <c r="D24" s="1">
        <v>1.0109999999999999E-6</v>
      </c>
      <c r="E24">
        <v>1.0490699999999999</v>
      </c>
      <c r="F24">
        <v>9.7999999999999997E-3</v>
      </c>
      <c r="G24" t="s">
        <v>23</v>
      </c>
      <c r="H24">
        <v>0.317</v>
      </c>
      <c r="I24">
        <v>0.3</v>
      </c>
      <c r="J24">
        <v>0.878</v>
      </c>
      <c r="K24" t="s">
        <v>24</v>
      </c>
      <c r="L24">
        <v>2</v>
      </c>
      <c r="M24">
        <v>190270694</v>
      </c>
      <c r="N24">
        <v>190324194</v>
      </c>
      <c r="O24">
        <v>53.5</v>
      </c>
      <c r="P24">
        <v>190305194</v>
      </c>
      <c r="Q24">
        <v>190317494</v>
      </c>
      <c r="R24">
        <v>12.3</v>
      </c>
    </row>
    <row r="25" spans="1:18">
      <c r="A25" t="s">
        <v>59</v>
      </c>
      <c r="B25">
        <v>5</v>
      </c>
      <c r="C25">
        <v>10623745</v>
      </c>
      <c r="D25" s="1">
        <v>1.189E-6</v>
      </c>
      <c r="E25">
        <v>1.04749</v>
      </c>
      <c r="F25">
        <v>9.4999999999999998E-3</v>
      </c>
      <c r="G25" t="s">
        <v>28</v>
      </c>
      <c r="H25">
        <v>0.316</v>
      </c>
      <c r="I25">
        <v>0.28499999999999998</v>
      </c>
      <c r="J25">
        <v>0.97299999999999998</v>
      </c>
      <c r="K25" t="s">
        <v>24</v>
      </c>
      <c r="L25">
        <v>1</v>
      </c>
      <c r="M25">
        <v>10619955</v>
      </c>
      <c r="N25">
        <v>10645845</v>
      </c>
      <c r="O25">
        <v>25.89</v>
      </c>
      <c r="P25">
        <v>10620055</v>
      </c>
      <c r="Q25">
        <v>10644745</v>
      </c>
      <c r="R25">
        <v>24.69</v>
      </c>
    </row>
    <row r="26" spans="1:18">
      <c r="A26" t="s">
        <v>60</v>
      </c>
      <c r="B26">
        <v>14</v>
      </c>
      <c r="C26">
        <v>87365595</v>
      </c>
      <c r="D26" s="1">
        <v>1.2449999999999999E-6</v>
      </c>
      <c r="E26">
        <v>9.09023</v>
      </c>
      <c r="F26">
        <v>0.45529999999999998</v>
      </c>
      <c r="G26" t="s">
        <v>28</v>
      </c>
      <c r="H26">
        <v>6.2600000000000004E-4</v>
      </c>
      <c r="I26">
        <v>6.2600000000000004E-4</v>
      </c>
      <c r="J26">
        <v>0.38800000000000001</v>
      </c>
      <c r="K26" t="s">
        <v>61</v>
      </c>
      <c r="L26">
        <v>0</v>
      </c>
      <c r="M26">
        <v>87365595</v>
      </c>
      <c r="N26">
        <v>87365595</v>
      </c>
      <c r="O26">
        <v>0</v>
      </c>
      <c r="P26">
        <v>87365595</v>
      </c>
      <c r="Q26">
        <v>87365595</v>
      </c>
      <c r="R26">
        <v>0</v>
      </c>
    </row>
    <row r="27" spans="1:18">
      <c r="A27" t="s">
        <v>62</v>
      </c>
      <c r="B27">
        <v>7</v>
      </c>
      <c r="C27">
        <v>54500939</v>
      </c>
      <c r="D27" s="1">
        <v>1.339E-6</v>
      </c>
      <c r="E27">
        <v>1.3185100000000001</v>
      </c>
      <c r="F27">
        <v>5.7200000000000001E-2</v>
      </c>
      <c r="G27" t="s">
        <v>23</v>
      </c>
      <c r="H27">
        <v>1.0200000000000001E-2</v>
      </c>
      <c r="I27">
        <v>9.2800000000000001E-3</v>
      </c>
      <c r="J27">
        <v>0.63200000000000001</v>
      </c>
      <c r="K27" t="s">
        <v>63</v>
      </c>
      <c r="L27">
        <v>0</v>
      </c>
      <c r="M27">
        <v>54090939</v>
      </c>
      <c r="N27">
        <v>54519039</v>
      </c>
      <c r="O27">
        <v>428.1</v>
      </c>
      <c r="P27">
        <v>54495269</v>
      </c>
      <c r="Q27">
        <v>54519039</v>
      </c>
      <c r="R27">
        <v>23.77</v>
      </c>
    </row>
    <row r="28" spans="1:18">
      <c r="A28" t="s">
        <v>64</v>
      </c>
      <c r="B28">
        <v>14</v>
      </c>
      <c r="C28">
        <v>87376173</v>
      </c>
      <c r="D28" s="1">
        <v>1.339E-6</v>
      </c>
      <c r="E28">
        <v>9.0060800000000008</v>
      </c>
      <c r="F28">
        <v>0.45469999999999999</v>
      </c>
      <c r="G28" t="s">
        <v>28</v>
      </c>
      <c r="H28">
        <v>6.2600000000000004E-4</v>
      </c>
      <c r="I28">
        <v>6.2600000000000004E-4</v>
      </c>
      <c r="J28">
        <v>0.38800000000000001</v>
      </c>
      <c r="K28" t="s">
        <v>61</v>
      </c>
      <c r="L28">
        <v>0</v>
      </c>
      <c r="M28">
        <v>87376173</v>
      </c>
      <c r="N28">
        <v>87376173</v>
      </c>
      <c r="O28">
        <v>0</v>
      </c>
      <c r="P28">
        <v>87376173</v>
      </c>
      <c r="Q28">
        <v>87376173</v>
      </c>
      <c r="R28">
        <v>0</v>
      </c>
    </row>
    <row r="29" spans="1:18">
      <c r="A29" t="s">
        <v>65</v>
      </c>
      <c r="B29">
        <v>14</v>
      </c>
      <c r="C29">
        <v>73439505</v>
      </c>
      <c r="D29" s="1">
        <v>1.376E-6</v>
      </c>
      <c r="E29">
        <v>0.95820000000000005</v>
      </c>
      <c r="F29">
        <v>8.8000000000000005E-3</v>
      </c>
      <c r="G29" t="s">
        <v>45</v>
      </c>
      <c r="H29">
        <v>0.38200000000000001</v>
      </c>
      <c r="I29">
        <v>0.38600000000000001</v>
      </c>
      <c r="J29">
        <v>0.96499999999999997</v>
      </c>
      <c r="K29" t="s">
        <v>54</v>
      </c>
      <c r="L29">
        <v>1</v>
      </c>
      <c r="M29">
        <v>73411505</v>
      </c>
      <c r="N29">
        <v>73710505</v>
      </c>
      <c r="O29">
        <v>299</v>
      </c>
      <c r="P29">
        <v>73414605</v>
      </c>
      <c r="Q29">
        <v>73481305</v>
      </c>
      <c r="R29">
        <v>66.7</v>
      </c>
    </row>
    <row r="30" spans="1:18">
      <c r="A30" t="s">
        <v>66</v>
      </c>
      <c r="B30">
        <v>6</v>
      </c>
      <c r="C30">
        <v>139206799</v>
      </c>
      <c r="D30" s="1">
        <v>1.4049999999999999E-6</v>
      </c>
      <c r="E30">
        <v>0.49154999999999999</v>
      </c>
      <c r="F30">
        <v>0.1472</v>
      </c>
      <c r="G30" t="s">
        <v>67</v>
      </c>
      <c r="H30">
        <v>4.8700000000000002E-3</v>
      </c>
      <c r="I30">
        <v>4.8900000000000002E-3</v>
      </c>
      <c r="J30">
        <v>0.89100000000000001</v>
      </c>
      <c r="K30" t="s">
        <v>68</v>
      </c>
      <c r="L30">
        <v>0</v>
      </c>
      <c r="M30">
        <v>139204849</v>
      </c>
      <c r="N30">
        <v>139353799</v>
      </c>
      <c r="O30">
        <v>148.94999999999999</v>
      </c>
      <c r="P30">
        <v>139204849</v>
      </c>
      <c r="Q30">
        <v>139206799</v>
      </c>
      <c r="R30">
        <v>1.95</v>
      </c>
    </row>
    <row r="31" spans="1:18">
      <c r="A31" t="s">
        <v>69</v>
      </c>
      <c r="B31">
        <v>10</v>
      </c>
      <c r="C31">
        <v>58776388</v>
      </c>
      <c r="D31" s="1">
        <v>1.4950000000000001E-6</v>
      </c>
      <c r="E31">
        <v>1.05823</v>
      </c>
      <c r="F31">
        <v>1.18E-2</v>
      </c>
      <c r="G31" t="s">
        <v>19</v>
      </c>
      <c r="H31">
        <v>0.57299999999999995</v>
      </c>
      <c r="I31">
        <v>0.56299999999999994</v>
      </c>
      <c r="J31">
        <v>0.99299999999999999</v>
      </c>
      <c r="K31" t="s">
        <v>20</v>
      </c>
      <c r="L31">
        <v>0</v>
      </c>
      <c r="M31">
        <v>58532388</v>
      </c>
      <c r="N31">
        <v>58802788</v>
      </c>
      <c r="O31">
        <v>270.39999999999998</v>
      </c>
      <c r="P31">
        <v>58564388</v>
      </c>
      <c r="Q31">
        <v>58802788</v>
      </c>
      <c r="R31">
        <v>238.4</v>
      </c>
    </row>
    <row r="32" spans="1:18">
      <c r="A32" t="s">
        <v>70</v>
      </c>
      <c r="B32">
        <v>1</v>
      </c>
      <c r="C32">
        <v>18122009</v>
      </c>
      <c r="D32" s="1">
        <v>1.606E-6</v>
      </c>
      <c r="E32">
        <v>1.04488</v>
      </c>
      <c r="F32">
        <v>9.1000000000000004E-3</v>
      </c>
      <c r="G32" t="s">
        <v>28</v>
      </c>
      <c r="H32">
        <v>0.65600000000000003</v>
      </c>
      <c r="I32">
        <v>0.66800000000000004</v>
      </c>
      <c r="J32">
        <v>0.98699999999999999</v>
      </c>
      <c r="K32" t="s">
        <v>24</v>
      </c>
      <c r="L32">
        <v>19</v>
      </c>
      <c r="M32">
        <v>18109809</v>
      </c>
      <c r="N32">
        <v>18150309</v>
      </c>
      <c r="O32">
        <v>40.5</v>
      </c>
      <c r="P32">
        <v>18122009</v>
      </c>
      <c r="Q32">
        <v>18131919</v>
      </c>
      <c r="R32">
        <v>9.91</v>
      </c>
    </row>
    <row r="33" spans="1:18">
      <c r="A33" t="s">
        <v>71</v>
      </c>
      <c r="B33">
        <v>3</v>
      </c>
      <c r="C33">
        <v>98972436</v>
      </c>
      <c r="D33" s="1">
        <v>1.64E-6</v>
      </c>
      <c r="E33">
        <v>1.13304</v>
      </c>
      <c r="F33">
        <v>2.6100000000000002E-2</v>
      </c>
      <c r="G33" t="s">
        <v>19</v>
      </c>
      <c r="H33">
        <v>5.9299999999999999E-2</v>
      </c>
      <c r="I33">
        <v>5.3900000000000003E-2</v>
      </c>
      <c r="J33">
        <v>0.92100000000000004</v>
      </c>
      <c r="K33" t="s">
        <v>20</v>
      </c>
      <c r="L33">
        <v>0</v>
      </c>
      <c r="M33">
        <v>98873036</v>
      </c>
      <c r="N33">
        <v>98972436</v>
      </c>
      <c r="O33">
        <v>99.4</v>
      </c>
      <c r="P33">
        <v>98972436</v>
      </c>
      <c r="Q33">
        <v>98972436</v>
      </c>
      <c r="R33">
        <v>0</v>
      </c>
    </row>
    <row r="34" spans="1:18">
      <c r="A34" t="s">
        <v>72</v>
      </c>
      <c r="B34">
        <v>8</v>
      </c>
      <c r="C34">
        <v>14184945</v>
      </c>
      <c r="D34" s="1">
        <v>1.7679999999999998E-6</v>
      </c>
      <c r="E34">
        <v>0.95399</v>
      </c>
      <c r="F34">
        <v>9.7999999999999997E-3</v>
      </c>
      <c r="G34" t="s">
        <v>23</v>
      </c>
      <c r="H34">
        <v>0.24399999999999999</v>
      </c>
      <c r="I34">
        <v>0.26500000000000001</v>
      </c>
      <c r="J34">
        <v>0.98899999999999999</v>
      </c>
      <c r="K34" t="s">
        <v>54</v>
      </c>
      <c r="L34">
        <v>1</v>
      </c>
      <c r="M34">
        <v>14172845</v>
      </c>
      <c r="N34">
        <v>14287945</v>
      </c>
      <c r="O34">
        <v>115.1</v>
      </c>
      <c r="P34">
        <v>14176445</v>
      </c>
      <c r="Q34">
        <v>14284945</v>
      </c>
      <c r="R34">
        <v>108.5</v>
      </c>
    </row>
    <row r="35" spans="1:18">
      <c r="A35" t="s">
        <v>73</v>
      </c>
      <c r="B35">
        <v>16</v>
      </c>
      <c r="C35">
        <v>9926966</v>
      </c>
      <c r="D35" s="1">
        <v>1.9629999999999997E-6</v>
      </c>
      <c r="E35">
        <v>0.95733999999999997</v>
      </c>
      <c r="F35">
        <v>9.1999999999999998E-3</v>
      </c>
      <c r="G35" t="s">
        <v>48</v>
      </c>
      <c r="H35">
        <v>0.67600000000000005</v>
      </c>
      <c r="I35">
        <v>0.65800000000000003</v>
      </c>
      <c r="J35">
        <v>0.99199999999999999</v>
      </c>
      <c r="K35" t="s">
        <v>54</v>
      </c>
      <c r="L35">
        <v>4</v>
      </c>
      <c r="M35">
        <v>9844666</v>
      </c>
      <c r="N35">
        <v>9953366</v>
      </c>
      <c r="O35">
        <v>108.7</v>
      </c>
      <c r="P35">
        <v>9875466</v>
      </c>
      <c r="Q35">
        <v>9953366</v>
      </c>
      <c r="R35">
        <v>77.900000000000006</v>
      </c>
    </row>
    <row r="36" spans="1:18">
      <c r="A36" t="s">
        <v>74</v>
      </c>
      <c r="B36">
        <v>6</v>
      </c>
      <c r="C36">
        <v>145397497</v>
      </c>
      <c r="D36" s="1">
        <v>1.99E-6</v>
      </c>
      <c r="E36">
        <v>1.14351</v>
      </c>
      <c r="F36">
        <v>2.8199999999999999E-2</v>
      </c>
      <c r="G36" t="s">
        <v>23</v>
      </c>
      <c r="H36">
        <v>2.6100000000000002E-2</v>
      </c>
      <c r="I36">
        <v>2.47E-2</v>
      </c>
      <c r="J36">
        <v>0.98899999999999999</v>
      </c>
      <c r="K36" t="s">
        <v>63</v>
      </c>
      <c r="L36">
        <v>0</v>
      </c>
      <c r="M36">
        <v>145390097</v>
      </c>
      <c r="N36">
        <v>145516497</v>
      </c>
      <c r="O36">
        <v>126.4</v>
      </c>
      <c r="P36">
        <v>145390097</v>
      </c>
      <c r="Q36">
        <v>145516497</v>
      </c>
      <c r="R36">
        <v>126.4</v>
      </c>
    </row>
    <row r="37" spans="1:18">
      <c r="A37" t="s">
        <v>75</v>
      </c>
      <c r="B37">
        <v>3</v>
      </c>
      <c r="C37">
        <v>44293800</v>
      </c>
      <c r="D37" s="1">
        <v>2.2110000000000001E-6</v>
      </c>
      <c r="E37">
        <v>1.0452999999999999</v>
      </c>
      <c r="F37">
        <v>9.4000000000000004E-3</v>
      </c>
      <c r="G37" t="s">
        <v>23</v>
      </c>
      <c r="H37">
        <v>0.29599999999999999</v>
      </c>
      <c r="I37">
        <v>0.314</v>
      </c>
      <c r="J37">
        <v>0.998</v>
      </c>
      <c r="K37" t="s">
        <v>52</v>
      </c>
      <c r="L37">
        <v>1</v>
      </c>
      <c r="M37">
        <v>44222400</v>
      </c>
      <c r="N37">
        <v>45124800</v>
      </c>
      <c r="O37">
        <v>902.4</v>
      </c>
      <c r="P37">
        <v>44226900</v>
      </c>
      <c r="Q37">
        <v>44451800</v>
      </c>
      <c r="R37">
        <v>224.9</v>
      </c>
    </row>
    <row r="38" spans="1:18">
      <c r="A38" t="s">
        <v>76</v>
      </c>
      <c r="B38">
        <v>10</v>
      </c>
      <c r="C38">
        <v>108781258</v>
      </c>
      <c r="D38" s="1">
        <v>2.2119999999999997E-6</v>
      </c>
      <c r="E38">
        <v>1.97506</v>
      </c>
      <c r="F38">
        <v>0.14380000000000001</v>
      </c>
      <c r="G38" t="s">
        <v>28</v>
      </c>
      <c r="H38">
        <v>2.0899999999999998E-3</v>
      </c>
      <c r="I38">
        <v>2.0899999999999998E-3</v>
      </c>
      <c r="J38">
        <v>0.86899999999999999</v>
      </c>
      <c r="K38" t="s">
        <v>61</v>
      </c>
      <c r="L38">
        <v>0</v>
      </c>
      <c r="M38">
        <v>108781258</v>
      </c>
      <c r="N38">
        <v>108781258</v>
      </c>
      <c r="O38">
        <v>0</v>
      </c>
      <c r="P38">
        <v>108781258</v>
      </c>
      <c r="Q38">
        <v>108781258</v>
      </c>
      <c r="R38">
        <v>0</v>
      </c>
    </row>
    <row r="39" spans="1:18">
      <c r="A39" t="s">
        <v>77</v>
      </c>
      <c r="B39">
        <v>12</v>
      </c>
      <c r="C39">
        <v>50851821</v>
      </c>
      <c r="D39" s="1">
        <v>2.3299999999999997E-6</v>
      </c>
      <c r="E39">
        <v>1.10528</v>
      </c>
      <c r="F39">
        <v>2.12E-2</v>
      </c>
      <c r="G39" t="s">
        <v>23</v>
      </c>
      <c r="H39">
        <v>0.93899999999999995</v>
      </c>
      <c r="I39">
        <v>0.96</v>
      </c>
      <c r="J39">
        <v>0.98</v>
      </c>
      <c r="K39" t="s">
        <v>24</v>
      </c>
      <c r="L39">
        <v>1</v>
      </c>
      <c r="M39">
        <v>50780721</v>
      </c>
      <c r="N39">
        <v>51214821</v>
      </c>
      <c r="O39">
        <v>434.1</v>
      </c>
      <c r="P39">
        <v>50780721</v>
      </c>
      <c r="Q39">
        <v>51214821</v>
      </c>
      <c r="R39">
        <v>434.1</v>
      </c>
    </row>
    <row r="40" spans="1:18">
      <c r="A40" t="s">
        <v>78</v>
      </c>
      <c r="B40">
        <v>17</v>
      </c>
      <c r="C40">
        <v>30289363</v>
      </c>
      <c r="D40" s="1">
        <v>2.356E-6</v>
      </c>
      <c r="E40">
        <v>0.49352000000000001</v>
      </c>
      <c r="F40">
        <v>0.14960000000000001</v>
      </c>
      <c r="G40" t="s">
        <v>23</v>
      </c>
      <c r="H40">
        <v>0.99399999999999999</v>
      </c>
      <c r="I40">
        <v>0.995</v>
      </c>
      <c r="J40">
        <v>0.498</v>
      </c>
      <c r="K40" t="s">
        <v>79</v>
      </c>
      <c r="L40">
        <v>0</v>
      </c>
      <c r="M40">
        <v>30289212</v>
      </c>
      <c r="N40">
        <v>30291003</v>
      </c>
      <c r="O40">
        <v>1.7909999999999999</v>
      </c>
      <c r="P40">
        <v>30289212</v>
      </c>
      <c r="Q40">
        <v>30289363</v>
      </c>
      <c r="R40">
        <v>0.151</v>
      </c>
    </row>
    <row r="41" spans="1:18">
      <c r="A41" t="s">
        <v>80</v>
      </c>
      <c r="B41">
        <v>5</v>
      </c>
      <c r="C41">
        <v>9161674</v>
      </c>
      <c r="D41" s="1">
        <v>2.4509999999999999E-6</v>
      </c>
      <c r="E41">
        <v>1.2543299999999999</v>
      </c>
      <c r="F41">
        <v>4.8099999999999997E-2</v>
      </c>
      <c r="G41" t="s">
        <v>56</v>
      </c>
      <c r="H41">
        <v>3.61E-2</v>
      </c>
      <c r="I41">
        <v>1.4200000000000001E-2</v>
      </c>
      <c r="J41">
        <v>0.58599999999999997</v>
      </c>
      <c r="K41" t="s">
        <v>81</v>
      </c>
      <c r="L41">
        <v>1</v>
      </c>
      <c r="M41">
        <v>9161674</v>
      </c>
      <c r="N41">
        <v>9195274</v>
      </c>
      <c r="O41">
        <v>33.6</v>
      </c>
      <c r="P41">
        <v>9161674</v>
      </c>
      <c r="Q41">
        <v>9195274</v>
      </c>
      <c r="R41">
        <v>33.6</v>
      </c>
    </row>
    <row r="42" spans="1:18">
      <c r="A42" t="s">
        <v>82</v>
      </c>
      <c r="B42">
        <v>10</v>
      </c>
      <c r="C42">
        <v>20856539</v>
      </c>
      <c r="D42" s="1">
        <v>2.553E-6</v>
      </c>
      <c r="E42">
        <v>0.92386000000000001</v>
      </c>
      <c r="F42">
        <v>1.6799999999999999E-2</v>
      </c>
      <c r="G42" t="s">
        <v>28</v>
      </c>
      <c r="H42">
        <v>0.90800000000000003</v>
      </c>
      <c r="I42">
        <v>0.91100000000000003</v>
      </c>
      <c r="J42">
        <v>0.87</v>
      </c>
      <c r="K42" t="s">
        <v>26</v>
      </c>
      <c r="L42">
        <v>0</v>
      </c>
      <c r="M42">
        <v>20790639</v>
      </c>
      <c r="N42">
        <v>20992539</v>
      </c>
      <c r="O42">
        <v>201.9</v>
      </c>
      <c r="P42">
        <v>20806439</v>
      </c>
      <c r="Q42">
        <v>20912939</v>
      </c>
      <c r="R42">
        <v>106.5</v>
      </c>
    </row>
    <row r="43" spans="1:18">
      <c r="A43" t="s">
        <v>83</v>
      </c>
      <c r="B43">
        <v>6</v>
      </c>
      <c r="C43">
        <v>99344117</v>
      </c>
      <c r="D43" s="1">
        <v>2.5779999999999997E-6</v>
      </c>
      <c r="E43">
        <v>1.10738</v>
      </c>
      <c r="F43">
        <v>2.1700000000000001E-2</v>
      </c>
      <c r="G43" t="s">
        <v>28</v>
      </c>
      <c r="H43">
        <v>0.96</v>
      </c>
      <c r="I43">
        <v>0.95399999999999996</v>
      </c>
      <c r="J43">
        <v>0.96799999999999997</v>
      </c>
      <c r="K43" t="s">
        <v>63</v>
      </c>
      <c r="L43">
        <v>3</v>
      </c>
      <c r="M43">
        <v>99244917</v>
      </c>
      <c r="N43">
        <v>99460117</v>
      </c>
      <c r="O43">
        <v>215.2</v>
      </c>
      <c r="P43">
        <v>99307417</v>
      </c>
      <c r="Q43">
        <v>99460117</v>
      </c>
      <c r="R43">
        <v>152.69999999999999</v>
      </c>
    </row>
    <row r="44" spans="1:18">
      <c r="A44" t="s">
        <v>84</v>
      </c>
      <c r="B44">
        <v>21</v>
      </c>
      <c r="C44">
        <v>23236900</v>
      </c>
      <c r="D44" s="1">
        <v>2.605E-6</v>
      </c>
      <c r="E44">
        <v>1.0855600000000001</v>
      </c>
      <c r="F44">
        <v>1.7500000000000002E-2</v>
      </c>
      <c r="G44" t="s">
        <v>23</v>
      </c>
      <c r="H44">
        <v>7.0099999999999996E-2</v>
      </c>
      <c r="I44">
        <v>6.7299999999999999E-2</v>
      </c>
      <c r="J44">
        <v>0.996</v>
      </c>
      <c r="K44" t="s">
        <v>63</v>
      </c>
      <c r="L44">
        <v>25</v>
      </c>
      <c r="M44">
        <v>23167600</v>
      </c>
      <c r="N44">
        <v>23252300</v>
      </c>
      <c r="O44">
        <v>84.7</v>
      </c>
      <c r="P44">
        <v>23167600</v>
      </c>
      <c r="Q44">
        <v>23250300</v>
      </c>
      <c r="R44">
        <v>82.7</v>
      </c>
    </row>
    <row r="45" spans="1:18">
      <c r="A45" t="s">
        <v>85</v>
      </c>
      <c r="B45">
        <v>10</v>
      </c>
      <c r="C45">
        <v>69820247</v>
      </c>
      <c r="D45" s="1">
        <v>2.627E-6</v>
      </c>
      <c r="E45">
        <v>1.1403099999999999</v>
      </c>
      <c r="F45">
        <v>2.8000000000000001E-2</v>
      </c>
      <c r="G45" t="s">
        <v>28</v>
      </c>
      <c r="H45">
        <v>5.5500000000000001E-2</v>
      </c>
      <c r="I45">
        <v>2.8899999999999999E-2</v>
      </c>
      <c r="J45">
        <v>0.67100000000000004</v>
      </c>
      <c r="K45" t="s">
        <v>40</v>
      </c>
      <c r="L45">
        <v>1</v>
      </c>
      <c r="M45">
        <v>69820247</v>
      </c>
      <c r="N45">
        <v>69820247</v>
      </c>
      <c r="O45">
        <v>0</v>
      </c>
      <c r="P45">
        <v>69820247</v>
      </c>
      <c r="Q45">
        <v>69820247</v>
      </c>
      <c r="R45">
        <v>0</v>
      </c>
    </row>
    <row r="46" spans="1:18">
      <c r="A46" t="s">
        <v>86</v>
      </c>
      <c r="B46">
        <v>18</v>
      </c>
      <c r="C46">
        <v>53167520</v>
      </c>
      <c r="D46" s="1">
        <v>2.6400000000000001E-6</v>
      </c>
      <c r="E46">
        <v>0.96050000000000002</v>
      </c>
      <c r="F46">
        <v>8.6E-3</v>
      </c>
      <c r="G46" t="s">
        <v>28</v>
      </c>
      <c r="H46">
        <v>0.437</v>
      </c>
      <c r="I46">
        <v>0.433</v>
      </c>
      <c r="J46">
        <v>0.99399999999999999</v>
      </c>
      <c r="K46" t="s">
        <v>54</v>
      </c>
      <c r="L46">
        <v>19</v>
      </c>
      <c r="M46">
        <v>53099020</v>
      </c>
      <c r="N46">
        <v>53475520</v>
      </c>
      <c r="O46">
        <v>376.5</v>
      </c>
      <c r="P46">
        <v>53131520</v>
      </c>
      <c r="Q46">
        <v>53168243</v>
      </c>
      <c r="R46">
        <v>36.722999999999999</v>
      </c>
    </row>
    <row r="47" spans="1:18">
      <c r="A47" t="s">
        <v>87</v>
      </c>
      <c r="B47">
        <v>16</v>
      </c>
      <c r="C47">
        <v>49495173</v>
      </c>
      <c r="D47" s="1">
        <v>2.65E-6</v>
      </c>
      <c r="E47">
        <v>1.04802</v>
      </c>
      <c r="F47">
        <v>0.01</v>
      </c>
      <c r="G47" t="s">
        <v>28</v>
      </c>
      <c r="H47">
        <v>0.35799999999999998</v>
      </c>
      <c r="I47">
        <v>0.35299999999999998</v>
      </c>
      <c r="J47">
        <v>0.84699999999999998</v>
      </c>
      <c r="K47" t="s">
        <v>63</v>
      </c>
      <c r="L47">
        <v>1</v>
      </c>
      <c r="M47">
        <v>49412573</v>
      </c>
      <c r="N47">
        <v>49495334</v>
      </c>
      <c r="O47">
        <v>82.760999999999996</v>
      </c>
      <c r="P47">
        <v>49493603</v>
      </c>
      <c r="Q47">
        <v>49495173</v>
      </c>
      <c r="R47">
        <v>1.5699999999999998</v>
      </c>
    </row>
    <row r="48" spans="1:18">
      <c r="A48" t="s">
        <v>88</v>
      </c>
      <c r="B48">
        <v>14</v>
      </c>
      <c r="C48">
        <v>89264108</v>
      </c>
      <c r="D48" s="1">
        <v>2.7969999999999996E-6</v>
      </c>
      <c r="E48">
        <v>0.79683999999999999</v>
      </c>
      <c r="F48">
        <v>4.8500000000000001E-2</v>
      </c>
      <c r="G48" t="s">
        <v>19</v>
      </c>
      <c r="H48">
        <v>0.98199999999999998</v>
      </c>
      <c r="I48">
        <v>0.98399999999999999</v>
      </c>
      <c r="J48">
        <v>0.82</v>
      </c>
      <c r="K48" t="s">
        <v>30</v>
      </c>
      <c r="L48">
        <v>0</v>
      </c>
      <c r="M48">
        <v>88820108</v>
      </c>
      <c r="N48">
        <v>89424108</v>
      </c>
      <c r="O48">
        <v>604</v>
      </c>
      <c r="P48">
        <v>89112108</v>
      </c>
      <c r="Q48">
        <v>89278408</v>
      </c>
      <c r="R48">
        <v>166.3</v>
      </c>
    </row>
    <row r="49" spans="1:18">
      <c r="A49" t="s">
        <v>89</v>
      </c>
      <c r="B49">
        <v>18</v>
      </c>
      <c r="C49">
        <v>52520149</v>
      </c>
      <c r="D49" s="1">
        <v>2.847E-6</v>
      </c>
      <c r="E49">
        <v>0.95562000000000002</v>
      </c>
      <c r="F49">
        <v>9.7000000000000003E-3</v>
      </c>
      <c r="G49" t="s">
        <v>42</v>
      </c>
      <c r="H49">
        <v>0.27900000000000003</v>
      </c>
      <c r="I49">
        <v>0.27100000000000002</v>
      </c>
      <c r="J49">
        <v>0.97599999999999998</v>
      </c>
      <c r="K49" t="s">
        <v>54</v>
      </c>
      <c r="L49">
        <v>1</v>
      </c>
      <c r="M49">
        <v>52520149</v>
      </c>
      <c r="N49">
        <v>52550649</v>
      </c>
      <c r="O49">
        <v>30.5</v>
      </c>
      <c r="P49">
        <v>52520149</v>
      </c>
      <c r="Q49">
        <v>52547049</v>
      </c>
      <c r="R49">
        <v>26.9</v>
      </c>
    </row>
    <row r="50" spans="1:18">
      <c r="A50" t="s">
        <v>90</v>
      </c>
      <c r="B50">
        <v>1</v>
      </c>
      <c r="C50">
        <v>77501887</v>
      </c>
      <c r="D50" s="1">
        <v>2.9859999999999999E-6</v>
      </c>
      <c r="E50">
        <v>4.3692900000000003</v>
      </c>
      <c r="F50">
        <v>0.31559999999999999</v>
      </c>
      <c r="G50" t="s">
        <v>23</v>
      </c>
      <c r="H50">
        <v>1.3799999999999999E-3</v>
      </c>
      <c r="I50">
        <v>1.3799999999999999E-3</v>
      </c>
      <c r="J50">
        <v>0.29399999999999998</v>
      </c>
      <c r="K50" t="s">
        <v>61</v>
      </c>
      <c r="L50">
        <v>0</v>
      </c>
      <c r="M50">
        <v>77501887</v>
      </c>
      <c r="N50">
        <v>77501887</v>
      </c>
      <c r="O50">
        <v>0</v>
      </c>
      <c r="P50">
        <v>77501887</v>
      </c>
      <c r="Q50">
        <v>77501887</v>
      </c>
      <c r="R50">
        <v>0</v>
      </c>
    </row>
    <row r="51" spans="1:18">
      <c r="A51" t="s">
        <v>91</v>
      </c>
      <c r="B51">
        <v>10</v>
      </c>
      <c r="C51">
        <v>108779114</v>
      </c>
      <c r="D51" s="1">
        <v>3.084E-6</v>
      </c>
      <c r="E51">
        <v>1.9736799999999999</v>
      </c>
      <c r="F51">
        <v>0.1457</v>
      </c>
      <c r="G51" t="s">
        <v>56</v>
      </c>
      <c r="H51">
        <v>1.98E-3</v>
      </c>
      <c r="I51">
        <v>1.98E-3</v>
      </c>
      <c r="J51">
        <v>0.89700000000000002</v>
      </c>
      <c r="K51" t="s">
        <v>92</v>
      </c>
      <c r="L51">
        <v>0</v>
      </c>
      <c r="M51">
        <v>108779114</v>
      </c>
      <c r="N51">
        <v>108779114</v>
      </c>
      <c r="O51">
        <v>0</v>
      </c>
      <c r="P51">
        <v>108779114</v>
      </c>
      <c r="Q51">
        <v>108779114</v>
      </c>
      <c r="R51">
        <v>0</v>
      </c>
    </row>
    <row r="52" spans="1:18">
      <c r="A52" t="s">
        <v>93</v>
      </c>
      <c r="B52">
        <v>19</v>
      </c>
      <c r="C52">
        <v>55190155</v>
      </c>
      <c r="D52" s="1">
        <v>3.2500000000000002E-6</v>
      </c>
      <c r="E52">
        <v>0.90014000000000005</v>
      </c>
      <c r="F52">
        <v>2.2599999999999999E-2</v>
      </c>
      <c r="G52" t="s">
        <v>94</v>
      </c>
      <c r="H52">
        <v>0.90200000000000002</v>
      </c>
      <c r="I52">
        <v>0.90600000000000003</v>
      </c>
      <c r="J52">
        <v>0.77400000000000002</v>
      </c>
      <c r="K52" t="s">
        <v>30</v>
      </c>
      <c r="L52">
        <v>0</v>
      </c>
      <c r="M52">
        <v>55183025</v>
      </c>
      <c r="N52">
        <v>55190155</v>
      </c>
      <c r="O52">
        <v>7.13</v>
      </c>
      <c r="P52">
        <v>55190155</v>
      </c>
      <c r="Q52">
        <v>55190155</v>
      </c>
      <c r="R52">
        <v>0</v>
      </c>
    </row>
    <row r="53" spans="1:18">
      <c r="A53" t="s">
        <v>95</v>
      </c>
      <c r="B53">
        <v>2</v>
      </c>
      <c r="C53">
        <v>28038799</v>
      </c>
      <c r="D53" s="1">
        <v>3.3189999999999999E-6</v>
      </c>
      <c r="E53">
        <v>0.95094000000000001</v>
      </c>
      <c r="F53">
        <v>1.0800000000000001E-2</v>
      </c>
      <c r="G53" t="s">
        <v>28</v>
      </c>
      <c r="H53">
        <v>0.22700000000000001</v>
      </c>
      <c r="I53">
        <v>0.20200000000000001</v>
      </c>
      <c r="J53">
        <v>0.99199999999999999</v>
      </c>
      <c r="K53" t="s">
        <v>54</v>
      </c>
      <c r="L53">
        <v>7</v>
      </c>
      <c r="M53">
        <v>27742799</v>
      </c>
      <c r="N53">
        <v>28350799</v>
      </c>
      <c r="O53">
        <v>608</v>
      </c>
      <c r="P53">
        <v>27949099</v>
      </c>
      <c r="Q53">
        <v>28284799</v>
      </c>
      <c r="R53">
        <v>335.7</v>
      </c>
    </row>
    <row r="54" spans="1:18">
      <c r="A54" t="s">
        <v>96</v>
      </c>
      <c r="B54">
        <v>10</v>
      </c>
      <c r="C54">
        <v>112683536</v>
      </c>
      <c r="D54" s="1">
        <v>3.4120000000000001E-6</v>
      </c>
      <c r="E54">
        <v>5.9834699999999996</v>
      </c>
      <c r="F54">
        <v>0.38519999999999999</v>
      </c>
      <c r="G54" t="s">
        <v>67</v>
      </c>
      <c r="H54">
        <v>8.9800000000000004E-4</v>
      </c>
      <c r="I54">
        <v>8.9800000000000004E-4</v>
      </c>
      <c r="J54">
        <v>0.314</v>
      </c>
      <c r="K54" t="s">
        <v>92</v>
      </c>
      <c r="L54">
        <v>0</v>
      </c>
      <c r="M54">
        <v>112683536</v>
      </c>
      <c r="N54">
        <v>112683536</v>
      </c>
      <c r="O54">
        <v>0</v>
      </c>
      <c r="P54">
        <v>112683536</v>
      </c>
      <c r="Q54">
        <v>112683536</v>
      </c>
      <c r="R54">
        <v>0</v>
      </c>
    </row>
    <row r="55" spans="1:18">
      <c r="A55" t="s">
        <v>97</v>
      </c>
      <c r="B55">
        <v>9</v>
      </c>
      <c r="C55">
        <v>100601085</v>
      </c>
      <c r="D55" s="1">
        <v>3.4350000000000001E-6</v>
      </c>
      <c r="E55">
        <v>2.8924400000000001</v>
      </c>
      <c r="F55">
        <v>0.2288</v>
      </c>
      <c r="G55" t="s">
        <v>37</v>
      </c>
      <c r="H55">
        <v>1.3799999999999999E-3</v>
      </c>
      <c r="I55">
        <v>1.3799999999999999E-3</v>
      </c>
      <c r="J55">
        <v>0.45100000000000001</v>
      </c>
      <c r="K55" t="s">
        <v>61</v>
      </c>
      <c r="L55">
        <v>0</v>
      </c>
      <c r="M55">
        <v>100601085</v>
      </c>
      <c r="N55">
        <v>100601085</v>
      </c>
      <c r="O55">
        <v>0</v>
      </c>
      <c r="P55">
        <v>100601085</v>
      </c>
      <c r="Q55">
        <v>100601085</v>
      </c>
      <c r="R55">
        <v>0</v>
      </c>
    </row>
    <row r="56" spans="1:18">
      <c r="A56" t="s">
        <v>98</v>
      </c>
      <c r="B56">
        <v>1</v>
      </c>
      <c r="C56">
        <v>217349938</v>
      </c>
      <c r="D56" s="1">
        <v>3.4570000000000001E-6</v>
      </c>
      <c r="E56">
        <v>0.73904000000000003</v>
      </c>
      <c r="F56">
        <v>6.5199999999999994E-2</v>
      </c>
      <c r="G56" t="s">
        <v>37</v>
      </c>
      <c r="H56">
        <v>0.99099999999999999</v>
      </c>
      <c r="I56">
        <v>0.99199999999999999</v>
      </c>
      <c r="J56">
        <v>0.53400000000000003</v>
      </c>
      <c r="K56" t="s">
        <v>26</v>
      </c>
      <c r="L56">
        <v>0</v>
      </c>
      <c r="M56">
        <v>217349938</v>
      </c>
      <c r="N56">
        <v>217349938</v>
      </c>
      <c r="O56">
        <v>0</v>
      </c>
      <c r="P56">
        <v>217349938</v>
      </c>
      <c r="Q56">
        <v>217349938</v>
      </c>
      <c r="R56">
        <v>0</v>
      </c>
    </row>
    <row r="57" spans="1:18">
      <c r="A57" t="s">
        <v>99</v>
      </c>
      <c r="B57">
        <v>10</v>
      </c>
      <c r="C57">
        <v>108778135</v>
      </c>
      <c r="D57" s="1">
        <v>4.0489999999999997E-6</v>
      </c>
      <c r="E57">
        <v>1.99851</v>
      </c>
      <c r="F57">
        <v>0.1502</v>
      </c>
      <c r="G57" t="s">
        <v>23</v>
      </c>
      <c r="H57">
        <v>1.9E-3</v>
      </c>
      <c r="I57">
        <v>1.9E-3</v>
      </c>
      <c r="J57">
        <v>0.873</v>
      </c>
      <c r="K57" t="s">
        <v>61</v>
      </c>
      <c r="L57">
        <v>0</v>
      </c>
      <c r="M57">
        <v>108778135</v>
      </c>
      <c r="N57">
        <v>108778135</v>
      </c>
      <c r="O57">
        <v>0</v>
      </c>
      <c r="P57">
        <v>108778135</v>
      </c>
      <c r="Q57">
        <v>108778135</v>
      </c>
      <c r="R57">
        <v>0</v>
      </c>
    </row>
    <row r="58" spans="1:18">
      <c r="A58" t="s">
        <v>100</v>
      </c>
      <c r="B58">
        <v>1</v>
      </c>
      <c r="C58">
        <v>240055416</v>
      </c>
      <c r="D58" s="1">
        <v>4.2479999999999998E-6</v>
      </c>
      <c r="E58">
        <v>1.3478399999999999</v>
      </c>
      <c r="F58">
        <v>6.4899999999999999E-2</v>
      </c>
      <c r="G58" t="s">
        <v>56</v>
      </c>
      <c r="H58">
        <v>7.4599999999999996E-3</v>
      </c>
      <c r="I58">
        <v>7.5399999999999998E-3</v>
      </c>
      <c r="J58">
        <v>0.90500000000000003</v>
      </c>
      <c r="K58" t="s">
        <v>57</v>
      </c>
      <c r="L58">
        <v>0</v>
      </c>
      <c r="M58">
        <v>240004216</v>
      </c>
      <c r="N58">
        <v>240055416</v>
      </c>
      <c r="O58">
        <v>51.2</v>
      </c>
      <c r="P58">
        <v>240055416</v>
      </c>
      <c r="Q58">
        <v>240055416</v>
      </c>
      <c r="R58">
        <v>0</v>
      </c>
    </row>
    <row r="59" spans="1:18">
      <c r="A59" t="s">
        <v>101</v>
      </c>
      <c r="B59">
        <v>4</v>
      </c>
      <c r="C59">
        <v>3029916</v>
      </c>
      <c r="D59" s="1">
        <v>4.3499999999999999E-6</v>
      </c>
      <c r="E59">
        <v>0.95331999999999995</v>
      </c>
      <c r="F59">
        <v>1.04E-2</v>
      </c>
      <c r="G59" t="s">
        <v>23</v>
      </c>
      <c r="H59">
        <v>0.28199999999999997</v>
      </c>
      <c r="I59">
        <v>0.28499999999999998</v>
      </c>
      <c r="J59">
        <v>0.89800000000000002</v>
      </c>
      <c r="K59" t="s">
        <v>26</v>
      </c>
      <c r="L59">
        <v>0</v>
      </c>
      <c r="M59">
        <v>2839916</v>
      </c>
      <c r="N59">
        <v>3254916</v>
      </c>
      <c r="O59">
        <v>415</v>
      </c>
      <c r="P59">
        <v>3029916</v>
      </c>
      <c r="Q59">
        <v>3242916</v>
      </c>
      <c r="R59">
        <v>213</v>
      </c>
    </row>
    <row r="60" spans="1:18">
      <c r="A60" t="s">
        <v>102</v>
      </c>
      <c r="B60">
        <v>6</v>
      </c>
      <c r="C60">
        <v>6434595</v>
      </c>
      <c r="D60" s="1">
        <v>4.3629999999999996E-6</v>
      </c>
      <c r="E60">
        <v>1.10561</v>
      </c>
      <c r="F60">
        <v>2.18E-2</v>
      </c>
      <c r="G60" t="s">
        <v>23</v>
      </c>
      <c r="H60">
        <v>4.3700000000000003E-2</v>
      </c>
      <c r="I60">
        <v>4.1700000000000001E-2</v>
      </c>
      <c r="J60">
        <v>0.97799999999999998</v>
      </c>
      <c r="K60" t="s">
        <v>63</v>
      </c>
      <c r="L60">
        <v>0</v>
      </c>
      <c r="M60">
        <v>6374895</v>
      </c>
      <c r="N60">
        <v>6450295</v>
      </c>
      <c r="O60">
        <v>75.400000000000006</v>
      </c>
      <c r="P60">
        <v>6381795</v>
      </c>
      <c r="Q60">
        <v>6441395</v>
      </c>
      <c r="R60">
        <v>59.6</v>
      </c>
    </row>
    <row r="61" spans="1:18">
      <c r="A61" t="s">
        <v>103</v>
      </c>
      <c r="B61">
        <v>14</v>
      </c>
      <c r="C61">
        <v>51314737</v>
      </c>
      <c r="D61" s="1">
        <v>4.454E-6</v>
      </c>
      <c r="E61">
        <v>0.93164999999999998</v>
      </c>
      <c r="F61">
        <v>1.54E-2</v>
      </c>
      <c r="G61" t="s">
        <v>28</v>
      </c>
      <c r="H61">
        <v>0.90600000000000003</v>
      </c>
      <c r="I61">
        <v>0.90800000000000003</v>
      </c>
      <c r="J61">
        <v>0.95599999999999996</v>
      </c>
      <c r="K61" t="s">
        <v>26</v>
      </c>
      <c r="L61">
        <v>8</v>
      </c>
      <c r="M61">
        <v>51269237</v>
      </c>
      <c r="N61">
        <v>51314737</v>
      </c>
      <c r="O61">
        <v>45.5</v>
      </c>
      <c r="P61">
        <v>51314737</v>
      </c>
      <c r="Q61">
        <v>51314737</v>
      </c>
      <c r="R61">
        <v>0</v>
      </c>
    </row>
    <row r="62" spans="1:18">
      <c r="A62" t="s">
        <v>104</v>
      </c>
      <c r="B62">
        <v>1</v>
      </c>
      <c r="C62">
        <v>177488616</v>
      </c>
      <c r="D62" s="1">
        <v>4.4660000000000001E-6</v>
      </c>
      <c r="E62">
        <v>0.94364999999999999</v>
      </c>
      <c r="F62">
        <v>1.26E-2</v>
      </c>
      <c r="G62" t="s">
        <v>23</v>
      </c>
      <c r="H62">
        <v>0.13300000000000001</v>
      </c>
      <c r="I62">
        <v>0.13700000000000001</v>
      </c>
      <c r="J62">
        <v>0.96799999999999997</v>
      </c>
      <c r="K62" t="s">
        <v>54</v>
      </c>
      <c r="L62">
        <v>1</v>
      </c>
      <c r="M62">
        <v>177459016</v>
      </c>
      <c r="N62">
        <v>177622616</v>
      </c>
      <c r="O62">
        <v>163.6</v>
      </c>
      <c r="P62">
        <v>177488616</v>
      </c>
      <c r="Q62">
        <v>177587016</v>
      </c>
      <c r="R62">
        <v>98.4</v>
      </c>
    </row>
    <row r="63" spans="1:18">
      <c r="A63" t="s">
        <v>105</v>
      </c>
      <c r="B63">
        <v>21</v>
      </c>
      <c r="C63">
        <v>28100624</v>
      </c>
      <c r="D63" s="1">
        <v>4.515E-6</v>
      </c>
      <c r="E63">
        <v>0.89288000000000001</v>
      </c>
      <c r="F63">
        <v>2.47E-2</v>
      </c>
      <c r="G63" t="s">
        <v>23</v>
      </c>
      <c r="H63">
        <v>0.95599999999999996</v>
      </c>
      <c r="I63">
        <v>0.96099999999999997</v>
      </c>
      <c r="J63">
        <v>0.7</v>
      </c>
      <c r="K63" t="s">
        <v>54</v>
      </c>
      <c r="L63">
        <v>1</v>
      </c>
      <c r="M63">
        <v>28097104</v>
      </c>
      <c r="N63">
        <v>28100624</v>
      </c>
      <c r="O63">
        <v>3.52</v>
      </c>
      <c r="P63">
        <v>28097104</v>
      </c>
      <c r="Q63">
        <v>28100624</v>
      </c>
      <c r="R63">
        <v>3.52</v>
      </c>
    </row>
    <row r="64" spans="1:18">
      <c r="A64" t="s">
        <v>106</v>
      </c>
      <c r="B64">
        <v>13</v>
      </c>
      <c r="C64">
        <v>69813047</v>
      </c>
      <c r="D64" s="1">
        <v>4.7689999999999996E-6</v>
      </c>
      <c r="E64">
        <v>3.6382400000000001</v>
      </c>
      <c r="F64">
        <v>0.2823</v>
      </c>
      <c r="G64" t="s">
        <v>23</v>
      </c>
      <c r="H64">
        <v>5.0100000000000003E-4</v>
      </c>
      <c r="I64">
        <v>5.0100000000000003E-4</v>
      </c>
      <c r="J64">
        <v>0.91</v>
      </c>
      <c r="K64" t="s">
        <v>61</v>
      </c>
      <c r="L64">
        <v>0</v>
      </c>
      <c r="M64">
        <v>69813047</v>
      </c>
      <c r="N64">
        <v>69813047</v>
      </c>
      <c r="O64">
        <v>0</v>
      </c>
      <c r="P64">
        <v>69813047</v>
      </c>
      <c r="Q64">
        <v>69813047</v>
      </c>
      <c r="R64">
        <v>0</v>
      </c>
    </row>
    <row r="65" spans="1:18">
      <c r="A65" t="s">
        <v>107</v>
      </c>
      <c r="B65">
        <v>3</v>
      </c>
      <c r="C65">
        <v>78168729</v>
      </c>
      <c r="D65" s="1">
        <v>4.8149999999999996E-6</v>
      </c>
      <c r="E65">
        <v>0.89709000000000005</v>
      </c>
      <c r="F65">
        <v>2.3800000000000002E-2</v>
      </c>
      <c r="G65" t="s">
        <v>28</v>
      </c>
      <c r="H65">
        <v>0.95899999999999996</v>
      </c>
      <c r="I65">
        <v>0.95899999999999996</v>
      </c>
      <c r="J65">
        <v>0.879</v>
      </c>
      <c r="K65" t="s">
        <v>26</v>
      </c>
      <c r="L65">
        <v>0</v>
      </c>
      <c r="M65">
        <v>78016729</v>
      </c>
      <c r="N65">
        <v>78179529</v>
      </c>
      <c r="O65">
        <v>162.80000000000001</v>
      </c>
      <c r="P65">
        <v>78168729</v>
      </c>
      <c r="Q65">
        <v>78179529</v>
      </c>
      <c r="R65">
        <v>10.8</v>
      </c>
    </row>
    <row r="66" spans="1:18">
      <c r="A66" t="s">
        <v>108</v>
      </c>
      <c r="B66">
        <v>13</v>
      </c>
      <c r="C66">
        <v>75967082</v>
      </c>
      <c r="D66" s="1">
        <v>4.8419999999999996E-6</v>
      </c>
      <c r="E66">
        <v>0.95838999999999996</v>
      </c>
      <c r="F66">
        <v>9.2999999999999992E-3</v>
      </c>
      <c r="G66" t="s">
        <v>28</v>
      </c>
      <c r="H66">
        <v>0.31</v>
      </c>
      <c r="I66">
        <v>0.33600000000000002</v>
      </c>
      <c r="J66">
        <v>0.97899999999999998</v>
      </c>
      <c r="K66" t="s">
        <v>109</v>
      </c>
      <c r="L66">
        <v>2</v>
      </c>
      <c r="M66">
        <v>75931982</v>
      </c>
      <c r="N66">
        <v>76022882</v>
      </c>
      <c r="O66">
        <v>90.9</v>
      </c>
      <c r="P66">
        <v>75967082</v>
      </c>
      <c r="Q66">
        <v>75978882</v>
      </c>
      <c r="R66">
        <v>11.8</v>
      </c>
    </row>
    <row r="67" spans="1:18">
      <c r="A67" t="s">
        <v>110</v>
      </c>
      <c r="B67">
        <v>8</v>
      </c>
      <c r="C67">
        <v>99807124</v>
      </c>
      <c r="D67" s="1">
        <v>4.8919999999999999E-6</v>
      </c>
      <c r="E67">
        <v>1.23072</v>
      </c>
      <c r="F67">
        <v>4.5400000000000003E-2</v>
      </c>
      <c r="G67" t="s">
        <v>28</v>
      </c>
      <c r="H67">
        <v>1.3599999999999999E-2</v>
      </c>
      <c r="I67">
        <v>1.3599999999999999E-2</v>
      </c>
      <c r="J67">
        <v>0.69499999999999995</v>
      </c>
      <c r="K67" t="s">
        <v>63</v>
      </c>
      <c r="L67">
        <v>0</v>
      </c>
      <c r="M67">
        <v>99359124</v>
      </c>
      <c r="N67">
        <v>99807124</v>
      </c>
      <c r="O67">
        <v>448</v>
      </c>
      <c r="P67">
        <v>99807124</v>
      </c>
      <c r="Q67">
        <v>99807124</v>
      </c>
      <c r="R67">
        <v>0</v>
      </c>
    </row>
    <row r="68" spans="1:18">
      <c r="A68" t="s">
        <v>111</v>
      </c>
      <c r="B68">
        <v>3</v>
      </c>
      <c r="C68">
        <v>49478988</v>
      </c>
      <c r="D68" s="1">
        <v>5.1190000000000005E-6</v>
      </c>
      <c r="E68">
        <v>1.05887</v>
      </c>
      <c r="F68">
        <v>1.2500000000000001E-2</v>
      </c>
      <c r="G68" t="s">
        <v>19</v>
      </c>
      <c r="H68">
        <v>0.67900000000000005</v>
      </c>
      <c r="I68">
        <v>0.66800000000000004</v>
      </c>
      <c r="J68">
        <v>0.97299999999999998</v>
      </c>
      <c r="K68" t="s">
        <v>20</v>
      </c>
      <c r="L68">
        <v>0</v>
      </c>
      <c r="M68">
        <v>49215988</v>
      </c>
      <c r="N68">
        <v>49842988</v>
      </c>
      <c r="O68">
        <v>627</v>
      </c>
      <c r="P68">
        <v>49432488</v>
      </c>
      <c r="Q68">
        <v>49637988</v>
      </c>
      <c r="R68">
        <v>205.5</v>
      </c>
    </row>
    <row r="69" spans="1:18">
      <c r="A69" t="s">
        <v>112</v>
      </c>
      <c r="B69">
        <v>12</v>
      </c>
      <c r="C69">
        <v>75710362</v>
      </c>
      <c r="D69" s="1">
        <v>5.1270000000000002E-6</v>
      </c>
      <c r="E69">
        <v>0.89029999999999998</v>
      </c>
      <c r="F69">
        <v>2.5499999999999998E-2</v>
      </c>
      <c r="G69" t="s">
        <v>23</v>
      </c>
      <c r="H69">
        <v>0.95099999999999996</v>
      </c>
      <c r="I69">
        <v>0.95299999999999996</v>
      </c>
      <c r="J69">
        <v>0.64800000000000002</v>
      </c>
      <c r="K69" t="s">
        <v>26</v>
      </c>
      <c r="L69">
        <v>4</v>
      </c>
      <c r="M69">
        <v>75610362</v>
      </c>
      <c r="N69">
        <v>75966362</v>
      </c>
      <c r="O69">
        <v>356</v>
      </c>
      <c r="P69">
        <v>75710362</v>
      </c>
      <c r="Q69">
        <v>75913362</v>
      </c>
      <c r="R69">
        <v>203</v>
      </c>
    </row>
    <row r="70" spans="1:18">
      <c r="A70" t="s">
        <v>113</v>
      </c>
      <c r="B70">
        <v>5</v>
      </c>
      <c r="C70">
        <v>140933810</v>
      </c>
      <c r="D70" s="1">
        <v>5.2580000000000003E-6</v>
      </c>
      <c r="E70">
        <v>1.43462</v>
      </c>
      <c r="F70">
        <v>7.9200000000000007E-2</v>
      </c>
      <c r="G70" t="s">
        <v>42</v>
      </c>
      <c r="H70">
        <v>0.99399999999999999</v>
      </c>
      <c r="I70">
        <v>0.99299999999999999</v>
      </c>
      <c r="J70">
        <v>0.77</v>
      </c>
      <c r="K70" t="s">
        <v>63</v>
      </c>
      <c r="L70">
        <v>0</v>
      </c>
      <c r="M70">
        <v>140893910</v>
      </c>
      <c r="N70">
        <v>140974310</v>
      </c>
      <c r="O70">
        <v>80.400000000000006</v>
      </c>
      <c r="P70">
        <v>140933810</v>
      </c>
      <c r="Q70">
        <v>140974310</v>
      </c>
      <c r="R70">
        <v>40.5</v>
      </c>
    </row>
    <row r="71" spans="1:18">
      <c r="A71" t="s">
        <v>114</v>
      </c>
      <c r="B71">
        <v>4</v>
      </c>
      <c r="C71">
        <v>7617497</v>
      </c>
      <c r="D71" s="1">
        <v>5.3490000000000008E-6</v>
      </c>
      <c r="E71">
        <v>1.06471</v>
      </c>
      <c r="F71">
        <v>1.38E-2</v>
      </c>
      <c r="G71" t="s">
        <v>19</v>
      </c>
      <c r="H71">
        <v>0.73499999999999999</v>
      </c>
      <c r="I71">
        <v>0.73299999999999998</v>
      </c>
      <c r="J71">
        <v>0.88800000000000001</v>
      </c>
      <c r="K71" t="s">
        <v>20</v>
      </c>
      <c r="L71">
        <v>0</v>
      </c>
      <c r="M71">
        <v>7537597</v>
      </c>
      <c r="N71">
        <v>7629197</v>
      </c>
      <c r="O71">
        <v>91.6</v>
      </c>
      <c r="P71">
        <v>7612777</v>
      </c>
      <c r="Q71">
        <v>7620677</v>
      </c>
      <c r="R71">
        <v>7.9</v>
      </c>
    </row>
    <row r="72" spans="1:18">
      <c r="A72" t="s">
        <v>115</v>
      </c>
      <c r="B72">
        <v>4</v>
      </c>
      <c r="C72">
        <v>105881982</v>
      </c>
      <c r="D72" s="1">
        <v>5.4390000000000008E-6</v>
      </c>
      <c r="E72">
        <v>3.4315099999999998</v>
      </c>
      <c r="F72">
        <v>0.2712</v>
      </c>
      <c r="G72" t="s">
        <v>23</v>
      </c>
      <c r="H72">
        <v>9.2000000000000003E-4</v>
      </c>
      <c r="I72">
        <v>9.2000000000000003E-4</v>
      </c>
      <c r="J72">
        <v>0.71799999999999997</v>
      </c>
      <c r="K72" t="s">
        <v>61</v>
      </c>
      <c r="L72">
        <v>0</v>
      </c>
      <c r="M72">
        <v>105881982</v>
      </c>
      <c r="N72">
        <v>105881982</v>
      </c>
      <c r="O72">
        <v>0</v>
      </c>
      <c r="P72">
        <v>105881982</v>
      </c>
      <c r="Q72">
        <v>105881982</v>
      </c>
      <c r="R72">
        <v>0</v>
      </c>
    </row>
    <row r="73" spans="1:18">
      <c r="A73" t="s">
        <v>116</v>
      </c>
      <c r="B73">
        <v>18</v>
      </c>
      <c r="C73">
        <v>31353995</v>
      </c>
      <c r="D73" s="1">
        <v>5.5040000000000002E-6</v>
      </c>
      <c r="E73">
        <v>1.0450900000000001</v>
      </c>
      <c r="F73">
        <v>9.7000000000000003E-3</v>
      </c>
      <c r="G73" t="s">
        <v>37</v>
      </c>
      <c r="H73">
        <v>0.35799999999999998</v>
      </c>
      <c r="I73">
        <v>0.35099999999999998</v>
      </c>
      <c r="J73">
        <v>0.90500000000000003</v>
      </c>
      <c r="K73" t="s">
        <v>63</v>
      </c>
      <c r="L73">
        <v>0</v>
      </c>
      <c r="M73">
        <v>31303595</v>
      </c>
      <c r="N73">
        <v>31418095</v>
      </c>
      <c r="O73">
        <v>114.5</v>
      </c>
      <c r="P73">
        <v>31304995</v>
      </c>
      <c r="Q73">
        <v>31418095</v>
      </c>
      <c r="R73">
        <v>113.1</v>
      </c>
    </row>
    <row r="74" spans="1:18">
      <c r="A74" t="s">
        <v>117</v>
      </c>
      <c r="B74">
        <v>9</v>
      </c>
      <c r="C74">
        <v>98297187</v>
      </c>
      <c r="D74" s="1">
        <v>5.6320000000000005E-6</v>
      </c>
      <c r="E74">
        <v>0.94054000000000004</v>
      </c>
      <c r="F74">
        <v>1.35E-2</v>
      </c>
      <c r="G74" t="s">
        <v>28</v>
      </c>
      <c r="H74">
        <v>0.879</v>
      </c>
      <c r="I74">
        <v>0.89</v>
      </c>
      <c r="J74">
        <v>0.96799999999999997</v>
      </c>
      <c r="K74" t="s">
        <v>54</v>
      </c>
      <c r="L74">
        <v>1</v>
      </c>
      <c r="M74">
        <v>98186187</v>
      </c>
      <c r="N74">
        <v>98314387</v>
      </c>
      <c r="O74">
        <v>128.19999999999999</v>
      </c>
      <c r="P74">
        <v>98210987</v>
      </c>
      <c r="Q74">
        <v>98314287</v>
      </c>
      <c r="R74">
        <v>103.3</v>
      </c>
    </row>
    <row r="75" spans="1:18">
      <c r="A75" t="s">
        <v>118</v>
      </c>
      <c r="B75">
        <v>4</v>
      </c>
      <c r="C75">
        <v>7541147</v>
      </c>
      <c r="D75" s="1">
        <v>5.7500000000000009E-6</v>
      </c>
      <c r="E75">
        <v>1.05169</v>
      </c>
      <c r="F75">
        <v>1.11E-2</v>
      </c>
      <c r="G75" t="s">
        <v>23</v>
      </c>
      <c r="H75">
        <v>0.73299999999999998</v>
      </c>
      <c r="I75">
        <v>0.73</v>
      </c>
      <c r="J75">
        <v>0.79900000000000004</v>
      </c>
      <c r="K75" t="s">
        <v>63</v>
      </c>
      <c r="L75">
        <v>1</v>
      </c>
      <c r="M75">
        <v>7541147</v>
      </c>
      <c r="N75">
        <v>7542507</v>
      </c>
      <c r="O75">
        <v>1.3599999999999999</v>
      </c>
      <c r="P75">
        <v>7541147</v>
      </c>
      <c r="Q75">
        <v>7541996</v>
      </c>
      <c r="R75">
        <v>0.84899999999999998</v>
      </c>
    </row>
    <row r="76" spans="1:18">
      <c r="A76" t="s">
        <v>119</v>
      </c>
      <c r="B76">
        <v>9</v>
      </c>
      <c r="C76">
        <v>37661609</v>
      </c>
      <c r="D76" s="1">
        <v>5.7630000000000006E-6</v>
      </c>
      <c r="E76">
        <v>1.36738</v>
      </c>
      <c r="F76">
        <v>6.9000000000000006E-2</v>
      </c>
      <c r="G76" t="s">
        <v>28</v>
      </c>
      <c r="H76">
        <v>7.4999999999999997E-3</v>
      </c>
      <c r="I76">
        <v>6.7600000000000004E-3</v>
      </c>
      <c r="J76">
        <v>0.745</v>
      </c>
      <c r="K76" t="s">
        <v>63</v>
      </c>
      <c r="L76">
        <v>0</v>
      </c>
      <c r="M76">
        <v>37661609</v>
      </c>
      <c r="N76">
        <v>37725509</v>
      </c>
      <c r="O76">
        <v>63.9</v>
      </c>
      <c r="P76">
        <v>37661609</v>
      </c>
      <c r="Q76">
        <v>37725509</v>
      </c>
      <c r="R76">
        <v>63.9</v>
      </c>
    </row>
    <row r="77" spans="1:18">
      <c r="A77" t="s">
        <v>120</v>
      </c>
      <c r="B77">
        <v>11</v>
      </c>
      <c r="C77">
        <v>106899460</v>
      </c>
      <c r="D77" s="1">
        <v>5.7650000000000007E-6</v>
      </c>
      <c r="E77">
        <v>2.2078099999999998</v>
      </c>
      <c r="F77">
        <v>0.17460000000000001</v>
      </c>
      <c r="G77" t="s">
        <v>28</v>
      </c>
      <c r="H77">
        <v>1.6999999999999999E-3</v>
      </c>
      <c r="I77">
        <v>1.6999999999999999E-3</v>
      </c>
      <c r="J77">
        <v>0.71399999999999997</v>
      </c>
      <c r="K77" t="s">
        <v>61</v>
      </c>
      <c r="L77">
        <v>0</v>
      </c>
      <c r="M77">
        <v>106899460</v>
      </c>
      <c r="N77">
        <v>106899460</v>
      </c>
      <c r="O77">
        <v>0</v>
      </c>
      <c r="P77">
        <v>106899460</v>
      </c>
      <c r="Q77">
        <v>106899460</v>
      </c>
      <c r="R77">
        <v>0</v>
      </c>
    </row>
    <row r="78" spans="1:18">
      <c r="A78" t="s">
        <v>121</v>
      </c>
      <c r="B78">
        <v>3</v>
      </c>
      <c r="C78">
        <v>112148394</v>
      </c>
      <c r="D78" s="1">
        <v>5.8370000000000002E-6</v>
      </c>
      <c r="E78">
        <v>4.6964199999999998</v>
      </c>
      <c r="F78">
        <v>0.34129999999999999</v>
      </c>
      <c r="G78" t="s">
        <v>56</v>
      </c>
      <c r="H78">
        <v>4.5300000000000001E-4</v>
      </c>
      <c r="I78">
        <v>4.5300000000000001E-4</v>
      </c>
      <c r="J78">
        <v>0.64700000000000002</v>
      </c>
      <c r="K78" t="s">
        <v>92</v>
      </c>
      <c r="L78">
        <v>0</v>
      </c>
      <c r="M78">
        <v>112148394</v>
      </c>
      <c r="N78">
        <v>112148394</v>
      </c>
      <c r="O78">
        <v>0</v>
      </c>
      <c r="P78">
        <v>112148394</v>
      </c>
      <c r="Q78">
        <v>112148394</v>
      </c>
      <c r="R78">
        <v>0</v>
      </c>
    </row>
    <row r="79" spans="1:18">
      <c r="A79" t="s">
        <v>122</v>
      </c>
      <c r="B79">
        <v>11</v>
      </c>
      <c r="C79">
        <v>101114526</v>
      </c>
      <c r="D79" s="1">
        <v>5.8700000000000005E-6</v>
      </c>
      <c r="E79">
        <v>2.0517599999999998</v>
      </c>
      <c r="F79">
        <v>0.15859999999999999</v>
      </c>
      <c r="G79" t="s">
        <v>28</v>
      </c>
      <c r="H79">
        <v>5.4900000000000001E-3</v>
      </c>
      <c r="I79">
        <v>3.3700000000000002E-3</v>
      </c>
      <c r="J79">
        <v>0.59699999999999998</v>
      </c>
      <c r="K79" t="s">
        <v>68</v>
      </c>
      <c r="L79">
        <v>0</v>
      </c>
      <c r="M79">
        <v>101114526</v>
      </c>
      <c r="N79">
        <v>101114526</v>
      </c>
      <c r="O79">
        <v>0</v>
      </c>
      <c r="P79">
        <v>101114526</v>
      </c>
      <c r="Q79">
        <v>101114526</v>
      </c>
      <c r="R79">
        <v>0</v>
      </c>
    </row>
    <row r="80" spans="1:18">
      <c r="A80" t="s">
        <v>123</v>
      </c>
      <c r="B80">
        <v>5</v>
      </c>
      <c r="C80">
        <v>137141934</v>
      </c>
      <c r="D80" s="1">
        <v>5.8810000000000001E-6</v>
      </c>
      <c r="E80">
        <v>0.70659000000000005</v>
      </c>
      <c r="F80">
        <v>7.6700000000000004E-2</v>
      </c>
      <c r="G80" t="s">
        <v>42</v>
      </c>
      <c r="H80">
        <v>0.99399999999999999</v>
      </c>
      <c r="I80">
        <v>0.995</v>
      </c>
      <c r="J80">
        <v>0.60099999999999998</v>
      </c>
      <c r="K80" t="s">
        <v>26</v>
      </c>
      <c r="L80">
        <v>0</v>
      </c>
      <c r="M80">
        <v>137141934</v>
      </c>
      <c r="N80">
        <v>137141934</v>
      </c>
      <c r="O80">
        <v>0</v>
      </c>
      <c r="P80">
        <v>137141934</v>
      </c>
      <c r="Q80">
        <v>137141934</v>
      </c>
      <c r="R80">
        <v>0</v>
      </c>
    </row>
    <row r="81" spans="1:18">
      <c r="A81" t="s">
        <v>124</v>
      </c>
      <c r="B81">
        <v>10</v>
      </c>
      <c r="C81">
        <v>112665723</v>
      </c>
      <c r="D81" s="1">
        <v>6.0510000000000002E-6</v>
      </c>
      <c r="E81">
        <v>5.6763000000000003</v>
      </c>
      <c r="F81">
        <v>0.38379999999999997</v>
      </c>
      <c r="G81" t="s">
        <v>125</v>
      </c>
      <c r="H81">
        <v>9.5E-4</v>
      </c>
      <c r="I81">
        <v>9.5E-4</v>
      </c>
      <c r="J81">
        <v>0.30299999999999999</v>
      </c>
      <c r="K81" t="s">
        <v>92</v>
      </c>
      <c r="L81">
        <v>0</v>
      </c>
      <c r="M81">
        <v>112665723</v>
      </c>
      <c r="N81">
        <v>112665723</v>
      </c>
      <c r="O81">
        <v>0</v>
      </c>
      <c r="P81">
        <v>112665723</v>
      </c>
      <c r="Q81">
        <v>112665723</v>
      </c>
      <c r="R81">
        <v>0</v>
      </c>
    </row>
    <row r="82" spans="1:18">
      <c r="A82" t="s">
        <v>126</v>
      </c>
      <c r="B82">
        <v>13</v>
      </c>
      <c r="C82">
        <v>55926163</v>
      </c>
      <c r="D82" s="1">
        <v>6.0639999999999999E-6</v>
      </c>
      <c r="E82">
        <v>1.0498000000000001</v>
      </c>
      <c r="F82">
        <v>1.0699999999999999E-2</v>
      </c>
      <c r="G82" t="s">
        <v>48</v>
      </c>
      <c r="H82">
        <v>0.36199999999999999</v>
      </c>
      <c r="I82">
        <v>0.35299999999999998</v>
      </c>
      <c r="J82">
        <v>0.74399999999999999</v>
      </c>
      <c r="K82" t="s">
        <v>63</v>
      </c>
      <c r="L82">
        <v>0</v>
      </c>
      <c r="M82">
        <v>55634163</v>
      </c>
      <c r="N82">
        <v>56141163</v>
      </c>
      <c r="O82">
        <v>507</v>
      </c>
      <c r="P82">
        <v>55926163</v>
      </c>
      <c r="Q82">
        <v>55926163</v>
      </c>
      <c r="R82">
        <v>0</v>
      </c>
    </row>
    <row r="83" spans="1:18">
      <c r="A83" t="s">
        <v>127</v>
      </c>
      <c r="B83">
        <v>12</v>
      </c>
      <c r="C83">
        <v>66377278</v>
      </c>
      <c r="D83" s="1">
        <v>6.1840000000000004E-6</v>
      </c>
      <c r="E83">
        <v>0.84492999999999996</v>
      </c>
      <c r="F83">
        <v>3.73E-2</v>
      </c>
      <c r="G83" t="s">
        <v>19</v>
      </c>
      <c r="H83">
        <v>0.95599999999999996</v>
      </c>
      <c r="I83">
        <v>0.96</v>
      </c>
      <c r="J83">
        <v>0.59699999999999998</v>
      </c>
      <c r="K83" t="s">
        <v>30</v>
      </c>
      <c r="L83">
        <v>0</v>
      </c>
      <c r="M83">
        <v>66377278</v>
      </c>
      <c r="N83">
        <v>66377278</v>
      </c>
      <c r="O83">
        <v>0</v>
      </c>
      <c r="P83">
        <v>66377278</v>
      </c>
      <c r="Q83">
        <v>66377278</v>
      </c>
      <c r="R83">
        <v>0</v>
      </c>
    </row>
    <row r="84" spans="1:18">
      <c r="A84" t="s">
        <v>128</v>
      </c>
      <c r="B84">
        <v>7</v>
      </c>
      <c r="C84">
        <v>36755111</v>
      </c>
      <c r="D84" s="1">
        <v>6.2910000000000004E-6</v>
      </c>
      <c r="E84">
        <v>1.04749</v>
      </c>
      <c r="F84">
        <v>1.03E-2</v>
      </c>
      <c r="G84" t="s">
        <v>28</v>
      </c>
      <c r="H84">
        <v>0.60499999999999998</v>
      </c>
      <c r="I84">
        <v>0.60299999999999998</v>
      </c>
      <c r="J84">
        <v>0.78300000000000003</v>
      </c>
      <c r="K84" t="s">
        <v>63</v>
      </c>
      <c r="L84">
        <v>0</v>
      </c>
      <c r="M84">
        <v>36729911</v>
      </c>
      <c r="N84">
        <v>36758241</v>
      </c>
      <c r="O84">
        <v>28.33</v>
      </c>
      <c r="P84">
        <v>36755111</v>
      </c>
      <c r="Q84">
        <v>36755111</v>
      </c>
      <c r="R84">
        <v>0</v>
      </c>
    </row>
    <row r="85" spans="1:18">
      <c r="A85" t="s">
        <v>129</v>
      </c>
      <c r="B85">
        <v>7</v>
      </c>
      <c r="C85">
        <v>54662661</v>
      </c>
      <c r="D85" s="1">
        <v>6.336E-6</v>
      </c>
      <c r="E85">
        <v>0.93622000000000005</v>
      </c>
      <c r="F85">
        <v>1.46E-2</v>
      </c>
      <c r="G85" t="s">
        <v>28</v>
      </c>
      <c r="H85">
        <v>0.88600000000000001</v>
      </c>
      <c r="I85">
        <v>0.88900000000000001</v>
      </c>
      <c r="J85">
        <v>0.93</v>
      </c>
      <c r="K85" t="s">
        <v>26</v>
      </c>
      <c r="L85">
        <v>2</v>
      </c>
      <c r="M85">
        <v>54391661</v>
      </c>
      <c r="N85">
        <v>54662661</v>
      </c>
      <c r="O85">
        <v>271</v>
      </c>
      <c r="P85">
        <v>54620261</v>
      </c>
      <c r="Q85">
        <v>54662661</v>
      </c>
      <c r="R85">
        <v>42.4</v>
      </c>
    </row>
    <row r="86" spans="1:18">
      <c r="A86" t="s">
        <v>130</v>
      </c>
      <c r="B86">
        <v>18</v>
      </c>
      <c r="C86">
        <v>11893856</v>
      </c>
      <c r="D86" s="1">
        <v>6.4579999999999998E-6</v>
      </c>
      <c r="E86">
        <v>1.1357599999999999</v>
      </c>
      <c r="F86">
        <v>2.8199999999999999E-2</v>
      </c>
      <c r="G86" t="s">
        <v>23</v>
      </c>
      <c r="H86">
        <v>2.7900000000000001E-2</v>
      </c>
      <c r="I86">
        <v>2.0799999999999999E-2</v>
      </c>
      <c r="J86">
        <v>0.96399999999999997</v>
      </c>
      <c r="K86" t="s">
        <v>24</v>
      </c>
      <c r="L86">
        <v>1</v>
      </c>
      <c r="M86">
        <v>11892860</v>
      </c>
      <c r="N86">
        <v>11900436</v>
      </c>
      <c r="O86">
        <v>7.5759999999999996</v>
      </c>
      <c r="P86">
        <v>11892860</v>
      </c>
      <c r="Q86">
        <v>11896396</v>
      </c>
      <c r="R86">
        <v>3.536</v>
      </c>
    </row>
    <row r="87" spans="1:18">
      <c r="A87" t="s">
        <v>131</v>
      </c>
      <c r="B87">
        <v>6</v>
      </c>
      <c r="C87">
        <v>68719685</v>
      </c>
      <c r="D87" s="1">
        <v>6.4799999999999998E-6</v>
      </c>
      <c r="E87">
        <v>0.78481999999999996</v>
      </c>
      <c r="F87">
        <v>5.3699999999999998E-2</v>
      </c>
      <c r="G87" t="s">
        <v>23</v>
      </c>
      <c r="H87">
        <v>0.99199999999999999</v>
      </c>
      <c r="I87">
        <v>0.99299999999999999</v>
      </c>
      <c r="J87">
        <v>0.80400000000000005</v>
      </c>
      <c r="K87" t="s">
        <v>109</v>
      </c>
      <c r="L87">
        <v>1</v>
      </c>
      <c r="M87">
        <v>68557685</v>
      </c>
      <c r="N87">
        <v>69330685</v>
      </c>
      <c r="O87">
        <v>773</v>
      </c>
      <c r="P87">
        <v>68634385</v>
      </c>
      <c r="Q87">
        <v>68780285</v>
      </c>
      <c r="R87">
        <v>145.9</v>
      </c>
    </row>
    <row r="88" spans="1:18">
      <c r="A88" t="s">
        <v>132</v>
      </c>
      <c r="B88">
        <v>4</v>
      </c>
      <c r="C88">
        <v>126480595</v>
      </c>
      <c r="D88" s="1">
        <v>6.7499999999999997E-6</v>
      </c>
      <c r="E88">
        <v>1.3527</v>
      </c>
      <c r="F88">
        <v>6.7100000000000007E-2</v>
      </c>
      <c r="G88" t="s">
        <v>23</v>
      </c>
      <c r="H88">
        <v>1.78E-2</v>
      </c>
      <c r="I88">
        <v>1.5599999999999999E-2</v>
      </c>
      <c r="J88">
        <v>0.432</v>
      </c>
      <c r="K88" t="s">
        <v>30</v>
      </c>
      <c r="L88">
        <v>0</v>
      </c>
      <c r="M88">
        <v>126480595</v>
      </c>
      <c r="N88">
        <v>126480595</v>
      </c>
      <c r="O88">
        <v>0</v>
      </c>
      <c r="P88">
        <v>126480595</v>
      </c>
      <c r="Q88">
        <v>126480595</v>
      </c>
      <c r="R88">
        <v>0</v>
      </c>
    </row>
    <row r="89" spans="1:18">
      <c r="A89" t="s">
        <v>133</v>
      </c>
      <c r="B89">
        <v>11</v>
      </c>
      <c r="C89">
        <v>125924137</v>
      </c>
      <c r="D89" s="1">
        <v>6.7900000000000002E-6</v>
      </c>
      <c r="E89">
        <v>1.91248</v>
      </c>
      <c r="F89">
        <v>0.14410000000000001</v>
      </c>
      <c r="G89" t="s">
        <v>23</v>
      </c>
      <c r="H89">
        <v>2.99E-3</v>
      </c>
      <c r="I89">
        <v>2.99E-3</v>
      </c>
      <c r="J89">
        <v>0.73</v>
      </c>
      <c r="K89" t="s">
        <v>61</v>
      </c>
      <c r="L89">
        <v>0</v>
      </c>
      <c r="M89">
        <v>125924137</v>
      </c>
      <c r="N89">
        <v>125924137</v>
      </c>
      <c r="O89">
        <v>0</v>
      </c>
      <c r="P89">
        <v>125924137</v>
      </c>
      <c r="Q89">
        <v>125924137</v>
      </c>
      <c r="R89">
        <v>0</v>
      </c>
    </row>
    <row r="90" spans="1:18">
      <c r="A90" t="s">
        <v>134</v>
      </c>
      <c r="B90">
        <v>10</v>
      </c>
      <c r="C90">
        <v>108772687</v>
      </c>
      <c r="D90" s="1">
        <v>6.9010000000000005E-6</v>
      </c>
      <c r="E90">
        <v>1.9375</v>
      </c>
      <c r="F90">
        <v>0.14710000000000001</v>
      </c>
      <c r="G90" t="s">
        <v>125</v>
      </c>
      <c r="H90">
        <v>1.98E-3</v>
      </c>
      <c r="I90">
        <v>1.98E-3</v>
      </c>
      <c r="J90">
        <v>0.88500000000000001</v>
      </c>
      <c r="K90" t="s">
        <v>92</v>
      </c>
      <c r="L90">
        <v>0</v>
      </c>
      <c r="M90">
        <v>108772687</v>
      </c>
      <c r="N90">
        <v>108772687</v>
      </c>
      <c r="O90">
        <v>0</v>
      </c>
      <c r="P90">
        <v>108772687</v>
      </c>
      <c r="Q90">
        <v>108772687</v>
      </c>
      <c r="R90">
        <v>0</v>
      </c>
    </row>
    <row r="91" spans="1:18">
      <c r="A91" t="s">
        <v>135</v>
      </c>
      <c r="B91">
        <v>9</v>
      </c>
      <c r="C91">
        <v>126646519</v>
      </c>
      <c r="D91" s="1">
        <v>6.9330000000000004E-6</v>
      </c>
      <c r="E91">
        <v>0.95676000000000005</v>
      </c>
      <c r="F91">
        <v>9.7999999999999997E-3</v>
      </c>
      <c r="G91" t="s">
        <v>23</v>
      </c>
      <c r="H91">
        <v>0.75600000000000001</v>
      </c>
      <c r="I91">
        <v>0.75600000000000001</v>
      </c>
      <c r="J91">
        <v>0.998</v>
      </c>
      <c r="K91" t="s">
        <v>54</v>
      </c>
      <c r="L91">
        <v>4</v>
      </c>
      <c r="M91">
        <v>126338519</v>
      </c>
      <c r="N91">
        <v>126703719</v>
      </c>
      <c r="O91">
        <v>365.2</v>
      </c>
      <c r="P91">
        <v>126452519</v>
      </c>
      <c r="Q91">
        <v>126703719</v>
      </c>
      <c r="R91">
        <v>251.2</v>
      </c>
    </row>
    <row r="92" spans="1:18">
      <c r="A92" t="s">
        <v>136</v>
      </c>
      <c r="B92">
        <v>10</v>
      </c>
      <c r="C92">
        <v>108774557</v>
      </c>
      <c r="D92" s="1">
        <v>6.9500000000000004E-6</v>
      </c>
      <c r="E92">
        <v>1.9320900000000001</v>
      </c>
      <c r="F92">
        <v>0.14649999999999999</v>
      </c>
      <c r="G92" t="s">
        <v>45</v>
      </c>
      <c r="H92">
        <v>1.98E-3</v>
      </c>
      <c r="I92">
        <v>1.98E-3</v>
      </c>
      <c r="J92">
        <v>0.89100000000000001</v>
      </c>
      <c r="K92" t="s">
        <v>61</v>
      </c>
      <c r="L92">
        <v>0</v>
      </c>
      <c r="M92">
        <v>108774557</v>
      </c>
      <c r="N92">
        <v>108774557</v>
      </c>
      <c r="O92">
        <v>0</v>
      </c>
      <c r="P92">
        <v>108774557</v>
      </c>
      <c r="Q92">
        <v>108774557</v>
      </c>
      <c r="R92">
        <v>0</v>
      </c>
    </row>
    <row r="93" spans="1:18">
      <c r="A93" t="s">
        <v>137</v>
      </c>
      <c r="B93">
        <v>4</v>
      </c>
      <c r="C93">
        <v>179055425</v>
      </c>
      <c r="D93" s="1">
        <v>7.0870000000000001E-6</v>
      </c>
      <c r="E93">
        <v>2.5438999999999998</v>
      </c>
      <c r="F93">
        <v>0.2079</v>
      </c>
      <c r="G93" t="s">
        <v>42</v>
      </c>
      <c r="H93">
        <v>8.9400000000000005E-4</v>
      </c>
      <c r="I93">
        <v>8.9400000000000005E-4</v>
      </c>
      <c r="J93">
        <v>0.84299999999999997</v>
      </c>
      <c r="K93" t="s">
        <v>61</v>
      </c>
      <c r="L93">
        <v>0</v>
      </c>
      <c r="M93">
        <v>179055425</v>
      </c>
      <c r="N93">
        <v>179055425</v>
      </c>
      <c r="O93">
        <v>0</v>
      </c>
      <c r="P93">
        <v>179055425</v>
      </c>
      <c r="Q93">
        <v>179055425</v>
      </c>
      <c r="R93">
        <v>0</v>
      </c>
    </row>
    <row r="94" spans="1:18">
      <c r="A94" t="s">
        <v>138</v>
      </c>
      <c r="B94">
        <v>14</v>
      </c>
      <c r="C94">
        <v>88973392</v>
      </c>
      <c r="D94" s="1">
        <v>7.5349999999999999E-6</v>
      </c>
      <c r="E94">
        <v>1.1102700000000001</v>
      </c>
      <c r="F94">
        <v>2.3400000000000001E-2</v>
      </c>
      <c r="G94" t="s">
        <v>19</v>
      </c>
      <c r="H94">
        <v>8.14E-2</v>
      </c>
      <c r="I94">
        <v>7.8E-2</v>
      </c>
      <c r="J94">
        <v>0.83899999999999997</v>
      </c>
      <c r="K94" t="s">
        <v>20</v>
      </c>
      <c r="L94">
        <v>0</v>
      </c>
      <c r="M94">
        <v>88973392</v>
      </c>
      <c r="N94">
        <v>89066892</v>
      </c>
      <c r="O94">
        <v>93.5</v>
      </c>
      <c r="P94">
        <v>88973392</v>
      </c>
      <c r="Q94">
        <v>88973392</v>
      </c>
      <c r="R94">
        <v>0</v>
      </c>
    </row>
    <row r="95" spans="1:18">
      <c r="A95" t="s">
        <v>139</v>
      </c>
      <c r="B95">
        <v>4</v>
      </c>
      <c r="C95">
        <v>2630577</v>
      </c>
      <c r="D95" s="1">
        <v>7.6299999999999998E-6</v>
      </c>
      <c r="E95">
        <v>0.93959999999999999</v>
      </c>
      <c r="F95">
        <v>1.3899999999999999E-2</v>
      </c>
      <c r="G95" t="s">
        <v>140</v>
      </c>
      <c r="H95">
        <v>0.28799999999999998</v>
      </c>
      <c r="I95">
        <v>0.29899999999999999</v>
      </c>
      <c r="J95">
        <v>0.84199999999999997</v>
      </c>
      <c r="K95" t="s">
        <v>20</v>
      </c>
      <c r="L95">
        <v>0</v>
      </c>
      <c r="M95">
        <v>2598477</v>
      </c>
      <c r="N95">
        <v>2707177</v>
      </c>
      <c r="O95">
        <v>108.7</v>
      </c>
      <c r="P95">
        <v>2598477</v>
      </c>
      <c r="Q95">
        <v>2702777</v>
      </c>
      <c r="R95">
        <v>104.3</v>
      </c>
    </row>
    <row r="96" spans="1:18">
      <c r="A96" t="s">
        <v>141</v>
      </c>
      <c r="B96">
        <v>8</v>
      </c>
      <c r="C96">
        <v>12816109</v>
      </c>
      <c r="D96" s="1">
        <v>7.8220000000000007E-6</v>
      </c>
      <c r="E96">
        <v>0.77786999999999995</v>
      </c>
      <c r="F96">
        <v>5.62E-2</v>
      </c>
      <c r="G96" t="s">
        <v>23</v>
      </c>
      <c r="H96">
        <v>0.99299999999999999</v>
      </c>
      <c r="I96">
        <v>0.99399999999999999</v>
      </c>
      <c r="J96">
        <v>0.88400000000000001</v>
      </c>
      <c r="K96" t="s">
        <v>26</v>
      </c>
      <c r="L96">
        <v>0</v>
      </c>
      <c r="M96">
        <v>12816109</v>
      </c>
      <c r="N96">
        <v>12969109</v>
      </c>
      <c r="O96">
        <v>153</v>
      </c>
      <c r="P96">
        <v>12816109</v>
      </c>
      <c r="Q96">
        <v>12969109</v>
      </c>
      <c r="R96">
        <v>153</v>
      </c>
    </row>
    <row r="97" spans="1:18">
      <c r="A97" t="s">
        <v>142</v>
      </c>
      <c r="B97">
        <v>11</v>
      </c>
      <c r="C97">
        <v>106926749</v>
      </c>
      <c r="D97" s="1">
        <v>7.8390000000000007E-6</v>
      </c>
      <c r="E97">
        <v>2.1178499999999998</v>
      </c>
      <c r="F97">
        <v>0.16789999999999999</v>
      </c>
      <c r="G97" t="s">
        <v>37</v>
      </c>
      <c r="H97">
        <v>2.16E-3</v>
      </c>
      <c r="I97">
        <v>2.16E-3</v>
      </c>
      <c r="J97">
        <v>0.61099999999999999</v>
      </c>
      <c r="K97" t="s">
        <v>61</v>
      </c>
      <c r="L97">
        <v>0</v>
      </c>
      <c r="M97">
        <v>106926749</v>
      </c>
      <c r="N97">
        <v>106926749</v>
      </c>
      <c r="O97">
        <v>0</v>
      </c>
      <c r="P97">
        <v>106926749</v>
      </c>
      <c r="Q97">
        <v>106926749</v>
      </c>
      <c r="R97">
        <v>0</v>
      </c>
    </row>
    <row r="98" spans="1:18">
      <c r="A98" t="s">
        <v>143</v>
      </c>
      <c r="B98">
        <v>13</v>
      </c>
      <c r="C98">
        <v>69791876</v>
      </c>
      <c r="D98" s="1">
        <v>7.8469999999999996E-6</v>
      </c>
      <c r="E98">
        <v>3.4687700000000001</v>
      </c>
      <c r="F98">
        <v>0.27829999999999999</v>
      </c>
      <c r="G98" t="s">
        <v>56</v>
      </c>
      <c r="H98">
        <v>4.9100000000000001E-4</v>
      </c>
      <c r="I98">
        <v>4.9100000000000001E-4</v>
      </c>
      <c r="J98">
        <v>0.96899999999999997</v>
      </c>
      <c r="K98" t="s">
        <v>92</v>
      </c>
      <c r="L98">
        <v>0</v>
      </c>
      <c r="M98">
        <v>69791876</v>
      </c>
      <c r="N98">
        <v>69791876</v>
      </c>
      <c r="O98">
        <v>0</v>
      </c>
      <c r="P98">
        <v>69791876</v>
      </c>
      <c r="Q98">
        <v>69791876</v>
      </c>
      <c r="R98">
        <v>0</v>
      </c>
    </row>
    <row r="99" spans="1:18">
      <c r="A99" t="s">
        <v>144</v>
      </c>
      <c r="B99">
        <v>11</v>
      </c>
      <c r="C99">
        <v>106882226</v>
      </c>
      <c r="D99" s="1">
        <v>7.8720000000000002E-6</v>
      </c>
      <c r="E99">
        <v>2.1494200000000001</v>
      </c>
      <c r="F99">
        <v>0.17119999999999999</v>
      </c>
      <c r="G99" t="s">
        <v>56</v>
      </c>
      <c r="H99">
        <v>2.0300000000000001E-3</v>
      </c>
      <c r="I99">
        <v>2.0300000000000001E-3</v>
      </c>
      <c r="J99">
        <v>0.628</v>
      </c>
      <c r="K99" t="s">
        <v>92</v>
      </c>
      <c r="L99">
        <v>0</v>
      </c>
      <c r="M99">
        <v>106882226</v>
      </c>
      <c r="N99">
        <v>106882226</v>
      </c>
      <c r="O99">
        <v>0</v>
      </c>
      <c r="P99">
        <v>106882226</v>
      </c>
      <c r="Q99">
        <v>106882226</v>
      </c>
      <c r="R99">
        <v>0</v>
      </c>
    </row>
    <row r="100" spans="1:18">
      <c r="A100" t="s">
        <v>145</v>
      </c>
      <c r="B100">
        <v>17</v>
      </c>
      <c r="C100">
        <v>55506670</v>
      </c>
      <c r="D100" s="1">
        <v>7.8879999999999997E-6</v>
      </c>
      <c r="E100">
        <v>1.0789599999999999</v>
      </c>
      <c r="F100">
        <v>1.7000000000000001E-2</v>
      </c>
      <c r="G100" t="s">
        <v>23</v>
      </c>
      <c r="H100">
        <v>7.6100000000000001E-2</v>
      </c>
      <c r="I100">
        <v>7.3599999999999999E-2</v>
      </c>
      <c r="J100">
        <v>0.96699999999999997</v>
      </c>
      <c r="K100" t="s">
        <v>63</v>
      </c>
      <c r="L100">
        <v>0</v>
      </c>
      <c r="M100">
        <v>55491770</v>
      </c>
      <c r="N100">
        <v>55527670</v>
      </c>
      <c r="O100">
        <v>35.9</v>
      </c>
      <c r="P100">
        <v>55501390</v>
      </c>
      <c r="Q100">
        <v>55507059</v>
      </c>
      <c r="R100">
        <v>5.6690000000000005</v>
      </c>
    </row>
    <row r="101" spans="1:18">
      <c r="A101" t="s">
        <v>146</v>
      </c>
      <c r="B101">
        <v>14</v>
      </c>
      <c r="C101">
        <v>41595593</v>
      </c>
      <c r="D101" s="1">
        <v>7.9640000000000003E-6</v>
      </c>
      <c r="E101">
        <v>0.94742999999999999</v>
      </c>
      <c r="F101">
        <v>1.21E-2</v>
      </c>
      <c r="G101" t="s">
        <v>19</v>
      </c>
      <c r="H101">
        <v>0.39600000000000002</v>
      </c>
      <c r="I101">
        <v>0.41</v>
      </c>
      <c r="J101">
        <v>0.96399999999999997</v>
      </c>
      <c r="K101" t="s">
        <v>30</v>
      </c>
      <c r="L101">
        <v>0</v>
      </c>
      <c r="M101">
        <v>41307593</v>
      </c>
      <c r="N101">
        <v>41595593</v>
      </c>
      <c r="O101">
        <v>288</v>
      </c>
      <c r="P101">
        <v>41576193</v>
      </c>
      <c r="Q101">
        <v>41595593</v>
      </c>
      <c r="R101">
        <v>19.399999999999999</v>
      </c>
    </row>
    <row r="102" spans="1:18">
      <c r="A102" t="s">
        <v>147</v>
      </c>
      <c r="B102">
        <v>11</v>
      </c>
      <c r="C102">
        <v>106873101</v>
      </c>
      <c r="D102" s="1">
        <v>8.0350000000000001E-6</v>
      </c>
      <c r="E102">
        <v>2.17733</v>
      </c>
      <c r="F102">
        <v>0.17430000000000001</v>
      </c>
      <c r="G102" t="s">
        <v>23</v>
      </c>
      <c r="H102">
        <v>1.6999999999999999E-3</v>
      </c>
      <c r="I102">
        <v>1.6999999999999999E-3</v>
      </c>
      <c r="J102">
        <v>0.72099999999999997</v>
      </c>
      <c r="K102" t="s">
        <v>61</v>
      </c>
      <c r="L102">
        <v>0</v>
      </c>
      <c r="M102">
        <v>106873101</v>
      </c>
      <c r="N102">
        <v>106873101</v>
      </c>
      <c r="O102">
        <v>0</v>
      </c>
      <c r="P102">
        <v>106873101</v>
      </c>
      <c r="Q102">
        <v>106873101</v>
      </c>
      <c r="R102">
        <v>0</v>
      </c>
    </row>
    <row r="103" spans="1:18">
      <c r="A103" t="s">
        <v>148</v>
      </c>
      <c r="B103">
        <v>18</v>
      </c>
      <c r="C103">
        <v>24987480</v>
      </c>
      <c r="D103" s="1">
        <v>8.2560000000000002E-6</v>
      </c>
      <c r="E103">
        <v>1.13496</v>
      </c>
      <c r="F103">
        <v>2.8400000000000002E-2</v>
      </c>
      <c r="G103" t="s">
        <v>48</v>
      </c>
      <c r="H103">
        <v>4.2900000000000001E-2</v>
      </c>
      <c r="I103">
        <v>4.2099999999999999E-2</v>
      </c>
      <c r="J103">
        <v>0.60899999999999999</v>
      </c>
      <c r="K103" t="s">
        <v>63</v>
      </c>
      <c r="L103">
        <v>1</v>
      </c>
      <c r="M103">
        <v>24987480</v>
      </c>
      <c r="N103">
        <v>24987480</v>
      </c>
      <c r="O103">
        <v>0</v>
      </c>
      <c r="P103">
        <v>24987480</v>
      </c>
      <c r="Q103">
        <v>24987480</v>
      </c>
      <c r="R103">
        <v>0</v>
      </c>
    </row>
    <row r="104" spans="1:18">
      <c r="A104" t="s">
        <v>149</v>
      </c>
      <c r="B104">
        <v>9</v>
      </c>
      <c r="C104">
        <v>19679734</v>
      </c>
      <c r="D104" s="1">
        <v>8.4700000000000002E-6</v>
      </c>
      <c r="E104">
        <v>1.49586</v>
      </c>
      <c r="F104">
        <v>9.0399999999999994E-2</v>
      </c>
      <c r="G104" t="s">
        <v>37</v>
      </c>
      <c r="H104">
        <v>8.9700000000000005E-3</v>
      </c>
      <c r="I104">
        <v>8.7299999999999999E-3</v>
      </c>
      <c r="J104">
        <v>0.50800000000000001</v>
      </c>
      <c r="K104" t="s">
        <v>30</v>
      </c>
      <c r="L104">
        <v>0</v>
      </c>
      <c r="M104">
        <v>19679734</v>
      </c>
      <c r="N104">
        <v>19681744</v>
      </c>
      <c r="O104">
        <v>2.0099999999999998</v>
      </c>
      <c r="P104">
        <v>19679734</v>
      </c>
      <c r="Q104">
        <v>19680944</v>
      </c>
      <c r="R104">
        <v>1.21</v>
      </c>
    </row>
    <row r="105" spans="1:18">
      <c r="A105" t="s">
        <v>150</v>
      </c>
      <c r="B105">
        <v>8</v>
      </c>
      <c r="C105">
        <v>94845898</v>
      </c>
      <c r="D105" s="1">
        <v>8.4749999999999993E-6</v>
      </c>
      <c r="E105">
        <v>1.04352</v>
      </c>
      <c r="F105">
        <v>9.5999999999999992E-3</v>
      </c>
      <c r="G105" t="s">
        <v>23</v>
      </c>
      <c r="H105">
        <v>0.51500000000000001</v>
      </c>
      <c r="I105">
        <v>0.51</v>
      </c>
      <c r="J105">
        <v>0.86099999999999999</v>
      </c>
      <c r="K105" t="s">
        <v>63</v>
      </c>
      <c r="L105">
        <v>0</v>
      </c>
      <c r="M105">
        <v>94703898</v>
      </c>
      <c r="N105">
        <v>94908598</v>
      </c>
      <c r="O105">
        <v>204.7</v>
      </c>
      <c r="P105">
        <v>94749898</v>
      </c>
      <c r="Q105">
        <v>94852958</v>
      </c>
      <c r="R105">
        <v>103.06</v>
      </c>
    </row>
    <row r="106" spans="1:18">
      <c r="A106" t="s">
        <v>151</v>
      </c>
      <c r="B106">
        <v>16</v>
      </c>
      <c r="C106">
        <v>82847987</v>
      </c>
      <c r="D106" s="1">
        <v>8.5040000000000002E-6</v>
      </c>
      <c r="E106">
        <v>1.0413300000000001</v>
      </c>
      <c r="F106">
        <v>9.1000000000000004E-3</v>
      </c>
      <c r="G106" t="s">
        <v>23</v>
      </c>
      <c r="H106">
        <v>0.34200000000000003</v>
      </c>
      <c r="I106">
        <v>0.34499999999999997</v>
      </c>
      <c r="J106">
        <v>0.95199999999999996</v>
      </c>
      <c r="K106" t="s">
        <v>52</v>
      </c>
      <c r="L106">
        <v>9</v>
      </c>
      <c r="M106">
        <v>82781687</v>
      </c>
      <c r="N106">
        <v>82848277</v>
      </c>
      <c r="O106">
        <v>66.59</v>
      </c>
      <c r="P106">
        <v>82847987</v>
      </c>
      <c r="Q106">
        <v>82847987</v>
      </c>
      <c r="R106">
        <v>0</v>
      </c>
    </row>
    <row r="107" spans="1:18">
      <c r="A107" t="s">
        <v>152</v>
      </c>
      <c r="B107">
        <v>13</v>
      </c>
      <c r="C107">
        <v>114753747</v>
      </c>
      <c r="D107" s="1">
        <v>8.5289999999999991E-6</v>
      </c>
      <c r="E107">
        <v>1.0745499999999999</v>
      </c>
      <c r="F107">
        <v>1.6199999999999999E-2</v>
      </c>
      <c r="G107" t="s">
        <v>28</v>
      </c>
      <c r="H107">
        <v>0.17399999999999999</v>
      </c>
      <c r="I107">
        <v>0.17599999999999999</v>
      </c>
      <c r="J107">
        <v>0.51500000000000001</v>
      </c>
      <c r="K107" t="s">
        <v>63</v>
      </c>
      <c r="L107">
        <v>0</v>
      </c>
      <c r="M107">
        <v>114628747</v>
      </c>
      <c r="N107">
        <v>114840947</v>
      </c>
      <c r="O107">
        <v>212.2</v>
      </c>
      <c r="P107">
        <v>114753747</v>
      </c>
      <c r="Q107">
        <v>114753747</v>
      </c>
      <c r="R107">
        <v>0</v>
      </c>
    </row>
    <row r="108" spans="1:18">
      <c r="A108" t="s">
        <v>153</v>
      </c>
      <c r="B108">
        <v>10</v>
      </c>
      <c r="C108">
        <v>59313357</v>
      </c>
      <c r="D108" s="1">
        <v>8.6439999999999989E-6</v>
      </c>
      <c r="E108">
        <v>0.78208</v>
      </c>
      <c r="F108">
        <v>5.5300000000000002E-2</v>
      </c>
      <c r="G108" t="s">
        <v>32</v>
      </c>
      <c r="H108">
        <v>1.84E-2</v>
      </c>
      <c r="I108">
        <v>2.1100000000000001E-2</v>
      </c>
      <c r="J108">
        <v>0.626</v>
      </c>
      <c r="K108" t="s">
        <v>20</v>
      </c>
      <c r="L108">
        <v>0</v>
      </c>
      <c r="M108">
        <v>59313357</v>
      </c>
      <c r="N108">
        <v>59313357</v>
      </c>
      <c r="O108">
        <v>0</v>
      </c>
      <c r="P108">
        <v>59313357</v>
      </c>
      <c r="Q108">
        <v>59313357</v>
      </c>
      <c r="R108">
        <v>0</v>
      </c>
    </row>
    <row r="109" spans="1:18">
      <c r="A109" t="s">
        <v>154</v>
      </c>
      <c r="B109">
        <v>18</v>
      </c>
      <c r="C109">
        <v>54252363</v>
      </c>
      <c r="D109" s="1">
        <v>8.7909999999999993E-6</v>
      </c>
      <c r="E109">
        <v>1.4353400000000001</v>
      </c>
      <c r="F109">
        <v>8.1299999999999997E-2</v>
      </c>
      <c r="G109" t="s">
        <v>155</v>
      </c>
      <c r="H109">
        <v>1.1599999999999999E-2</v>
      </c>
      <c r="I109">
        <v>3.8700000000000002E-3</v>
      </c>
      <c r="J109">
        <v>0.80200000000000005</v>
      </c>
      <c r="K109" t="s">
        <v>156</v>
      </c>
      <c r="L109">
        <v>1</v>
      </c>
      <c r="M109">
        <v>54252363</v>
      </c>
      <c r="N109">
        <v>54252363</v>
      </c>
      <c r="O109">
        <v>0</v>
      </c>
      <c r="P109">
        <v>54252363</v>
      </c>
      <c r="Q109">
        <v>54252363</v>
      </c>
      <c r="R109">
        <v>0</v>
      </c>
    </row>
    <row r="110" spans="1:18">
      <c r="A110" t="s">
        <v>157</v>
      </c>
      <c r="B110">
        <v>18</v>
      </c>
      <c r="C110">
        <v>54251700</v>
      </c>
      <c r="D110" s="1">
        <v>8.8300000000000002E-6</v>
      </c>
      <c r="E110">
        <v>1.43519</v>
      </c>
      <c r="F110">
        <v>8.1299999999999997E-2</v>
      </c>
      <c r="G110" t="s">
        <v>56</v>
      </c>
      <c r="H110">
        <v>1.1599999999999999E-2</v>
      </c>
      <c r="I110">
        <v>3.8700000000000002E-3</v>
      </c>
      <c r="J110">
        <v>0.79500000000000004</v>
      </c>
      <c r="K110" t="s">
        <v>156</v>
      </c>
      <c r="L110">
        <v>1</v>
      </c>
      <c r="M110">
        <v>54251700</v>
      </c>
      <c r="N110">
        <v>54251700</v>
      </c>
      <c r="O110">
        <v>0</v>
      </c>
      <c r="P110">
        <v>54251700</v>
      </c>
      <c r="Q110">
        <v>54251700</v>
      </c>
      <c r="R110">
        <v>0</v>
      </c>
    </row>
    <row r="111" spans="1:18">
      <c r="A111" t="s">
        <v>158</v>
      </c>
      <c r="B111">
        <v>13</v>
      </c>
      <c r="C111">
        <v>79381162</v>
      </c>
      <c r="D111" s="1">
        <v>8.9039999999999998E-6</v>
      </c>
      <c r="E111">
        <v>4.8749000000000002</v>
      </c>
      <c r="F111">
        <v>0.35659999999999997</v>
      </c>
      <c r="G111" t="s">
        <v>159</v>
      </c>
      <c r="H111">
        <v>9.7199999999999999E-4</v>
      </c>
      <c r="I111">
        <v>9.7199999999999999E-4</v>
      </c>
      <c r="J111">
        <v>0.34799999999999998</v>
      </c>
      <c r="K111" t="s">
        <v>92</v>
      </c>
      <c r="L111">
        <v>0</v>
      </c>
      <c r="M111">
        <v>79381162</v>
      </c>
      <c r="N111">
        <v>79381162</v>
      </c>
      <c r="O111">
        <v>0</v>
      </c>
      <c r="P111">
        <v>79381162</v>
      </c>
      <c r="Q111">
        <v>79381162</v>
      </c>
      <c r="R111">
        <v>0</v>
      </c>
    </row>
    <row r="112" spans="1:18">
      <c r="A112" t="s">
        <v>160</v>
      </c>
      <c r="B112">
        <v>18</v>
      </c>
      <c r="C112">
        <v>54256764</v>
      </c>
      <c r="D112" s="1">
        <v>8.9429999999999989E-6</v>
      </c>
      <c r="E112">
        <v>1.4349099999999999</v>
      </c>
      <c r="F112">
        <v>8.1299999999999997E-2</v>
      </c>
      <c r="G112" t="s">
        <v>159</v>
      </c>
      <c r="H112">
        <v>1.1599999999999999E-2</v>
      </c>
      <c r="I112">
        <v>3.8600000000000001E-3</v>
      </c>
      <c r="J112">
        <v>0.81899999999999995</v>
      </c>
      <c r="K112" t="s">
        <v>156</v>
      </c>
      <c r="L112">
        <v>1</v>
      </c>
      <c r="M112">
        <v>54256764</v>
      </c>
      <c r="N112">
        <v>54256764</v>
      </c>
      <c r="O112">
        <v>0</v>
      </c>
      <c r="P112">
        <v>54256764</v>
      </c>
      <c r="Q112">
        <v>54256764</v>
      </c>
      <c r="R112">
        <v>0</v>
      </c>
    </row>
    <row r="113" spans="1:18">
      <c r="A113" t="s">
        <v>161</v>
      </c>
      <c r="B113">
        <v>10</v>
      </c>
      <c r="C113">
        <v>68675469</v>
      </c>
      <c r="D113" s="1">
        <v>9.1160000000000005E-6</v>
      </c>
      <c r="E113">
        <v>0.68584999999999996</v>
      </c>
      <c r="F113">
        <v>8.5000000000000006E-2</v>
      </c>
      <c r="G113" t="s">
        <v>32</v>
      </c>
      <c r="H113">
        <v>7.4200000000000004E-3</v>
      </c>
      <c r="I113">
        <v>8.7100000000000007E-3</v>
      </c>
      <c r="J113">
        <v>0.65800000000000003</v>
      </c>
      <c r="K113" t="s">
        <v>20</v>
      </c>
      <c r="L113">
        <v>0</v>
      </c>
      <c r="M113">
        <v>68675469</v>
      </c>
      <c r="N113">
        <v>68675469</v>
      </c>
      <c r="O113">
        <v>0</v>
      </c>
      <c r="P113">
        <v>68675469</v>
      </c>
      <c r="Q113">
        <v>68675469</v>
      </c>
      <c r="R113">
        <v>0</v>
      </c>
    </row>
    <row r="114" spans="1:18">
      <c r="A114" t="s">
        <v>162</v>
      </c>
      <c r="B114">
        <v>4</v>
      </c>
      <c r="C114">
        <v>106051335</v>
      </c>
      <c r="D114" s="1">
        <v>9.2779999999999999E-6</v>
      </c>
      <c r="E114">
        <v>3.10744</v>
      </c>
      <c r="F114">
        <v>0.25569999999999998</v>
      </c>
      <c r="G114" t="s">
        <v>56</v>
      </c>
      <c r="H114">
        <v>7.6000000000000004E-4</v>
      </c>
      <c r="I114">
        <v>7.6000000000000004E-4</v>
      </c>
      <c r="J114">
        <v>0.84499999999999997</v>
      </c>
      <c r="K114" t="s">
        <v>92</v>
      </c>
      <c r="L114">
        <v>0</v>
      </c>
      <c r="M114">
        <v>106051335</v>
      </c>
      <c r="N114">
        <v>106051335</v>
      </c>
      <c r="O114">
        <v>0</v>
      </c>
      <c r="P114">
        <v>106051335</v>
      </c>
      <c r="Q114">
        <v>106051335</v>
      </c>
      <c r="R114">
        <v>0</v>
      </c>
    </row>
    <row r="115" spans="1:18">
      <c r="A115" t="s">
        <v>163</v>
      </c>
      <c r="B115">
        <v>10</v>
      </c>
      <c r="C115">
        <v>126236663</v>
      </c>
      <c r="D115" s="1">
        <v>9.4569999999999994E-6</v>
      </c>
      <c r="E115">
        <v>1.1142700000000001</v>
      </c>
      <c r="F115">
        <v>2.4400000000000002E-2</v>
      </c>
      <c r="G115" t="s">
        <v>42</v>
      </c>
      <c r="H115">
        <v>0.95099999999999996</v>
      </c>
      <c r="I115">
        <v>0.96299999999999997</v>
      </c>
      <c r="J115">
        <v>0.65600000000000003</v>
      </c>
      <c r="K115" t="s">
        <v>164</v>
      </c>
      <c r="L115">
        <v>1</v>
      </c>
      <c r="M115">
        <v>126236419</v>
      </c>
      <c r="N115">
        <v>126252063</v>
      </c>
      <c r="O115">
        <v>15.644</v>
      </c>
      <c r="P115">
        <v>126236663</v>
      </c>
      <c r="Q115">
        <v>126236663</v>
      </c>
      <c r="R115">
        <v>0</v>
      </c>
    </row>
    <row r="116" spans="1:18">
      <c r="A116" t="s">
        <v>165</v>
      </c>
      <c r="B116">
        <v>14</v>
      </c>
      <c r="C116">
        <v>35862732</v>
      </c>
      <c r="D116" s="1">
        <v>9.4830000000000005E-6</v>
      </c>
      <c r="E116">
        <v>0.95408999999999999</v>
      </c>
      <c r="F116">
        <v>1.06E-2</v>
      </c>
      <c r="G116" t="s">
        <v>23</v>
      </c>
      <c r="H116">
        <v>0.216</v>
      </c>
      <c r="I116">
        <v>0.23499999999999999</v>
      </c>
      <c r="J116">
        <v>0.94499999999999995</v>
      </c>
      <c r="K116" t="s">
        <v>54</v>
      </c>
      <c r="L116">
        <v>1</v>
      </c>
      <c r="M116">
        <v>35581732</v>
      </c>
      <c r="N116">
        <v>35864882</v>
      </c>
      <c r="O116">
        <v>283.14999999999998</v>
      </c>
      <c r="P116">
        <v>35862732</v>
      </c>
      <c r="Q116">
        <v>35864882</v>
      </c>
      <c r="R116">
        <v>2.15</v>
      </c>
    </row>
    <row r="117" spans="1:18">
      <c r="A117" t="s">
        <v>166</v>
      </c>
      <c r="B117">
        <v>11</v>
      </c>
      <c r="C117">
        <v>132663147</v>
      </c>
      <c r="D117" s="1">
        <v>9.662E-6</v>
      </c>
      <c r="E117">
        <v>0.95028000000000001</v>
      </c>
      <c r="F117">
        <v>1.15E-2</v>
      </c>
      <c r="G117" t="s">
        <v>28</v>
      </c>
      <c r="H117">
        <v>0.20899999999999999</v>
      </c>
      <c r="I117">
        <v>0.17799999999999999</v>
      </c>
      <c r="J117">
        <v>0.97699999999999998</v>
      </c>
      <c r="K117" t="s">
        <v>54</v>
      </c>
      <c r="L117">
        <v>1</v>
      </c>
      <c r="M117">
        <v>132621947</v>
      </c>
      <c r="N117">
        <v>132715847</v>
      </c>
      <c r="O117">
        <v>93.9</v>
      </c>
      <c r="P117">
        <v>132655557</v>
      </c>
      <c r="Q117">
        <v>132663620</v>
      </c>
      <c r="R117">
        <v>8.0630000000000006</v>
      </c>
    </row>
    <row r="118" spans="1:18">
      <c r="A118" t="s">
        <v>167</v>
      </c>
      <c r="B118">
        <v>1</v>
      </c>
      <c r="C118">
        <v>192525745</v>
      </c>
      <c r="D118" s="1">
        <v>9.6930000000000002E-6</v>
      </c>
      <c r="E118">
        <v>1.7757100000000001</v>
      </c>
      <c r="F118">
        <v>0.1298</v>
      </c>
      <c r="G118" t="s">
        <v>56</v>
      </c>
      <c r="H118">
        <v>5.3299999999999997E-3</v>
      </c>
      <c r="I118">
        <v>4.7400000000000003E-3</v>
      </c>
      <c r="J118">
        <v>0.48699999999999999</v>
      </c>
      <c r="K118" t="s">
        <v>57</v>
      </c>
      <c r="L118">
        <v>0</v>
      </c>
      <c r="M118">
        <v>192525745</v>
      </c>
      <c r="N118">
        <v>192525745</v>
      </c>
      <c r="O118">
        <v>0</v>
      </c>
      <c r="P118">
        <v>192525745</v>
      </c>
      <c r="Q118">
        <v>192525745</v>
      </c>
      <c r="R118">
        <v>0</v>
      </c>
    </row>
    <row r="119" spans="1:18">
      <c r="A119" t="s">
        <v>168</v>
      </c>
      <c r="B119">
        <v>13</v>
      </c>
      <c r="C119">
        <v>69841762</v>
      </c>
      <c r="D119" s="1">
        <v>9.8540000000000009E-6</v>
      </c>
      <c r="E119">
        <v>3.39533</v>
      </c>
      <c r="F119">
        <v>0.27650000000000002</v>
      </c>
      <c r="G119" t="s">
        <v>23</v>
      </c>
      <c r="H119">
        <v>8.4999999999999995E-4</v>
      </c>
      <c r="I119">
        <v>8.4999999999999995E-4</v>
      </c>
      <c r="J119">
        <v>0.56699999999999995</v>
      </c>
      <c r="K119" t="s">
        <v>61</v>
      </c>
      <c r="L119">
        <v>0</v>
      </c>
      <c r="M119">
        <v>69841762</v>
      </c>
      <c r="N119">
        <v>69841762</v>
      </c>
      <c r="O119">
        <v>0</v>
      </c>
      <c r="P119">
        <v>69841762</v>
      </c>
      <c r="Q119">
        <v>69841762</v>
      </c>
      <c r="R119">
        <v>0</v>
      </c>
    </row>
    <row r="120" spans="1:18">
      <c r="A120" t="s">
        <v>169</v>
      </c>
      <c r="B120">
        <v>12</v>
      </c>
      <c r="C120">
        <v>63088455</v>
      </c>
      <c r="D120" s="1">
        <v>9.8689999999999999E-6</v>
      </c>
      <c r="E120">
        <v>0.94677</v>
      </c>
      <c r="F120">
        <v>1.24E-2</v>
      </c>
      <c r="G120" t="s">
        <v>37</v>
      </c>
      <c r="H120">
        <v>0.14299999999999999</v>
      </c>
      <c r="I120">
        <v>0.13500000000000001</v>
      </c>
      <c r="J120">
        <v>0.99299999999999999</v>
      </c>
      <c r="K120" t="s">
        <v>54</v>
      </c>
      <c r="L120">
        <v>22</v>
      </c>
      <c r="M120">
        <v>63065155</v>
      </c>
      <c r="N120">
        <v>63106755</v>
      </c>
      <c r="O120">
        <v>41.6</v>
      </c>
      <c r="P120">
        <v>63065155</v>
      </c>
      <c r="Q120">
        <v>63105755</v>
      </c>
      <c r="R120">
        <v>40.6</v>
      </c>
    </row>
    <row r="121" spans="1:18">
      <c r="A121" t="s">
        <v>170</v>
      </c>
      <c r="B121">
        <v>2</v>
      </c>
      <c r="C121">
        <v>46867584</v>
      </c>
      <c r="D121" s="1">
        <v>9.927E-6</v>
      </c>
      <c r="E121">
        <v>1.26769</v>
      </c>
      <c r="F121">
        <v>5.3699999999999998E-2</v>
      </c>
      <c r="G121" t="s">
        <v>42</v>
      </c>
      <c r="H121">
        <v>1.23E-2</v>
      </c>
      <c r="I121">
        <v>1.2800000000000001E-2</v>
      </c>
      <c r="J121">
        <v>0.53300000000000003</v>
      </c>
      <c r="K121" t="s">
        <v>63</v>
      </c>
      <c r="L121">
        <v>0</v>
      </c>
      <c r="M121">
        <v>46867584</v>
      </c>
      <c r="N121">
        <v>46867585</v>
      </c>
      <c r="O121">
        <v>1E-3</v>
      </c>
      <c r="P121">
        <v>46867584</v>
      </c>
      <c r="Q121">
        <v>46867585</v>
      </c>
      <c r="R121">
        <v>1E-3</v>
      </c>
    </row>
    <row r="122" spans="1:18">
      <c r="A122" t="s">
        <v>171</v>
      </c>
      <c r="B122">
        <v>19</v>
      </c>
      <c r="C122">
        <v>48363770</v>
      </c>
      <c r="D122" s="1">
        <v>9.9979999999999998E-6</v>
      </c>
      <c r="E122">
        <v>1.29979</v>
      </c>
      <c r="F122">
        <v>5.9400000000000001E-2</v>
      </c>
      <c r="G122" t="s">
        <v>28</v>
      </c>
      <c r="H122">
        <v>1.11E-2</v>
      </c>
      <c r="I122">
        <v>1.03E-2</v>
      </c>
      <c r="J122">
        <v>0.51400000000000001</v>
      </c>
      <c r="K122" t="s">
        <v>63</v>
      </c>
      <c r="L122">
        <v>0</v>
      </c>
      <c r="M122">
        <v>48363770</v>
      </c>
      <c r="N122">
        <v>48363770</v>
      </c>
      <c r="O122">
        <v>0</v>
      </c>
      <c r="P122">
        <v>48363770</v>
      </c>
      <c r="Q122">
        <v>48363770</v>
      </c>
      <c r="R122">
        <v>0</v>
      </c>
    </row>
    <row r="123" spans="1:18">
      <c r="A123" t="s">
        <v>172</v>
      </c>
      <c r="B123">
        <v>1</v>
      </c>
      <c r="C123">
        <v>23498999</v>
      </c>
      <c r="D123" s="1">
        <v>1.008E-5</v>
      </c>
      <c r="E123">
        <v>0.95964000000000005</v>
      </c>
      <c r="F123">
        <v>9.2999999999999992E-3</v>
      </c>
      <c r="G123" t="s">
        <v>45</v>
      </c>
      <c r="H123">
        <v>0.311</v>
      </c>
      <c r="I123">
        <v>0.32300000000000001</v>
      </c>
      <c r="J123">
        <v>0.94299999999999995</v>
      </c>
      <c r="K123" t="s">
        <v>54</v>
      </c>
      <c r="L123">
        <v>1</v>
      </c>
      <c r="M123">
        <v>23293999</v>
      </c>
      <c r="N123">
        <v>23551599</v>
      </c>
      <c r="O123">
        <v>257.60000000000002</v>
      </c>
      <c r="P123">
        <v>23293999</v>
      </c>
      <c r="Q123">
        <v>23551599</v>
      </c>
      <c r="R123">
        <v>257.60000000000002</v>
      </c>
    </row>
    <row r="124" spans="1:18">
      <c r="A124" t="s">
        <v>173</v>
      </c>
      <c r="B124">
        <v>4</v>
      </c>
      <c r="C124">
        <v>105856735</v>
      </c>
      <c r="D124" s="1">
        <v>1.0120000000000001E-5</v>
      </c>
      <c r="E124">
        <v>3.1810100000000001</v>
      </c>
      <c r="F124">
        <v>0.2621</v>
      </c>
      <c r="G124" t="s">
        <v>23</v>
      </c>
      <c r="H124">
        <v>7.7399999999999995E-4</v>
      </c>
      <c r="I124">
        <v>7.7399999999999995E-4</v>
      </c>
      <c r="J124">
        <v>0.91300000000000003</v>
      </c>
      <c r="K124" t="s">
        <v>61</v>
      </c>
      <c r="L124">
        <v>0</v>
      </c>
      <c r="M124">
        <v>105856735</v>
      </c>
      <c r="N124">
        <v>105856735</v>
      </c>
      <c r="O124">
        <v>0</v>
      </c>
      <c r="P124">
        <v>105856735</v>
      </c>
      <c r="Q124">
        <v>105856735</v>
      </c>
      <c r="R124">
        <v>0</v>
      </c>
    </row>
    <row r="125" spans="1:18">
      <c r="A125" t="s">
        <v>174</v>
      </c>
      <c r="B125">
        <v>11</v>
      </c>
      <c r="C125">
        <v>106849952</v>
      </c>
      <c r="D125" s="1">
        <v>1.0170000000000001E-5</v>
      </c>
      <c r="E125">
        <v>2.1528700000000001</v>
      </c>
      <c r="F125">
        <v>0.17369999999999999</v>
      </c>
      <c r="G125" t="s">
        <v>28</v>
      </c>
      <c r="H125">
        <v>1.67E-3</v>
      </c>
      <c r="I125">
        <v>1.67E-3</v>
      </c>
      <c r="J125">
        <v>0.74099999999999999</v>
      </c>
      <c r="K125" t="s">
        <v>61</v>
      </c>
      <c r="L125">
        <v>0</v>
      </c>
      <c r="M125">
        <v>106849952</v>
      </c>
      <c r="N125">
        <v>106849952</v>
      </c>
      <c r="O125">
        <v>0</v>
      </c>
      <c r="P125">
        <v>106849952</v>
      </c>
      <c r="Q125">
        <v>106849952</v>
      </c>
      <c r="R125">
        <v>0</v>
      </c>
    </row>
    <row r="126" spans="1:18">
      <c r="A126" t="s">
        <v>175</v>
      </c>
      <c r="B126">
        <v>3</v>
      </c>
      <c r="C126">
        <v>144545946</v>
      </c>
      <c r="D126" s="1">
        <v>1.023E-5</v>
      </c>
      <c r="E126">
        <v>0.92645</v>
      </c>
      <c r="F126">
        <v>1.7299999999999999E-2</v>
      </c>
      <c r="G126" t="s">
        <v>45</v>
      </c>
      <c r="H126">
        <v>0.92300000000000004</v>
      </c>
      <c r="I126">
        <v>0.92500000000000004</v>
      </c>
      <c r="J126">
        <v>0.92400000000000004</v>
      </c>
      <c r="K126" t="s">
        <v>26</v>
      </c>
      <c r="L126">
        <v>0</v>
      </c>
      <c r="M126">
        <v>144456546</v>
      </c>
      <c r="N126">
        <v>144545946</v>
      </c>
      <c r="O126">
        <v>89.4</v>
      </c>
      <c r="P126">
        <v>144541786</v>
      </c>
      <c r="Q126">
        <v>144545946</v>
      </c>
      <c r="R126">
        <v>4.16</v>
      </c>
    </row>
    <row r="127" spans="1:18">
      <c r="A127" t="s">
        <v>176</v>
      </c>
      <c r="B127">
        <v>11</v>
      </c>
      <c r="C127">
        <v>106935943</v>
      </c>
      <c r="D127" s="1">
        <v>1.0310000000000001E-5</v>
      </c>
      <c r="E127">
        <v>2.1675599999999999</v>
      </c>
      <c r="F127">
        <v>0.1754</v>
      </c>
      <c r="G127" t="s">
        <v>37</v>
      </c>
      <c r="H127">
        <v>1.72E-3</v>
      </c>
      <c r="I127">
        <v>1.72E-3</v>
      </c>
      <c r="J127">
        <v>0.70099999999999996</v>
      </c>
      <c r="K127" t="s">
        <v>61</v>
      </c>
      <c r="L127">
        <v>0</v>
      </c>
      <c r="M127">
        <v>106935943</v>
      </c>
      <c r="N127">
        <v>106935943</v>
      </c>
      <c r="O127">
        <v>0</v>
      </c>
      <c r="P127">
        <v>106935943</v>
      </c>
      <c r="Q127">
        <v>106935943</v>
      </c>
      <c r="R127">
        <v>0</v>
      </c>
    </row>
    <row r="128" spans="1:18">
      <c r="A128" t="s">
        <v>177</v>
      </c>
      <c r="B128">
        <v>7</v>
      </c>
      <c r="C128">
        <v>54257453</v>
      </c>
      <c r="D128" s="1">
        <v>1.0480000000000001E-5</v>
      </c>
      <c r="E128">
        <v>0.73424999999999996</v>
      </c>
      <c r="F128">
        <v>7.0099999999999996E-2</v>
      </c>
      <c r="G128" t="s">
        <v>23</v>
      </c>
      <c r="H128">
        <v>0.99199999999999999</v>
      </c>
      <c r="I128">
        <v>0.99299999999999999</v>
      </c>
      <c r="J128">
        <v>0.64900000000000002</v>
      </c>
      <c r="K128" t="s">
        <v>26</v>
      </c>
      <c r="L128">
        <v>0</v>
      </c>
      <c r="M128">
        <v>54257453</v>
      </c>
      <c r="N128">
        <v>54257453</v>
      </c>
      <c r="O128">
        <v>0</v>
      </c>
      <c r="P128">
        <v>54257453</v>
      </c>
      <c r="Q128">
        <v>54257453</v>
      </c>
      <c r="R128">
        <v>0</v>
      </c>
    </row>
    <row r="129" spans="1:18">
      <c r="A129" t="s">
        <v>178</v>
      </c>
      <c r="B129">
        <v>14</v>
      </c>
      <c r="C129">
        <v>104000802</v>
      </c>
      <c r="D129" s="1">
        <v>1.0700000000000001E-5</v>
      </c>
      <c r="E129">
        <v>1.0578099999999999</v>
      </c>
      <c r="F129">
        <v>1.2800000000000001E-2</v>
      </c>
      <c r="G129" t="s">
        <v>19</v>
      </c>
      <c r="H129">
        <v>0.65200000000000002</v>
      </c>
      <c r="I129">
        <v>0.64200000000000002</v>
      </c>
      <c r="J129">
        <v>0.88700000000000001</v>
      </c>
      <c r="K129" t="s">
        <v>20</v>
      </c>
      <c r="L129">
        <v>0</v>
      </c>
      <c r="M129">
        <v>103832802</v>
      </c>
      <c r="N129">
        <v>104173802</v>
      </c>
      <c r="O129">
        <v>341</v>
      </c>
      <c r="P129">
        <v>103852802</v>
      </c>
      <c r="Q129">
        <v>104014902</v>
      </c>
      <c r="R129">
        <v>162.1</v>
      </c>
    </row>
    <row r="130" spans="1:18">
      <c r="A130" t="s">
        <v>179</v>
      </c>
      <c r="B130">
        <v>5</v>
      </c>
      <c r="C130">
        <v>117135515</v>
      </c>
      <c r="D130" s="1">
        <v>1.0820000000000001E-5</v>
      </c>
      <c r="E130">
        <v>1.10639</v>
      </c>
      <c r="F130">
        <v>2.3E-2</v>
      </c>
      <c r="G130" t="s">
        <v>19</v>
      </c>
      <c r="H130">
        <v>0.11799999999999999</v>
      </c>
      <c r="I130">
        <v>0.112</v>
      </c>
      <c r="J130">
        <v>0.627</v>
      </c>
      <c r="K130" t="s">
        <v>20</v>
      </c>
      <c r="L130">
        <v>0</v>
      </c>
      <c r="M130">
        <v>117135515</v>
      </c>
      <c r="N130">
        <v>117135515</v>
      </c>
      <c r="O130">
        <v>0</v>
      </c>
      <c r="P130">
        <v>117135515</v>
      </c>
      <c r="Q130">
        <v>117135515</v>
      </c>
      <c r="R130">
        <v>0</v>
      </c>
    </row>
    <row r="131" spans="1:18">
      <c r="A131" t="s">
        <v>180</v>
      </c>
      <c r="B131">
        <v>22</v>
      </c>
      <c r="C131">
        <v>31838536</v>
      </c>
      <c r="D131" s="1">
        <v>1.098E-5</v>
      </c>
      <c r="E131">
        <v>0.81996000000000002</v>
      </c>
      <c r="F131">
        <v>4.5100000000000001E-2</v>
      </c>
      <c r="G131" t="s">
        <v>28</v>
      </c>
      <c r="H131">
        <v>1.2999999999999999E-2</v>
      </c>
      <c r="I131">
        <v>1.37E-2</v>
      </c>
      <c r="J131">
        <v>0.78900000000000003</v>
      </c>
      <c r="K131" t="s">
        <v>26</v>
      </c>
      <c r="L131">
        <v>0</v>
      </c>
      <c r="M131">
        <v>31179536</v>
      </c>
      <c r="N131">
        <v>32615536</v>
      </c>
      <c r="O131">
        <v>1436</v>
      </c>
      <c r="P131">
        <v>31744836</v>
      </c>
      <c r="Q131">
        <v>31883236</v>
      </c>
      <c r="R131">
        <v>138.4</v>
      </c>
    </row>
    <row r="132" spans="1:18">
      <c r="A132" t="s">
        <v>181</v>
      </c>
      <c r="B132">
        <v>4</v>
      </c>
      <c r="C132">
        <v>105854304</v>
      </c>
      <c r="D132" s="1">
        <v>1.1340000000000002E-5</v>
      </c>
      <c r="E132">
        <v>3.1386699999999998</v>
      </c>
      <c r="F132">
        <v>0.2606</v>
      </c>
      <c r="G132" t="s">
        <v>28</v>
      </c>
      <c r="H132">
        <v>7.7399999999999995E-4</v>
      </c>
      <c r="I132">
        <v>7.7399999999999995E-4</v>
      </c>
      <c r="J132">
        <v>0.92500000000000004</v>
      </c>
      <c r="K132" t="s">
        <v>61</v>
      </c>
      <c r="L132">
        <v>0</v>
      </c>
      <c r="M132">
        <v>105854304</v>
      </c>
      <c r="N132">
        <v>105854304</v>
      </c>
      <c r="O132">
        <v>0</v>
      </c>
      <c r="P132">
        <v>105854304</v>
      </c>
      <c r="Q132">
        <v>105854304</v>
      </c>
      <c r="R132">
        <v>0</v>
      </c>
    </row>
    <row r="133" spans="1:18">
      <c r="A133" t="s">
        <v>182</v>
      </c>
      <c r="B133">
        <v>15</v>
      </c>
      <c r="C133">
        <v>38293656</v>
      </c>
      <c r="D133" s="1">
        <v>1.1380000000000001E-5</v>
      </c>
      <c r="E133">
        <v>1.0576000000000001</v>
      </c>
      <c r="F133">
        <v>1.2800000000000001E-2</v>
      </c>
      <c r="G133" t="s">
        <v>28</v>
      </c>
      <c r="H133">
        <v>0.17799999999999999</v>
      </c>
      <c r="I133">
        <v>0.17599999999999999</v>
      </c>
      <c r="J133">
        <v>0.82699999999999996</v>
      </c>
      <c r="K133" t="s">
        <v>63</v>
      </c>
      <c r="L133">
        <v>0</v>
      </c>
      <c r="M133">
        <v>38293656</v>
      </c>
      <c r="N133">
        <v>38318056</v>
      </c>
      <c r="O133">
        <v>24.4</v>
      </c>
      <c r="P133">
        <v>38293656</v>
      </c>
      <c r="Q133">
        <v>38293656</v>
      </c>
      <c r="R133">
        <v>0</v>
      </c>
    </row>
    <row r="134" spans="1:18">
      <c r="A134" t="s">
        <v>183</v>
      </c>
      <c r="B134">
        <v>3</v>
      </c>
      <c r="C134">
        <v>126056297</v>
      </c>
      <c r="D134" s="1">
        <v>1.1390000000000001E-5</v>
      </c>
      <c r="E134">
        <v>1.0428900000000001</v>
      </c>
      <c r="F134">
        <v>9.5999999999999992E-3</v>
      </c>
      <c r="G134" t="s">
        <v>45</v>
      </c>
      <c r="H134">
        <v>0.38800000000000001</v>
      </c>
      <c r="I134">
        <v>0.38300000000000001</v>
      </c>
      <c r="J134">
        <v>0.90200000000000002</v>
      </c>
      <c r="K134" t="s">
        <v>63</v>
      </c>
      <c r="L134">
        <v>0</v>
      </c>
      <c r="M134">
        <v>126011497</v>
      </c>
      <c r="N134">
        <v>126059747</v>
      </c>
      <c r="O134">
        <v>48.25</v>
      </c>
      <c r="P134">
        <v>126041297</v>
      </c>
      <c r="Q134">
        <v>126059747</v>
      </c>
      <c r="R134">
        <v>18.45</v>
      </c>
    </row>
    <row r="135" spans="1:18">
      <c r="A135" t="s">
        <v>184</v>
      </c>
      <c r="B135">
        <v>7</v>
      </c>
      <c r="C135">
        <v>37937308</v>
      </c>
      <c r="D135" s="1">
        <v>1.148E-5</v>
      </c>
      <c r="E135">
        <v>1.0382100000000001</v>
      </c>
      <c r="F135">
        <v>8.5000000000000006E-3</v>
      </c>
      <c r="G135" t="s">
        <v>28</v>
      </c>
      <c r="H135">
        <v>0.47899999999999998</v>
      </c>
      <c r="I135">
        <v>0.48</v>
      </c>
      <c r="J135">
        <v>0.98399999999999999</v>
      </c>
      <c r="K135" t="s">
        <v>24</v>
      </c>
      <c r="L135">
        <v>1</v>
      </c>
      <c r="M135">
        <v>37933988</v>
      </c>
      <c r="N135">
        <v>37937308</v>
      </c>
      <c r="O135">
        <v>3.32</v>
      </c>
      <c r="P135">
        <v>37937174</v>
      </c>
      <c r="Q135">
        <v>37937308</v>
      </c>
      <c r="R135">
        <v>0.13400000000000001</v>
      </c>
    </row>
    <row r="136" spans="1:18">
      <c r="A136" t="s">
        <v>185</v>
      </c>
      <c r="B136">
        <v>7</v>
      </c>
      <c r="C136">
        <v>67931005</v>
      </c>
      <c r="D136" s="1">
        <v>1.1570000000000001E-5</v>
      </c>
      <c r="E136">
        <v>0.62556999999999996</v>
      </c>
      <c r="F136">
        <v>0.107</v>
      </c>
      <c r="G136" t="s">
        <v>155</v>
      </c>
      <c r="H136">
        <v>2.2799999999999999E-3</v>
      </c>
      <c r="I136">
        <v>2.4399999999999999E-3</v>
      </c>
      <c r="J136">
        <v>0.79400000000000004</v>
      </c>
      <c r="K136" t="s">
        <v>186</v>
      </c>
      <c r="L136">
        <v>1</v>
      </c>
      <c r="M136">
        <v>67931005</v>
      </c>
      <c r="N136">
        <v>67931005</v>
      </c>
      <c r="O136">
        <v>0</v>
      </c>
      <c r="P136">
        <v>67931005</v>
      </c>
      <c r="Q136">
        <v>67931005</v>
      </c>
      <c r="R136">
        <v>0</v>
      </c>
    </row>
    <row r="137" spans="1:18">
      <c r="A137" t="s">
        <v>187</v>
      </c>
      <c r="B137">
        <v>11</v>
      </c>
      <c r="C137">
        <v>125908217</v>
      </c>
      <c r="D137" s="1">
        <v>1.1580000000000001E-5</v>
      </c>
      <c r="E137">
        <v>2.6813000000000002</v>
      </c>
      <c r="F137">
        <v>0.22489999999999999</v>
      </c>
      <c r="G137" t="s">
        <v>67</v>
      </c>
      <c r="H137">
        <v>1.7099999999999999E-3</v>
      </c>
      <c r="I137">
        <v>1.7099999999999999E-3</v>
      </c>
      <c r="J137">
        <v>0.503</v>
      </c>
      <c r="K137" t="s">
        <v>92</v>
      </c>
      <c r="L137">
        <v>0</v>
      </c>
      <c r="M137">
        <v>125908217</v>
      </c>
      <c r="N137">
        <v>126998217</v>
      </c>
      <c r="O137">
        <v>1090</v>
      </c>
      <c r="P137">
        <v>125908217</v>
      </c>
      <c r="Q137">
        <v>126998217</v>
      </c>
      <c r="R137">
        <v>1090</v>
      </c>
    </row>
    <row r="138" spans="1:18">
      <c r="A138" t="s">
        <v>188</v>
      </c>
      <c r="B138">
        <v>7</v>
      </c>
      <c r="C138">
        <v>8822108</v>
      </c>
      <c r="D138" s="1">
        <v>1.1600000000000001E-5</v>
      </c>
      <c r="E138">
        <v>1.0385200000000001</v>
      </c>
      <c r="F138">
        <v>8.6E-3</v>
      </c>
      <c r="G138" t="s">
        <v>28</v>
      </c>
      <c r="H138">
        <v>0.40799999999999997</v>
      </c>
      <c r="I138">
        <v>0.40500000000000003</v>
      </c>
      <c r="J138">
        <v>0.997</v>
      </c>
      <c r="K138" t="s">
        <v>24</v>
      </c>
      <c r="L138">
        <v>20</v>
      </c>
      <c r="M138">
        <v>8801308</v>
      </c>
      <c r="N138">
        <v>8847408</v>
      </c>
      <c r="O138">
        <v>46.1</v>
      </c>
      <c r="P138">
        <v>8801308</v>
      </c>
      <c r="Q138">
        <v>8847408</v>
      </c>
      <c r="R138">
        <v>46.1</v>
      </c>
    </row>
    <row r="139" spans="1:18">
      <c r="A139" t="s">
        <v>189</v>
      </c>
      <c r="B139">
        <v>14</v>
      </c>
      <c r="C139">
        <v>35489008</v>
      </c>
      <c r="D139" s="1">
        <v>1.165E-5</v>
      </c>
      <c r="E139">
        <v>0.95953999999999995</v>
      </c>
      <c r="F139">
        <v>9.4000000000000004E-3</v>
      </c>
      <c r="G139" t="s">
        <v>28</v>
      </c>
      <c r="H139">
        <v>0.71599999999999997</v>
      </c>
      <c r="I139">
        <v>0.70199999999999996</v>
      </c>
      <c r="J139">
        <v>0.99299999999999999</v>
      </c>
      <c r="K139" t="s">
        <v>54</v>
      </c>
      <c r="L139">
        <v>5</v>
      </c>
      <c r="M139">
        <v>35406908</v>
      </c>
      <c r="N139">
        <v>35816008</v>
      </c>
      <c r="O139">
        <v>409.1</v>
      </c>
      <c r="P139">
        <v>35406908</v>
      </c>
      <c r="Q139">
        <v>35598008</v>
      </c>
      <c r="R139">
        <v>191.1</v>
      </c>
    </row>
    <row r="140" spans="1:18">
      <c r="A140" t="s">
        <v>190</v>
      </c>
      <c r="B140">
        <v>4</v>
      </c>
      <c r="C140">
        <v>118355858</v>
      </c>
      <c r="D140" s="1">
        <v>1.1760000000000001E-5</v>
      </c>
      <c r="E140">
        <v>9.9452999999999996</v>
      </c>
      <c r="F140">
        <v>0.5242</v>
      </c>
      <c r="G140" t="s">
        <v>28</v>
      </c>
      <c r="H140">
        <v>2.34E-4</v>
      </c>
      <c r="I140">
        <v>2.34E-4</v>
      </c>
      <c r="J140">
        <v>0.55000000000000004</v>
      </c>
      <c r="K140" t="s">
        <v>61</v>
      </c>
      <c r="L140">
        <v>0</v>
      </c>
      <c r="M140">
        <v>118355858</v>
      </c>
      <c r="N140">
        <v>118355858</v>
      </c>
      <c r="O140">
        <v>0</v>
      </c>
      <c r="P140">
        <v>118355858</v>
      </c>
      <c r="Q140">
        <v>118355858</v>
      </c>
      <c r="R140">
        <v>0</v>
      </c>
    </row>
    <row r="141" spans="1:18">
      <c r="A141" t="s">
        <v>191</v>
      </c>
      <c r="B141">
        <v>4</v>
      </c>
      <c r="C141">
        <v>105856365</v>
      </c>
      <c r="D141" s="1">
        <v>1.1770000000000001E-5</v>
      </c>
      <c r="E141">
        <v>3.1314600000000001</v>
      </c>
      <c r="F141">
        <v>0.26050000000000001</v>
      </c>
      <c r="G141" t="s">
        <v>159</v>
      </c>
      <c r="H141">
        <v>7.8100000000000001E-4</v>
      </c>
      <c r="I141">
        <v>7.8100000000000001E-4</v>
      </c>
      <c r="J141">
        <v>0.91800000000000004</v>
      </c>
      <c r="K141" t="s">
        <v>92</v>
      </c>
      <c r="L141">
        <v>0</v>
      </c>
      <c r="M141">
        <v>105856365</v>
      </c>
      <c r="N141">
        <v>105856365</v>
      </c>
      <c r="O141">
        <v>0</v>
      </c>
      <c r="P141">
        <v>105856365</v>
      </c>
      <c r="Q141">
        <v>105856365</v>
      </c>
      <c r="R141">
        <v>0</v>
      </c>
    </row>
    <row r="142" spans="1:18">
      <c r="A142" t="s">
        <v>192</v>
      </c>
      <c r="B142">
        <v>21</v>
      </c>
      <c r="C142">
        <v>39794058</v>
      </c>
      <c r="D142" s="1">
        <v>1.1770000000000001E-5</v>
      </c>
      <c r="E142">
        <v>0.96318999999999999</v>
      </c>
      <c r="F142">
        <v>8.5000000000000006E-3</v>
      </c>
      <c r="G142" t="s">
        <v>28</v>
      </c>
      <c r="H142">
        <v>0.42699999999999999</v>
      </c>
      <c r="I142">
        <v>0.42899999999999999</v>
      </c>
      <c r="J142">
        <v>0.997</v>
      </c>
      <c r="K142" t="s">
        <v>54</v>
      </c>
      <c r="L142">
        <v>2</v>
      </c>
      <c r="M142">
        <v>39775058</v>
      </c>
      <c r="N142">
        <v>39808958</v>
      </c>
      <c r="O142">
        <v>33.9</v>
      </c>
      <c r="P142">
        <v>39786618</v>
      </c>
      <c r="Q142">
        <v>39806158</v>
      </c>
      <c r="R142">
        <v>19.54</v>
      </c>
    </row>
    <row r="143" spans="1:18">
      <c r="A143" t="s">
        <v>193</v>
      </c>
      <c r="B143">
        <v>13</v>
      </c>
      <c r="C143">
        <v>53647048</v>
      </c>
      <c r="D143" s="1">
        <v>1.184E-5</v>
      </c>
      <c r="E143">
        <v>1.0399799999999999</v>
      </c>
      <c r="F143">
        <v>8.8999999999999999E-3</v>
      </c>
      <c r="G143" t="s">
        <v>37</v>
      </c>
      <c r="H143">
        <v>0.36799999999999999</v>
      </c>
      <c r="I143">
        <v>0.377</v>
      </c>
      <c r="J143">
        <v>0.96399999999999997</v>
      </c>
      <c r="K143" t="s">
        <v>24</v>
      </c>
      <c r="L143">
        <v>1</v>
      </c>
      <c r="M143">
        <v>53617748</v>
      </c>
      <c r="N143">
        <v>53954048</v>
      </c>
      <c r="O143">
        <v>336.3</v>
      </c>
      <c r="P143">
        <v>53617748</v>
      </c>
      <c r="Q143">
        <v>53675548</v>
      </c>
      <c r="R143">
        <v>57.8</v>
      </c>
    </row>
    <row r="144" spans="1:18">
      <c r="A144" t="s">
        <v>194</v>
      </c>
      <c r="B144">
        <v>18</v>
      </c>
      <c r="C144">
        <v>54258155</v>
      </c>
      <c r="D144" s="1">
        <v>1.1870000000000002E-5</v>
      </c>
      <c r="E144">
        <v>1.4277500000000001</v>
      </c>
      <c r="F144">
        <v>8.1299999999999997E-2</v>
      </c>
      <c r="G144" t="s">
        <v>56</v>
      </c>
      <c r="H144">
        <v>1.15E-2</v>
      </c>
      <c r="I144">
        <v>3.8500000000000001E-3</v>
      </c>
      <c r="J144">
        <v>0.82499999999999996</v>
      </c>
      <c r="K144" t="s">
        <v>156</v>
      </c>
      <c r="L144">
        <v>1</v>
      </c>
      <c r="M144">
        <v>54258155</v>
      </c>
      <c r="N144">
        <v>54258155</v>
      </c>
      <c r="O144">
        <v>0</v>
      </c>
      <c r="P144">
        <v>54258155</v>
      </c>
      <c r="Q144">
        <v>54258155</v>
      </c>
      <c r="R144">
        <v>0</v>
      </c>
    </row>
    <row r="145" spans="1:18">
      <c r="A145" t="s">
        <v>195</v>
      </c>
      <c r="B145">
        <v>1</v>
      </c>
      <c r="C145">
        <v>79943937</v>
      </c>
      <c r="D145" s="1">
        <v>1.1930000000000001E-5</v>
      </c>
      <c r="E145">
        <v>1.2537</v>
      </c>
      <c r="F145">
        <v>5.16E-2</v>
      </c>
      <c r="G145" t="s">
        <v>196</v>
      </c>
      <c r="H145">
        <v>1.44E-2</v>
      </c>
      <c r="I145">
        <v>1.2200000000000001E-2</v>
      </c>
      <c r="J145">
        <v>0.96</v>
      </c>
      <c r="K145" t="s">
        <v>30</v>
      </c>
      <c r="L145">
        <v>0</v>
      </c>
      <c r="M145">
        <v>79732937</v>
      </c>
      <c r="N145">
        <v>80088937</v>
      </c>
      <c r="O145">
        <v>356</v>
      </c>
      <c r="P145">
        <v>79844837</v>
      </c>
      <c r="Q145">
        <v>80088937</v>
      </c>
      <c r="R145">
        <v>244.1</v>
      </c>
    </row>
    <row r="146" spans="1:18">
      <c r="A146" t="s">
        <v>197</v>
      </c>
      <c r="B146">
        <v>4</v>
      </c>
      <c r="C146">
        <v>118345078</v>
      </c>
      <c r="D146" s="1">
        <v>1.2200000000000002E-5</v>
      </c>
      <c r="E146">
        <v>9.4820399999999996</v>
      </c>
      <c r="F146">
        <v>0.51429999999999998</v>
      </c>
      <c r="G146" t="s">
        <v>23</v>
      </c>
      <c r="H146">
        <v>2.1900000000000001E-4</v>
      </c>
      <c r="I146">
        <v>2.1900000000000001E-4</v>
      </c>
      <c r="J146">
        <v>0.58699999999999997</v>
      </c>
      <c r="K146" t="s">
        <v>61</v>
      </c>
      <c r="L146">
        <v>0</v>
      </c>
      <c r="M146">
        <v>118345078</v>
      </c>
      <c r="N146">
        <v>118345078</v>
      </c>
      <c r="O146">
        <v>0</v>
      </c>
      <c r="P146">
        <v>118345078</v>
      </c>
      <c r="Q146">
        <v>118345078</v>
      </c>
      <c r="R146">
        <v>0</v>
      </c>
    </row>
    <row r="147" spans="1:18">
      <c r="A147" t="s">
        <v>198</v>
      </c>
      <c r="B147">
        <v>2</v>
      </c>
      <c r="C147">
        <v>41580623</v>
      </c>
      <c r="D147" s="1">
        <v>1.2320000000000001E-5</v>
      </c>
      <c r="E147">
        <v>1.3400400000000001</v>
      </c>
      <c r="F147">
        <v>6.6900000000000001E-2</v>
      </c>
      <c r="G147" t="s">
        <v>28</v>
      </c>
      <c r="H147">
        <v>6.6100000000000004E-3</v>
      </c>
      <c r="I147">
        <v>5.62E-3</v>
      </c>
      <c r="J147">
        <v>0.85499999999999998</v>
      </c>
      <c r="K147" t="s">
        <v>63</v>
      </c>
      <c r="L147">
        <v>0</v>
      </c>
      <c r="M147">
        <v>41580623</v>
      </c>
      <c r="N147">
        <v>42132623</v>
      </c>
      <c r="O147">
        <v>552</v>
      </c>
      <c r="P147">
        <v>41580623</v>
      </c>
      <c r="Q147">
        <v>41580623</v>
      </c>
      <c r="R147">
        <v>0</v>
      </c>
    </row>
    <row r="148" spans="1:18">
      <c r="A148" t="s">
        <v>199</v>
      </c>
      <c r="B148">
        <v>4</v>
      </c>
      <c r="C148">
        <v>118354061</v>
      </c>
      <c r="D148" s="1">
        <v>1.234E-5</v>
      </c>
      <c r="E148">
        <v>9.4668899999999994</v>
      </c>
      <c r="F148">
        <v>0.51419999999999999</v>
      </c>
      <c r="G148" t="s">
        <v>125</v>
      </c>
      <c r="H148">
        <v>2.33E-4</v>
      </c>
      <c r="I148">
        <v>2.33E-4</v>
      </c>
      <c r="J148">
        <v>0.56899999999999995</v>
      </c>
      <c r="K148" t="s">
        <v>92</v>
      </c>
      <c r="L148">
        <v>0</v>
      </c>
      <c r="M148">
        <v>118354061</v>
      </c>
      <c r="N148">
        <v>118354061</v>
      </c>
      <c r="O148">
        <v>0</v>
      </c>
      <c r="P148">
        <v>118354061</v>
      </c>
      <c r="Q148">
        <v>118354061</v>
      </c>
      <c r="R148">
        <v>0</v>
      </c>
    </row>
    <row r="149" spans="1:18">
      <c r="A149" t="s">
        <v>200</v>
      </c>
      <c r="B149">
        <v>4</v>
      </c>
      <c r="C149">
        <v>118353163</v>
      </c>
      <c r="D149" s="1">
        <v>1.235E-5</v>
      </c>
      <c r="E149">
        <v>9.3895700000000009</v>
      </c>
      <c r="F149">
        <v>0.51239999999999997</v>
      </c>
      <c r="G149" t="s">
        <v>23</v>
      </c>
      <c r="H149">
        <v>2.32E-4</v>
      </c>
      <c r="I149">
        <v>2.32E-4</v>
      </c>
      <c r="J149">
        <v>0.57299999999999995</v>
      </c>
      <c r="K149" t="s">
        <v>61</v>
      </c>
      <c r="L149">
        <v>0</v>
      </c>
      <c r="M149">
        <v>118353163</v>
      </c>
      <c r="N149">
        <v>118353163</v>
      </c>
      <c r="O149">
        <v>0</v>
      </c>
      <c r="P149">
        <v>118353163</v>
      </c>
      <c r="Q149">
        <v>118353163</v>
      </c>
      <c r="R149">
        <v>0</v>
      </c>
    </row>
    <row r="150" spans="1:18">
      <c r="A150" t="s">
        <v>201</v>
      </c>
      <c r="B150">
        <v>4</v>
      </c>
      <c r="C150">
        <v>118352805</v>
      </c>
      <c r="D150" s="1">
        <v>1.2370000000000002E-5</v>
      </c>
      <c r="E150">
        <v>9.3801900000000007</v>
      </c>
      <c r="F150">
        <v>0.5121</v>
      </c>
      <c r="G150" t="s">
        <v>23</v>
      </c>
      <c r="H150">
        <v>2.32E-4</v>
      </c>
      <c r="I150">
        <v>2.32E-4</v>
      </c>
      <c r="J150">
        <v>0.57399999999999995</v>
      </c>
      <c r="K150" t="s">
        <v>61</v>
      </c>
      <c r="L150">
        <v>0</v>
      </c>
      <c r="M150">
        <v>118352805</v>
      </c>
      <c r="N150">
        <v>118352805</v>
      </c>
      <c r="O150">
        <v>0</v>
      </c>
      <c r="P150">
        <v>118352805</v>
      </c>
      <c r="Q150">
        <v>118352805</v>
      </c>
      <c r="R150">
        <v>0</v>
      </c>
    </row>
    <row r="151" spans="1:18">
      <c r="A151" t="s">
        <v>202</v>
      </c>
      <c r="B151">
        <v>18</v>
      </c>
      <c r="C151">
        <v>54254789</v>
      </c>
      <c r="D151" s="1">
        <v>1.255E-5</v>
      </c>
      <c r="E151">
        <v>1.3932</v>
      </c>
      <c r="F151">
        <v>7.5899999999999995E-2</v>
      </c>
      <c r="G151" t="s">
        <v>125</v>
      </c>
      <c r="H151">
        <v>1.32E-2</v>
      </c>
      <c r="I151">
        <v>5.77E-3</v>
      </c>
      <c r="J151">
        <v>0.58799999999999997</v>
      </c>
      <c r="K151" t="s">
        <v>156</v>
      </c>
      <c r="L151">
        <v>1</v>
      </c>
      <c r="M151">
        <v>54254789</v>
      </c>
      <c r="N151">
        <v>54254789</v>
      </c>
      <c r="O151">
        <v>0</v>
      </c>
      <c r="P151">
        <v>54254789</v>
      </c>
      <c r="Q151">
        <v>54254789</v>
      </c>
      <c r="R151">
        <v>0</v>
      </c>
    </row>
    <row r="152" spans="1:18">
      <c r="A152" t="s">
        <v>203</v>
      </c>
      <c r="B152">
        <v>4</v>
      </c>
      <c r="C152">
        <v>155404812</v>
      </c>
      <c r="D152" s="1">
        <v>1.2640000000000001E-5</v>
      </c>
      <c r="E152">
        <v>0.77151000000000003</v>
      </c>
      <c r="F152">
        <v>5.9400000000000001E-2</v>
      </c>
      <c r="G152" t="s">
        <v>28</v>
      </c>
      <c r="H152">
        <v>0.99199999999999999</v>
      </c>
      <c r="I152">
        <v>0.99199999999999999</v>
      </c>
      <c r="J152">
        <v>0.69299999999999995</v>
      </c>
      <c r="K152" t="s">
        <v>26</v>
      </c>
      <c r="L152">
        <v>0</v>
      </c>
      <c r="M152">
        <v>155373612</v>
      </c>
      <c r="N152">
        <v>155404812</v>
      </c>
      <c r="O152">
        <v>31.2</v>
      </c>
      <c r="P152">
        <v>155404812</v>
      </c>
      <c r="Q152">
        <v>155404812</v>
      </c>
      <c r="R152">
        <v>0</v>
      </c>
    </row>
    <row r="153" spans="1:18">
      <c r="A153" t="s">
        <v>204</v>
      </c>
      <c r="B153">
        <v>13</v>
      </c>
      <c r="C153">
        <v>69800490</v>
      </c>
      <c r="D153" s="1">
        <v>1.27E-5</v>
      </c>
      <c r="E153">
        <v>3.4563000000000001</v>
      </c>
      <c r="F153">
        <v>0.28410000000000002</v>
      </c>
      <c r="G153" t="s">
        <v>28</v>
      </c>
      <c r="H153">
        <v>4.64E-4</v>
      </c>
      <c r="I153">
        <v>4.64E-4</v>
      </c>
      <c r="J153">
        <v>0.96699999999999997</v>
      </c>
      <c r="K153" t="s">
        <v>61</v>
      </c>
      <c r="L153">
        <v>0</v>
      </c>
      <c r="M153">
        <v>69800490</v>
      </c>
      <c r="N153">
        <v>69800490</v>
      </c>
      <c r="O153">
        <v>0</v>
      </c>
      <c r="P153">
        <v>69800490</v>
      </c>
      <c r="Q153">
        <v>69800490</v>
      </c>
      <c r="R153">
        <v>0</v>
      </c>
    </row>
    <row r="154" spans="1:18">
      <c r="A154" t="s">
        <v>205</v>
      </c>
      <c r="B154">
        <v>13</v>
      </c>
      <c r="C154">
        <v>69800391</v>
      </c>
      <c r="D154" s="1">
        <v>1.27E-5</v>
      </c>
      <c r="E154">
        <v>3.4563000000000001</v>
      </c>
      <c r="F154">
        <v>0.28410000000000002</v>
      </c>
      <c r="G154" t="s">
        <v>56</v>
      </c>
      <c r="H154">
        <v>4.64E-4</v>
      </c>
      <c r="I154">
        <v>4.64E-4</v>
      </c>
      <c r="J154">
        <v>0.96699999999999997</v>
      </c>
      <c r="K154" t="s">
        <v>92</v>
      </c>
      <c r="L154">
        <v>0</v>
      </c>
      <c r="M154">
        <v>69800391</v>
      </c>
      <c r="N154">
        <v>69800391</v>
      </c>
      <c r="O154">
        <v>0</v>
      </c>
      <c r="P154">
        <v>69800391</v>
      </c>
      <c r="Q154">
        <v>69800391</v>
      </c>
      <c r="R154">
        <v>0</v>
      </c>
    </row>
    <row r="155" spans="1:18">
      <c r="A155" t="s">
        <v>206</v>
      </c>
      <c r="B155">
        <v>13</v>
      </c>
      <c r="C155">
        <v>69802829</v>
      </c>
      <c r="D155" s="1">
        <v>1.2730000000000002E-5</v>
      </c>
      <c r="E155">
        <v>3.4573399999999999</v>
      </c>
      <c r="F155">
        <v>0.28420000000000001</v>
      </c>
      <c r="G155" t="s">
        <v>67</v>
      </c>
      <c r="H155">
        <v>4.64E-4</v>
      </c>
      <c r="I155">
        <v>4.64E-4</v>
      </c>
      <c r="J155">
        <v>0.96599999999999997</v>
      </c>
      <c r="K155" t="s">
        <v>92</v>
      </c>
      <c r="L155">
        <v>0</v>
      </c>
      <c r="M155">
        <v>69802829</v>
      </c>
      <c r="N155">
        <v>69802829</v>
      </c>
      <c r="O155">
        <v>0</v>
      </c>
      <c r="P155">
        <v>69802829</v>
      </c>
      <c r="Q155">
        <v>69802829</v>
      </c>
      <c r="R155">
        <v>0</v>
      </c>
    </row>
    <row r="156" spans="1:18">
      <c r="A156" t="s">
        <v>207</v>
      </c>
      <c r="B156">
        <v>13</v>
      </c>
      <c r="C156">
        <v>69806614</v>
      </c>
      <c r="D156" s="1">
        <v>1.274E-5</v>
      </c>
      <c r="E156">
        <v>3.4594200000000002</v>
      </c>
      <c r="F156">
        <v>0.28439999999999999</v>
      </c>
      <c r="G156" t="s">
        <v>56</v>
      </c>
      <c r="H156">
        <v>4.64E-4</v>
      </c>
      <c r="I156">
        <v>4.64E-4</v>
      </c>
      <c r="J156">
        <v>0.96499999999999997</v>
      </c>
      <c r="K156" t="s">
        <v>92</v>
      </c>
      <c r="L156">
        <v>0</v>
      </c>
      <c r="M156">
        <v>69806614</v>
      </c>
      <c r="N156">
        <v>69806614</v>
      </c>
      <c r="O156">
        <v>0</v>
      </c>
      <c r="P156">
        <v>69806614</v>
      </c>
      <c r="Q156">
        <v>69806614</v>
      </c>
      <c r="R156">
        <v>0</v>
      </c>
    </row>
    <row r="157" spans="1:18">
      <c r="A157" t="s">
        <v>208</v>
      </c>
      <c r="B157">
        <v>6</v>
      </c>
      <c r="C157">
        <v>54247569</v>
      </c>
      <c r="D157" s="1">
        <v>1.274E-5</v>
      </c>
      <c r="E157">
        <v>0.92181999999999997</v>
      </c>
      <c r="F157">
        <v>1.8700000000000001E-2</v>
      </c>
      <c r="G157" t="s">
        <v>48</v>
      </c>
      <c r="H157">
        <v>6.93E-2</v>
      </c>
      <c r="I157">
        <v>5.2400000000000002E-2</v>
      </c>
      <c r="J157">
        <v>0.999</v>
      </c>
      <c r="K157" t="s">
        <v>54</v>
      </c>
      <c r="L157">
        <v>16</v>
      </c>
      <c r="M157">
        <v>54203269</v>
      </c>
      <c r="N157">
        <v>54258369</v>
      </c>
      <c r="O157">
        <v>55.1</v>
      </c>
      <c r="P157">
        <v>54203269</v>
      </c>
      <c r="Q157">
        <v>54258369</v>
      </c>
      <c r="R157">
        <v>55.1</v>
      </c>
    </row>
    <row r="158" spans="1:18">
      <c r="A158" t="s">
        <v>209</v>
      </c>
      <c r="B158">
        <v>13</v>
      </c>
      <c r="C158">
        <v>69808972</v>
      </c>
      <c r="D158" s="1">
        <v>1.2780000000000001E-5</v>
      </c>
      <c r="E158">
        <v>3.4604499999999998</v>
      </c>
      <c r="F158">
        <v>0.28449999999999998</v>
      </c>
      <c r="G158" t="s">
        <v>56</v>
      </c>
      <c r="H158">
        <v>4.6500000000000003E-4</v>
      </c>
      <c r="I158">
        <v>4.6500000000000003E-4</v>
      </c>
      <c r="J158">
        <v>0.96499999999999997</v>
      </c>
      <c r="K158" t="s">
        <v>92</v>
      </c>
      <c r="L158">
        <v>0</v>
      </c>
      <c r="M158">
        <v>69808972</v>
      </c>
      <c r="N158">
        <v>69808972</v>
      </c>
      <c r="O158">
        <v>0</v>
      </c>
      <c r="P158">
        <v>69808972</v>
      </c>
      <c r="Q158">
        <v>69808972</v>
      </c>
      <c r="R158">
        <v>0</v>
      </c>
    </row>
    <row r="159" spans="1:18">
      <c r="A159" t="s">
        <v>210</v>
      </c>
      <c r="B159">
        <v>13</v>
      </c>
      <c r="C159">
        <v>69807761</v>
      </c>
      <c r="D159" s="1">
        <v>1.2780000000000001E-5</v>
      </c>
      <c r="E159">
        <v>3.4597600000000002</v>
      </c>
      <c r="F159">
        <v>0.28439999999999999</v>
      </c>
      <c r="G159" t="s">
        <v>67</v>
      </c>
      <c r="H159">
        <v>4.6500000000000003E-4</v>
      </c>
      <c r="I159">
        <v>4.6500000000000003E-4</v>
      </c>
      <c r="J159">
        <v>0.96499999999999997</v>
      </c>
      <c r="K159" t="s">
        <v>92</v>
      </c>
      <c r="L159">
        <v>0</v>
      </c>
      <c r="M159">
        <v>69807761</v>
      </c>
      <c r="N159">
        <v>69807761</v>
      </c>
      <c r="O159">
        <v>0</v>
      </c>
      <c r="P159">
        <v>69807761</v>
      </c>
      <c r="Q159">
        <v>69807761</v>
      </c>
      <c r="R159">
        <v>0</v>
      </c>
    </row>
    <row r="160" spans="1:18">
      <c r="A160" t="s">
        <v>211</v>
      </c>
      <c r="B160">
        <v>13</v>
      </c>
      <c r="C160">
        <v>69811836</v>
      </c>
      <c r="D160" s="1">
        <v>1.2790000000000001E-5</v>
      </c>
      <c r="E160">
        <v>3.4621900000000001</v>
      </c>
      <c r="F160">
        <v>0.28460000000000002</v>
      </c>
      <c r="G160" t="s">
        <v>125</v>
      </c>
      <c r="H160">
        <v>4.64E-4</v>
      </c>
      <c r="I160">
        <v>4.64E-4</v>
      </c>
      <c r="J160">
        <v>0.96499999999999997</v>
      </c>
      <c r="K160" t="s">
        <v>92</v>
      </c>
      <c r="L160">
        <v>0</v>
      </c>
      <c r="M160">
        <v>69811836</v>
      </c>
      <c r="N160">
        <v>69811836</v>
      </c>
      <c r="O160">
        <v>0</v>
      </c>
      <c r="P160">
        <v>69811836</v>
      </c>
      <c r="Q160">
        <v>69811836</v>
      </c>
      <c r="R160">
        <v>0</v>
      </c>
    </row>
    <row r="161" spans="1:18">
      <c r="A161" t="s">
        <v>212</v>
      </c>
      <c r="B161">
        <v>13</v>
      </c>
      <c r="C161">
        <v>69811995</v>
      </c>
      <c r="D161" s="1">
        <v>1.2790000000000001E-5</v>
      </c>
      <c r="E161">
        <v>3.4621900000000001</v>
      </c>
      <c r="F161">
        <v>0.28460000000000002</v>
      </c>
      <c r="G161" t="s">
        <v>28</v>
      </c>
      <c r="H161">
        <v>4.64E-4</v>
      </c>
      <c r="I161">
        <v>4.64E-4</v>
      </c>
      <c r="J161">
        <v>0.96499999999999997</v>
      </c>
      <c r="K161" t="s">
        <v>61</v>
      </c>
      <c r="L161">
        <v>0</v>
      </c>
      <c r="M161">
        <v>69811995</v>
      </c>
      <c r="N161">
        <v>69811995</v>
      </c>
      <c r="O161">
        <v>0</v>
      </c>
      <c r="P161">
        <v>69811995</v>
      </c>
      <c r="Q161">
        <v>69811995</v>
      </c>
      <c r="R161">
        <v>0</v>
      </c>
    </row>
    <row r="162" spans="1:18">
      <c r="A162" t="s">
        <v>213</v>
      </c>
      <c r="B162">
        <v>13</v>
      </c>
      <c r="C162">
        <v>69811630</v>
      </c>
      <c r="D162" s="1">
        <v>1.2790000000000001E-5</v>
      </c>
      <c r="E162">
        <v>3.46184</v>
      </c>
      <c r="F162">
        <v>0.28460000000000002</v>
      </c>
      <c r="G162" t="s">
        <v>23</v>
      </c>
      <c r="H162">
        <v>4.64E-4</v>
      </c>
      <c r="I162">
        <v>4.64E-4</v>
      </c>
      <c r="J162">
        <v>0.96499999999999997</v>
      </c>
      <c r="K162" t="s">
        <v>61</v>
      </c>
      <c r="L162">
        <v>0</v>
      </c>
      <c r="M162">
        <v>69811630</v>
      </c>
      <c r="N162">
        <v>69811630</v>
      </c>
      <c r="O162">
        <v>0</v>
      </c>
      <c r="P162">
        <v>69811630</v>
      </c>
      <c r="Q162">
        <v>69811630</v>
      </c>
      <c r="R162">
        <v>0</v>
      </c>
    </row>
    <row r="163" spans="1:18">
      <c r="A163" t="s">
        <v>214</v>
      </c>
      <c r="B163">
        <v>13</v>
      </c>
      <c r="C163">
        <v>69809678</v>
      </c>
      <c r="D163" s="1">
        <v>1.2800000000000001E-5</v>
      </c>
      <c r="E163">
        <v>3.4604499999999998</v>
      </c>
      <c r="F163">
        <v>0.28449999999999998</v>
      </c>
      <c r="G163" t="s">
        <v>23</v>
      </c>
      <c r="H163">
        <v>4.64E-4</v>
      </c>
      <c r="I163">
        <v>4.64E-4</v>
      </c>
      <c r="J163">
        <v>0.96499999999999997</v>
      </c>
      <c r="K163" t="s">
        <v>61</v>
      </c>
      <c r="L163">
        <v>0</v>
      </c>
      <c r="M163">
        <v>69809678</v>
      </c>
      <c r="N163">
        <v>69809678</v>
      </c>
      <c r="O163">
        <v>0</v>
      </c>
      <c r="P163">
        <v>69809678</v>
      </c>
      <c r="Q163">
        <v>69809678</v>
      </c>
      <c r="R163">
        <v>0</v>
      </c>
    </row>
    <row r="164" spans="1:18">
      <c r="A164" t="s">
        <v>215</v>
      </c>
      <c r="B164">
        <v>15</v>
      </c>
      <c r="C164">
        <v>47380883</v>
      </c>
      <c r="D164" s="1">
        <v>1.2800000000000001E-5</v>
      </c>
      <c r="E164">
        <v>0.77717000000000003</v>
      </c>
      <c r="F164">
        <v>5.7799999999999997E-2</v>
      </c>
      <c r="G164" t="s">
        <v>28</v>
      </c>
      <c r="H164">
        <v>0.99</v>
      </c>
      <c r="I164">
        <v>0.99099999999999999</v>
      </c>
      <c r="J164">
        <v>0.57799999999999996</v>
      </c>
      <c r="K164" t="s">
        <v>26</v>
      </c>
      <c r="L164">
        <v>0</v>
      </c>
      <c r="M164">
        <v>47380883</v>
      </c>
      <c r="N164">
        <v>47566883</v>
      </c>
      <c r="O164">
        <v>186</v>
      </c>
      <c r="P164">
        <v>47380883</v>
      </c>
      <c r="Q164">
        <v>47398883</v>
      </c>
      <c r="R164">
        <v>18</v>
      </c>
    </row>
    <row r="165" spans="1:18">
      <c r="A165" t="s">
        <v>216</v>
      </c>
      <c r="B165">
        <v>13</v>
      </c>
      <c r="C165">
        <v>69810064</v>
      </c>
      <c r="D165" s="1">
        <v>1.2800000000000001E-5</v>
      </c>
      <c r="E165">
        <v>3.4611499999999999</v>
      </c>
      <c r="F165">
        <v>0.28449999999999998</v>
      </c>
      <c r="G165" t="s">
        <v>28</v>
      </c>
      <c r="H165">
        <v>4.64E-4</v>
      </c>
      <c r="I165">
        <v>4.64E-4</v>
      </c>
      <c r="J165">
        <v>0.96499999999999997</v>
      </c>
      <c r="K165" t="s">
        <v>61</v>
      </c>
      <c r="L165">
        <v>0</v>
      </c>
      <c r="M165">
        <v>69810064</v>
      </c>
      <c r="N165">
        <v>69810064</v>
      </c>
      <c r="O165">
        <v>0</v>
      </c>
      <c r="P165">
        <v>69810064</v>
      </c>
      <c r="Q165">
        <v>69810064</v>
      </c>
      <c r="R165">
        <v>0</v>
      </c>
    </row>
    <row r="166" spans="1:18">
      <c r="A166" t="s">
        <v>217</v>
      </c>
      <c r="B166">
        <v>13</v>
      </c>
      <c r="C166">
        <v>69815242</v>
      </c>
      <c r="D166" s="1">
        <v>1.2860000000000001E-5</v>
      </c>
      <c r="E166">
        <v>3.4632200000000002</v>
      </c>
      <c r="F166">
        <v>0.28470000000000001</v>
      </c>
      <c r="G166" t="s">
        <v>23</v>
      </c>
      <c r="H166">
        <v>4.64E-4</v>
      </c>
      <c r="I166">
        <v>4.64E-4</v>
      </c>
      <c r="J166">
        <v>0.96599999999999997</v>
      </c>
      <c r="K166" t="s">
        <v>61</v>
      </c>
      <c r="L166">
        <v>0</v>
      </c>
      <c r="M166">
        <v>69815242</v>
      </c>
      <c r="N166">
        <v>69815242</v>
      </c>
      <c r="O166">
        <v>0</v>
      </c>
      <c r="P166">
        <v>69815242</v>
      </c>
      <c r="Q166">
        <v>69815242</v>
      </c>
      <c r="R166">
        <v>0</v>
      </c>
    </row>
    <row r="167" spans="1:18">
      <c r="A167" t="s">
        <v>218</v>
      </c>
      <c r="B167">
        <v>13</v>
      </c>
      <c r="C167">
        <v>69817624</v>
      </c>
      <c r="D167" s="1">
        <v>1.287E-5</v>
      </c>
      <c r="E167">
        <v>3.46461</v>
      </c>
      <c r="F167">
        <v>0.28489999999999999</v>
      </c>
      <c r="G167" t="s">
        <v>28</v>
      </c>
      <c r="H167">
        <v>4.6299999999999998E-4</v>
      </c>
      <c r="I167">
        <v>4.6299999999999998E-4</v>
      </c>
      <c r="J167">
        <v>0.96699999999999997</v>
      </c>
      <c r="K167" t="s">
        <v>61</v>
      </c>
      <c r="L167">
        <v>0</v>
      </c>
      <c r="M167">
        <v>69817624</v>
      </c>
      <c r="N167">
        <v>69817624</v>
      </c>
      <c r="O167">
        <v>0</v>
      </c>
      <c r="P167">
        <v>69817624</v>
      </c>
      <c r="Q167">
        <v>69817624</v>
      </c>
      <c r="R167">
        <v>0</v>
      </c>
    </row>
    <row r="168" spans="1:18">
      <c r="A168" t="s">
        <v>219</v>
      </c>
      <c r="B168">
        <v>13</v>
      </c>
      <c r="C168">
        <v>69818180</v>
      </c>
      <c r="D168" s="1">
        <v>1.2900000000000002E-5</v>
      </c>
      <c r="E168">
        <v>3.46461</v>
      </c>
      <c r="F168">
        <v>0.28489999999999999</v>
      </c>
      <c r="G168" t="s">
        <v>23</v>
      </c>
      <c r="H168">
        <v>4.6299999999999998E-4</v>
      </c>
      <c r="I168">
        <v>4.6299999999999998E-4</v>
      </c>
      <c r="J168">
        <v>0.96699999999999997</v>
      </c>
      <c r="K168" t="s">
        <v>61</v>
      </c>
      <c r="L168">
        <v>0</v>
      </c>
      <c r="M168">
        <v>69818180</v>
      </c>
      <c r="N168">
        <v>69818180</v>
      </c>
      <c r="O168">
        <v>0</v>
      </c>
      <c r="P168">
        <v>69818180</v>
      </c>
      <c r="Q168">
        <v>69818180</v>
      </c>
      <c r="R168">
        <v>0</v>
      </c>
    </row>
    <row r="169" spans="1:18">
      <c r="A169" t="s">
        <v>220</v>
      </c>
      <c r="B169">
        <v>13</v>
      </c>
      <c r="C169">
        <v>69819526</v>
      </c>
      <c r="D169" s="1">
        <v>1.3090000000000002E-5</v>
      </c>
      <c r="E169">
        <v>3.4632200000000002</v>
      </c>
      <c r="F169">
        <v>0.28499999999999998</v>
      </c>
      <c r="G169" t="s">
        <v>56</v>
      </c>
      <c r="H169">
        <v>4.6200000000000001E-4</v>
      </c>
      <c r="I169">
        <v>4.6200000000000001E-4</v>
      </c>
      <c r="J169">
        <v>0.96699999999999997</v>
      </c>
      <c r="K169" t="s">
        <v>92</v>
      </c>
      <c r="L169">
        <v>0</v>
      </c>
      <c r="M169">
        <v>69819526</v>
      </c>
      <c r="N169">
        <v>69819526</v>
      </c>
      <c r="O169">
        <v>0</v>
      </c>
      <c r="P169">
        <v>69819526</v>
      </c>
      <c r="Q169">
        <v>69819526</v>
      </c>
      <c r="R169">
        <v>0</v>
      </c>
    </row>
    <row r="170" spans="1:18">
      <c r="A170" t="s">
        <v>221</v>
      </c>
      <c r="B170">
        <v>13</v>
      </c>
      <c r="C170">
        <v>69819649</v>
      </c>
      <c r="D170" s="1">
        <v>1.3090000000000002E-5</v>
      </c>
      <c r="E170">
        <v>3.4632200000000002</v>
      </c>
      <c r="F170">
        <v>0.28499999999999998</v>
      </c>
      <c r="G170" t="s">
        <v>23</v>
      </c>
      <c r="H170">
        <v>4.6200000000000001E-4</v>
      </c>
      <c r="I170">
        <v>4.6200000000000001E-4</v>
      </c>
      <c r="J170">
        <v>0.96699999999999997</v>
      </c>
      <c r="K170" t="s">
        <v>61</v>
      </c>
      <c r="L170">
        <v>0</v>
      </c>
      <c r="M170">
        <v>69819649</v>
      </c>
      <c r="N170">
        <v>69819649</v>
      </c>
      <c r="O170">
        <v>0</v>
      </c>
      <c r="P170">
        <v>69819649</v>
      </c>
      <c r="Q170">
        <v>69819649</v>
      </c>
      <c r="R170">
        <v>0</v>
      </c>
    </row>
    <row r="171" spans="1:18">
      <c r="A171" t="s">
        <v>222</v>
      </c>
      <c r="B171">
        <v>2</v>
      </c>
      <c r="C171">
        <v>2628843</v>
      </c>
      <c r="D171" s="1">
        <v>1.3090000000000002E-5</v>
      </c>
      <c r="E171">
        <v>1.08796</v>
      </c>
      <c r="F171">
        <v>1.9300000000000001E-2</v>
      </c>
      <c r="G171" t="s">
        <v>28</v>
      </c>
      <c r="H171">
        <v>5.3900000000000003E-2</v>
      </c>
      <c r="I171">
        <v>4.4999999999999998E-2</v>
      </c>
      <c r="J171">
        <v>0.99399999999999999</v>
      </c>
      <c r="K171" t="s">
        <v>24</v>
      </c>
      <c r="L171">
        <v>1</v>
      </c>
      <c r="M171">
        <v>2597843</v>
      </c>
      <c r="N171">
        <v>2634713</v>
      </c>
      <c r="O171">
        <v>36.869999999999997</v>
      </c>
      <c r="P171">
        <v>2625313</v>
      </c>
      <c r="Q171">
        <v>2634713</v>
      </c>
      <c r="R171">
        <v>9.4</v>
      </c>
    </row>
    <row r="172" spans="1:18">
      <c r="A172" t="s">
        <v>223</v>
      </c>
      <c r="B172">
        <v>9</v>
      </c>
      <c r="C172">
        <v>126561669</v>
      </c>
      <c r="D172" s="1">
        <v>1.3170000000000001E-5</v>
      </c>
      <c r="E172">
        <v>0.89127999999999996</v>
      </c>
      <c r="F172">
        <v>2.64E-2</v>
      </c>
      <c r="G172" t="s">
        <v>28</v>
      </c>
      <c r="H172">
        <v>0.97299999999999998</v>
      </c>
      <c r="I172">
        <v>0.97499999999999998</v>
      </c>
      <c r="J172">
        <v>0.98599999999999999</v>
      </c>
      <c r="K172" t="s">
        <v>54</v>
      </c>
      <c r="L172">
        <v>1</v>
      </c>
      <c r="M172">
        <v>126198669</v>
      </c>
      <c r="N172">
        <v>126694669</v>
      </c>
      <c r="O172">
        <v>496</v>
      </c>
      <c r="P172">
        <v>126310669</v>
      </c>
      <c r="Q172">
        <v>126694669</v>
      </c>
      <c r="R172">
        <v>384</v>
      </c>
    </row>
    <row r="173" spans="1:18">
      <c r="A173" t="s">
        <v>224</v>
      </c>
      <c r="B173">
        <v>18</v>
      </c>
      <c r="C173">
        <v>12637187</v>
      </c>
      <c r="D173" s="1">
        <v>1.3200000000000001E-5</v>
      </c>
      <c r="E173">
        <v>1.5443500000000001</v>
      </c>
      <c r="F173">
        <v>9.98E-2</v>
      </c>
      <c r="G173" t="s">
        <v>45</v>
      </c>
      <c r="H173">
        <v>6.9199999999999999E-3</v>
      </c>
      <c r="I173">
        <v>6.96E-3</v>
      </c>
      <c r="J173">
        <v>0.65900000000000003</v>
      </c>
      <c r="K173" t="s">
        <v>225</v>
      </c>
      <c r="L173">
        <v>0</v>
      </c>
      <c r="M173">
        <v>12637187</v>
      </c>
      <c r="N173">
        <v>12637187</v>
      </c>
      <c r="O173">
        <v>0</v>
      </c>
      <c r="P173">
        <v>12637187</v>
      </c>
      <c r="Q173">
        <v>12637187</v>
      </c>
      <c r="R173">
        <v>0</v>
      </c>
    </row>
    <row r="174" spans="1:18">
      <c r="A174" t="s">
        <v>226</v>
      </c>
      <c r="B174">
        <v>13</v>
      </c>
      <c r="C174">
        <v>69821202</v>
      </c>
      <c r="D174" s="1">
        <v>1.3210000000000001E-5</v>
      </c>
      <c r="E174">
        <v>3.4628800000000002</v>
      </c>
      <c r="F174">
        <v>0.28510000000000002</v>
      </c>
      <c r="G174" t="s">
        <v>23</v>
      </c>
      <c r="H174">
        <v>4.6200000000000001E-4</v>
      </c>
      <c r="I174">
        <v>4.6200000000000001E-4</v>
      </c>
      <c r="J174">
        <v>0.96799999999999997</v>
      </c>
      <c r="K174" t="s">
        <v>61</v>
      </c>
      <c r="L174">
        <v>0</v>
      </c>
      <c r="M174">
        <v>69821202</v>
      </c>
      <c r="N174">
        <v>69821202</v>
      </c>
      <c r="O174">
        <v>0</v>
      </c>
      <c r="P174">
        <v>69821202</v>
      </c>
      <c r="Q174">
        <v>69821202</v>
      </c>
      <c r="R174">
        <v>0</v>
      </c>
    </row>
    <row r="175" spans="1:18">
      <c r="A175" t="s">
        <v>227</v>
      </c>
      <c r="B175">
        <v>4</v>
      </c>
      <c r="C175">
        <v>179047682</v>
      </c>
      <c r="D175" s="1">
        <v>1.3450000000000002E-5</v>
      </c>
      <c r="E175">
        <v>2.4288099999999999</v>
      </c>
      <c r="F175">
        <v>0.2039</v>
      </c>
      <c r="G175" t="s">
        <v>56</v>
      </c>
      <c r="H175">
        <v>8.5400000000000005E-4</v>
      </c>
      <c r="I175">
        <v>8.5400000000000005E-4</v>
      </c>
      <c r="J175">
        <v>0.93899999999999995</v>
      </c>
      <c r="K175" t="s">
        <v>92</v>
      </c>
      <c r="L175">
        <v>0</v>
      </c>
      <c r="M175">
        <v>179047682</v>
      </c>
      <c r="N175">
        <v>179047682</v>
      </c>
      <c r="O175">
        <v>0</v>
      </c>
      <c r="P175">
        <v>179047682</v>
      </c>
      <c r="Q175">
        <v>179047682</v>
      </c>
      <c r="R175">
        <v>0</v>
      </c>
    </row>
    <row r="176" spans="1:18">
      <c r="A176" t="s">
        <v>228</v>
      </c>
      <c r="B176">
        <v>5</v>
      </c>
      <c r="C176">
        <v>153477465</v>
      </c>
      <c r="D176" s="1">
        <v>1.3480000000000001E-5</v>
      </c>
      <c r="E176">
        <v>0.95447000000000004</v>
      </c>
      <c r="F176">
        <v>1.0699999999999999E-2</v>
      </c>
      <c r="G176" t="s">
        <v>23</v>
      </c>
      <c r="H176">
        <v>0.224</v>
      </c>
      <c r="I176">
        <v>0.20399999999999999</v>
      </c>
      <c r="J176">
        <v>0.97899999999999998</v>
      </c>
      <c r="K176" t="s">
        <v>54</v>
      </c>
      <c r="L176">
        <v>15</v>
      </c>
      <c r="M176">
        <v>153120465</v>
      </c>
      <c r="N176">
        <v>153477465</v>
      </c>
      <c r="O176">
        <v>357</v>
      </c>
      <c r="P176">
        <v>153442665</v>
      </c>
      <c r="Q176">
        <v>153477465</v>
      </c>
      <c r="R176">
        <v>34.799999999999997</v>
      </c>
    </row>
    <row r="177" spans="1:18">
      <c r="A177" t="s">
        <v>229</v>
      </c>
      <c r="B177">
        <v>13</v>
      </c>
      <c r="C177">
        <v>69824431</v>
      </c>
      <c r="D177" s="1">
        <v>1.3510000000000001E-5</v>
      </c>
      <c r="E177">
        <v>3.46461</v>
      </c>
      <c r="F177">
        <v>0.28549999999999998</v>
      </c>
      <c r="G177" t="s">
        <v>155</v>
      </c>
      <c r="H177">
        <v>4.6099999999999998E-4</v>
      </c>
      <c r="I177">
        <v>4.6099999999999998E-4</v>
      </c>
      <c r="J177">
        <v>0.97399999999999998</v>
      </c>
      <c r="K177" t="s">
        <v>92</v>
      </c>
      <c r="L177">
        <v>0</v>
      </c>
      <c r="M177">
        <v>69824431</v>
      </c>
      <c r="N177">
        <v>69824431</v>
      </c>
      <c r="O177">
        <v>0</v>
      </c>
      <c r="P177">
        <v>69824431</v>
      </c>
      <c r="Q177">
        <v>69824431</v>
      </c>
      <c r="R177">
        <v>0</v>
      </c>
    </row>
    <row r="178" spans="1:18">
      <c r="A178" t="s">
        <v>230</v>
      </c>
      <c r="B178">
        <v>2</v>
      </c>
      <c r="C178">
        <v>83662265</v>
      </c>
      <c r="D178" s="1">
        <v>1.3510000000000001E-5</v>
      </c>
      <c r="E178">
        <v>0.85512999999999995</v>
      </c>
      <c r="F178">
        <v>3.5999999999999997E-2</v>
      </c>
      <c r="G178" t="s">
        <v>28</v>
      </c>
      <c r="H178">
        <v>1.7600000000000001E-2</v>
      </c>
      <c r="I178">
        <v>1.26E-2</v>
      </c>
      <c r="J178">
        <v>0.92700000000000005</v>
      </c>
      <c r="K178" t="s">
        <v>54</v>
      </c>
      <c r="L178">
        <v>3</v>
      </c>
      <c r="M178">
        <v>83648565</v>
      </c>
      <c r="N178">
        <v>83709265</v>
      </c>
      <c r="O178">
        <v>60.7</v>
      </c>
      <c r="P178">
        <v>83648565</v>
      </c>
      <c r="Q178">
        <v>83709265</v>
      </c>
      <c r="R178">
        <v>60.7</v>
      </c>
    </row>
    <row r="179" spans="1:18">
      <c r="A179" t="s">
        <v>231</v>
      </c>
      <c r="B179">
        <v>13</v>
      </c>
      <c r="C179">
        <v>69832604</v>
      </c>
      <c r="D179" s="1">
        <v>1.3540000000000001E-5</v>
      </c>
      <c r="E179">
        <v>3.4694599999999998</v>
      </c>
      <c r="F179">
        <v>0.28589999999999999</v>
      </c>
      <c r="G179" t="s">
        <v>48</v>
      </c>
      <c r="H179">
        <v>4.7199999999999998E-4</v>
      </c>
      <c r="I179">
        <v>4.7199999999999998E-4</v>
      </c>
      <c r="J179">
        <v>0.94899999999999995</v>
      </c>
      <c r="K179" t="s">
        <v>61</v>
      </c>
      <c r="L179">
        <v>0</v>
      </c>
      <c r="M179">
        <v>69832604</v>
      </c>
      <c r="N179">
        <v>69832604</v>
      </c>
      <c r="O179">
        <v>0</v>
      </c>
      <c r="P179">
        <v>69832604</v>
      </c>
      <c r="Q179">
        <v>69832604</v>
      </c>
      <c r="R179">
        <v>0</v>
      </c>
    </row>
    <row r="180" spans="1:18">
      <c r="A180" t="s">
        <v>232</v>
      </c>
      <c r="B180">
        <v>13</v>
      </c>
      <c r="C180">
        <v>69839067</v>
      </c>
      <c r="D180" s="1">
        <v>1.3550000000000001E-5</v>
      </c>
      <c r="E180">
        <v>3.4712000000000001</v>
      </c>
      <c r="F180">
        <v>0.28599999999999998</v>
      </c>
      <c r="G180" t="s">
        <v>23</v>
      </c>
      <c r="H180">
        <v>4.5800000000000002E-4</v>
      </c>
      <c r="I180">
        <v>4.5800000000000002E-4</v>
      </c>
      <c r="J180">
        <v>0.98399999999999999</v>
      </c>
      <c r="K180" t="s">
        <v>61</v>
      </c>
      <c r="L180">
        <v>0</v>
      </c>
      <c r="M180">
        <v>69839067</v>
      </c>
      <c r="N180">
        <v>69839067</v>
      </c>
      <c r="O180">
        <v>0</v>
      </c>
      <c r="P180">
        <v>69839067</v>
      </c>
      <c r="Q180">
        <v>69839067</v>
      </c>
      <c r="R180">
        <v>0</v>
      </c>
    </row>
    <row r="181" spans="1:18">
      <c r="A181" t="s">
        <v>233</v>
      </c>
      <c r="B181">
        <v>13</v>
      </c>
      <c r="C181">
        <v>69838149</v>
      </c>
      <c r="D181" s="1">
        <v>1.3550000000000001E-5</v>
      </c>
      <c r="E181">
        <v>3.4704999999999999</v>
      </c>
      <c r="F181">
        <v>0.28599999999999998</v>
      </c>
      <c r="G181" t="s">
        <v>125</v>
      </c>
      <c r="H181">
        <v>4.5800000000000002E-4</v>
      </c>
      <c r="I181">
        <v>4.5800000000000002E-4</v>
      </c>
      <c r="J181">
        <v>0.98399999999999999</v>
      </c>
      <c r="K181" t="s">
        <v>92</v>
      </c>
      <c r="L181">
        <v>0</v>
      </c>
      <c r="M181">
        <v>69838149</v>
      </c>
      <c r="N181">
        <v>69838149</v>
      </c>
      <c r="O181">
        <v>0</v>
      </c>
      <c r="P181">
        <v>69838149</v>
      </c>
      <c r="Q181">
        <v>69838149</v>
      </c>
      <c r="R181">
        <v>0</v>
      </c>
    </row>
    <row r="182" spans="1:18">
      <c r="A182" t="s">
        <v>234</v>
      </c>
      <c r="B182">
        <v>13</v>
      </c>
      <c r="C182">
        <v>69837140</v>
      </c>
      <c r="D182" s="1">
        <v>1.359E-5</v>
      </c>
      <c r="E182">
        <v>3.4698099999999998</v>
      </c>
      <c r="F182">
        <v>0.28599999999999998</v>
      </c>
      <c r="G182" t="s">
        <v>45</v>
      </c>
      <c r="H182">
        <v>4.5800000000000002E-4</v>
      </c>
      <c r="I182">
        <v>4.5800000000000002E-4</v>
      </c>
      <c r="J182">
        <v>0.98399999999999999</v>
      </c>
      <c r="K182" t="s">
        <v>61</v>
      </c>
      <c r="L182">
        <v>0</v>
      </c>
      <c r="M182">
        <v>69837140</v>
      </c>
      <c r="N182">
        <v>69837140</v>
      </c>
      <c r="O182">
        <v>0</v>
      </c>
      <c r="P182">
        <v>69837140</v>
      </c>
      <c r="Q182">
        <v>69837140</v>
      </c>
      <c r="R182">
        <v>0</v>
      </c>
    </row>
    <row r="183" spans="1:18">
      <c r="A183" t="s">
        <v>235</v>
      </c>
      <c r="B183">
        <v>13</v>
      </c>
      <c r="C183">
        <v>69822942</v>
      </c>
      <c r="D183" s="1">
        <v>1.36E-5</v>
      </c>
      <c r="E183">
        <v>3.4621900000000001</v>
      </c>
      <c r="F183">
        <v>0.28549999999999998</v>
      </c>
      <c r="G183" t="s">
        <v>23</v>
      </c>
      <c r="H183">
        <v>4.6099999999999998E-4</v>
      </c>
      <c r="I183">
        <v>4.6099999999999998E-4</v>
      </c>
      <c r="J183">
        <v>0.97199999999999998</v>
      </c>
      <c r="K183" t="s">
        <v>61</v>
      </c>
      <c r="L183">
        <v>0</v>
      </c>
      <c r="M183">
        <v>69822942</v>
      </c>
      <c r="N183">
        <v>69822942</v>
      </c>
      <c r="O183">
        <v>0</v>
      </c>
      <c r="P183">
        <v>69822942</v>
      </c>
      <c r="Q183">
        <v>69822942</v>
      </c>
      <c r="R183">
        <v>0</v>
      </c>
    </row>
    <row r="184" spans="1:18">
      <c r="A184" t="s">
        <v>236</v>
      </c>
      <c r="B184">
        <v>13</v>
      </c>
      <c r="C184">
        <v>69836396</v>
      </c>
      <c r="D184" s="1">
        <v>1.363E-5</v>
      </c>
      <c r="E184">
        <v>3.4691200000000002</v>
      </c>
      <c r="F184">
        <v>0.28599999999999998</v>
      </c>
      <c r="G184" t="s">
        <v>56</v>
      </c>
      <c r="H184">
        <v>4.5899999999999999E-4</v>
      </c>
      <c r="I184">
        <v>4.5899999999999999E-4</v>
      </c>
      <c r="J184">
        <v>0.98399999999999999</v>
      </c>
      <c r="K184" t="s">
        <v>92</v>
      </c>
      <c r="L184">
        <v>0</v>
      </c>
      <c r="M184">
        <v>69836396</v>
      </c>
      <c r="N184">
        <v>69836396</v>
      </c>
      <c r="O184">
        <v>0</v>
      </c>
      <c r="P184">
        <v>69836396</v>
      </c>
      <c r="Q184">
        <v>69836396</v>
      </c>
      <c r="R184">
        <v>0</v>
      </c>
    </row>
    <row r="185" spans="1:18">
      <c r="A185" t="s">
        <v>237</v>
      </c>
      <c r="B185">
        <v>12</v>
      </c>
      <c r="C185">
        <v>10400673</v>
      </c>
      <c r="D185" s="1">
        <v>1.3640000000000002E-5</v>
      </c>
      <c r="E185">
        <v>1.30304</v>
      </c>
      <c r="F185">
        <v>6.08E-2</v>
      </c>
      <c r="G185" t="s">
        <v>28</v>
      </c>
      <c r="H185">
        <v>1.35E-2</v>
      </c>
      <c r="I185">
        <v>1.2500000000000001E-2</v>
      </c>
      <c r="J185">
        <v>0.40100000000000002</v>
      </c>
      <c r="K185" t="s">
        <v>63</v>
      </c>
      <c r="L185">
        <v>0</v>
      </c>
      <c r="M185">
        <v>10400673</v>
      </c>
      <c r="N185">
        <v>10400673</v>
      </c>
      <c r="O185">
        <v>0</v>
      </c>
      <c r="P185">
        <v>10400673</v>
      </c>
      <c r="Q185">
        <v>10400673</v>
      </c>
      <c r="R185">
        <v>0</v>
      </c>
    </row>
    <row r="186" spans="1:18">
      <c r="A186" t="s">
        <v>238</v>
      </c>
      <c r="B186">
        <v>13</v>
      </c>
      <c r="C186">
        <v>69835562</v>
      </c>
      <c r="D186" s="1">
        <v>1.3670000000000001E-5</v>
      </c>
      <c r="E186">
        <v>3.4680800000000001</v>
      </c>
      <c r="F186">
        <v>0.28599999999999998</v>
      </c>
      <c r="G186" t="s">
        <v>48</v>
      </c>
      <c r="H186">
        <v>4.5899999999999999E-4</v>
      </c>
      <c r="I186">
        <v>4.5899999999999999E-4</v>
      </c>
      <c r="J186">
        <v>0.98399999999999999</v>
      </c>
      <c r="K186" t="s">
        <v>61</v>
      </c>
      <c r="L186">
        <v>0</v>
      </c>
      <c r="M186">
        <v>69835562</v>
      </c>
      <c r="N186">
        <v>69835562</v>
      </c>
      <c r="O186">
        <v>0</v>
      </c>
      <c r="P186">
        <v>69835562</v>
      </c>
      <c r="Q186">
        <v>69835562</v>
      </c>
      <c r="R186">
        <v>0</v>
      </c>
    </row>
    <row r="187" spans="1:18">
      <c r="A187" t="s">
        <v>239</v>
      </c>
      <c r="B187">
        <v>13</v>
      </c>
      <c r="C187">
        <v>69841277</v>
      </c>
      <c r="D187" s="1">
        <v>1.3680000000000001E-5</v>
      </c>
      <c r="E187">
        <v>3.4715500000000001</v>
      </c>
      <c r="F187">
        <v>0.28620000000000001</v>
      </c>
      <c r="G187" t="s">
        <v>155</v>
      </c>
      <c r="H187">
        <v>4.5800000000000002E-4</v>
      </c>
      <c r="I187">
        <v>4.5800000000000002E-4</v>
      </c>
      <c r="J187">
        <v>0.98499999999999999</v>
      </c>
      <c r="K187" t="s">
        <v>92</v>
      </c>
      <c r="L187">
        <v>0</v>
      </c>
      <c r="M187">
        <v>69841277</v>
      </c>
      <c r="N187">
        <v>69841277</v>
      </c>
      <c r="O187">
        <v>0</v>
      </c>
      <c r="P187">
        <v>69841277</v>
      </c>
      <c r="Q187">
        <v>69841277</v>
      </c>
      <c r="R187">
        <v>0</v>
      </c>
    </row>
    <row r="188" spans="1:18">
      <c r="A188" t="s">
        <v>240</v>
      </c>
      <c r="B188">
        <v>13</v>
      </c>
      <c r="C188">
        <v>69834974</v>
      </c>
      <c r="D188" s="1">
        <v>1.3700000000000001E-5</v>
      </c>
      <c r="E188">
        <v>3.46773</v>
      </c>
      <c r="F188">
        <v>0.28599999999999998</v>
      </c>
      <c r="G188" t="s">
        <v>56</v>
      </c>
      <c r="H188">
        <v>4.5899999999999999E-4</v>
      </c>
      <c r="I188">
        <v>4.5899999999999999E-4</v>
      </c>
      <c r="J188">
        <v>0.98399999999999999</v>
      </c>
      <c r="K188" t="s">
        <v>92</v>
      </c>
      <c r="L188">
        <v>0</v>
      </c>
      <c r="M188">
        <v>69834974</v>
      </c>
      <c r="N188">
        <v>69834974</v>
      </c>
      <c r="O188">
        <v>0</v>
      </c>
      <c r="P188">
        <v>69834974</v>
      </c>
      <c r="Q188">
        <v>69834974</v>
      </c>
      <c r="R188">
        <v>0</v>
      </c>
    </row>
    <row r="189" spans="1:18">
      <c r="A189" t="s">
        <v>241</v>
      </c>
      <c r="B189">
        <v>13</v>
      </c>
      <c r="C189">
        <v>69834718</v>
      </c>
      <c r="D189" s="1">
        <v>1.3720000000000001E-5</v>
      </c>
      <c r="E189">
        <v>3.4673799999999999</v>
      </c>
      <c r="F189">
        <v>0.28599999999999998</v>
      </c>
      <c r="G189" t="s">
        <v>28</v>
      </c>
      <c r="H189">
        <v>4.5899999999999999E-4</v>
      </c>
      <c r="I189">
        <v>4.5899999999999999E-4</v>
      </c>
      <c r="J189">
        <v>0.98299999999999998</v>
      </c>
      <c r="K189" t="s">
        <v>61</v>
      </c>
      <c r="L189">
        <v>0</v>
      </c>
      <c r="M189">
        <v>69834718</v>
      </c>
      <c r="N189">
        <v>69834718</v>
      </c>
      <c r="O189">
        <v>0</v>
      </c>
      <c r="P189">
        <v>69834718</v>
      </c>
      <c r="Q189">
        <v>69834718</v>
      </c>
      <c r="R189">
        <v>0</v>
      </c>
    </row>
    <row r="190" spans="1:18">
      <c r="A190" t="s">
        <v>242</v>
      </c>
      <c r="B190">
        <v>13</v>
      </c>
      <c r="C190">
        <v>69827224</v>
      </c>
      <c r="D190" s="1">
        <v>1.376E-5</v>
      </c>
      <c r="E190">
        <v>3.4642599999999999</v>
      </c>
      <c r="F190">
        <v>0.2858</v>
      </c>
      <c r="G190" t="s">
        <v>28</v>
      </c>
      <c r="H190">
        <v>4.6000000000000001E-4</v>
      </c>
      <c r="I190">
        <v>4.6000000000000001E-4</v>
      </c>
      <c r="J190">
        <v>0.97899999999999998</v>
      </c>
      <c r="K190" t="s">
        <v>61</v>
      </c>
      <c r="L190">
        <v>0</v>
      </c>
      <c r="M190">
        <v>69827224</v>
      </c>
      <c r="N190">
        <v>69827224</v>
      </c>
      <c r="O190">
        <v>0</v>
      </c>
      <c r="P190">
        <v>69827224</v>
      </c>
      <c r="Q190">
        <v>69827224</v>
      </c>
      <c r="R190">
        <v>0</v>
      </c>
    </row>
    <row r="191" spans="1:18">
      <c r="A191" t="s">
        <v>243</v>
      </c>
      <c r="B191">
        <v>13</v>
      </c>
      <c r="C191">
        <v>69828912</v>
      </c>
      <c r="D191" s="1">
        <v>1.378E-5</v>
      </c>
      <c r="E191">
        <v>3.46461</v>
      </c>
      <c r="F191">
        <v>0.2858</v>
      </c>
      <c r="G191" t="s">
        <v>56</v>
      </c>
      <c r="H191">
        <v>4.6000000000000001E-4</v>
      </c>
      <c r="I191">
        <v>4.6000000000000001E-4</v>
      </c>
      <c r="J191">
        <v>0.98</v>
      </c>
      <c r="K191" t="s">
        <v>92</v>
      </c>
      <c r="L191">
        <v>0</v>
      </c>
      <c r="M191">
        <v>69828912</v>
      </c>
      <c r="N191">
        <v>69828912</v>
      </c>
      <c r="O191">
        <v>0</v>
      </c>
      <c r="P191">
        <v>69828912</v>
      </c>
      <c r="Q191">
        <v>69828912</v>
      </c>
      <c r="R191">
        <v>0</v>
      </c>
    </row>
    <row r="192" spans="1:18">
      <c r="A192" t="s">
        <v>244</v>
      </c>
      <c r="B192">
        <v>13</v>
      </c>
      <c r="C192">
        <v>69828282</v>
      </c>
      <c r="D192" s="1">
        <v>1.378E-5</v>
      </c>
      <c r="E192">
        <v>3.4642599999999999</v>
      </c>
      <c r="F192">
        <v>0.2858</v>
      </c>
      <c r="G192" t="s">
        <v>67</v>
      </c>
      <c r="H192">
        <v>4.6000000000000001E-4</v>
      </c>
      <c r="I192">
        <v>4.6000000000000001E-4</v>
      </c>
      <c r="J192">
        <v>0.97899999999999998</v>
      </c>
      <c r="K192" t="s">
        <v>92</v>
      </c>
      <c r="L192">
        <v>0</v>
      </c>
      <c r="M192">
        <v>69828282</v>
      </c>
      <c r="N192">
        <v>69828282</v>
      </c>
      <c r="O192">
        <v>0</v>
      </c>
      <c r="P192">
        <v>69828282</v>
      </c>
      <c r="Q192">
        <v>69828282</v>
      </c>
      <c r="R192">
        <v>0</v>
      </c>
    </row>
    <row r="193" spans="1:18">
      <c r="A193" t="s">
        <v>245</v>
      </c>
      <c r="B193">
        <v>13</v>
      </c>
      <c r="C193">
        <v>69829750</v>
      </c>
      <c r="D193" s="1">
        <v>1.378E-5</v>
      </c>
      <c r="E193">
        <v>3.46461</v>
      </c>
      <c r="F193">
        <v>0.2858</v>
      </c>
      <c r="G193" t="s">
        <v>246</v>
      </c>
      <c r="H193">
        <v>4.5899999999999999E-4</v>
      </c>
      <c r="I193">
        <v>4.5899999999999999E-4</v>
      </c>
      <c r="J193">
        <v>0.98099999999999998</v>
      </c>
      <c r="K193" t="s">
        <v>92</v>
      </c>
      <c r="L193">
        <v>0</v>
      </c>
      <c r="M193">
        <v>69829750</v>
      </c>
      <c r="N193">
        <v>69829750</v>
      </c>
      <c r="O193">
        <v>0</v>
      </c>
      <c r="P193">
        <v>69829750</v>
      </c>
      <c r="Q193">
        <v>69829750</v>
      </c>
      <c r="R193">
        <v>0</v>
      </c>
    </row>
    <row r="194" spans="1:18">
      <c r="A194" t="s">
        <v>247</v>
      </c>
      <c r="B194">
        <v>13</v>
      </c>
      <c r="C194">
        <v>69834201</v>
      </c>
      <c r="D194" s="1">
        <v>1.378E-5</v>
      </c>
      <c r="E194">
        <v>3.4663399999999998</v>
      </c>
      <c r="F194">
        <v>0.28589999999999999</v>
      </c>
      <c r="G194" t="s">
        <v>56</v>
      </c>
      <c r="H194">
        <v>4.5899999999999999E-4</v>
      </c>
      <c r="I194">
        <v>4.5899999999999999E-4</v>
      </c>
      <c r="J194">
        <v>0.98299999999999998</v>
      </c>
      <c r="K194" t="s">
        <v>92</v>
      </c>
      <c r="L194">
        <v>0</v>
      </c>
      <c r="M194">
        <v>69834201</v>
      </c>
      <c r="N194">
        <v>69834201</v>
      </c>
      <c r="O194">
        <v>0</v>
      </c>
      <c r="P194">
        <v>69834201</v>
      </c>
      <c r="Q194">
        <v>69834201</v>
      </c>
      <c r="R194">
        <v>0</v>
      </c>
    </row>
    <row r="195" spans="1:18">
      <c r="A195" t="s">
        <v>248</v>
      </c>
      <c r="B195">
        <v>13</v>
      </c>
      <c r="C195">
        <v>69829226</v>
      </c>
      <c r="D195" s="1">
        <v>1.3790000000000002E-5</v>
      </c>
      <c r="E195">
        <v>3.46461</v>
      </c>
      <c r="F195">
        <v>0.2858</v>
      </c>
      <c r="G195" t="s">
        <v>28</v>
      </c>
      <c r="H195">
        <v>4.6000000000000001E-4</v>
      </c>
      <c r="I195">
        <v>4.6000000000000001E-4</v>
      </c>
      <c r="J195">
        <v>0.98</v>
      </c>
      <c r="K195" t="s">
        <v>61</v>
      </c>
      <c r="L195">
        <v>0</v>
      </c>
      <c r="M195">
        <v>69829226</v>
      </c>
      <c r="N195">
        <v>69829226</v>
      </c>
      <c r="O195">
        <v>0</v>
      </c>
      <c r="P195">
        <v>69829226</v>
      </c>
      <c r="Q195">
        <v>69829226</v>
      </c>
      <c r="R195">
        <v>0</v>
      </c>
    </row>
    <row r="196" spans="1:18">
      <c r="A196" t="s">
        <v>249</v>
      </c>
      <c r="B196">
        <v>13</v>
      </c>
      <c r="C196">
        <v>69826710</v>
      </c>
      <c r="D196" s="1">
        <v>1.3790000000000002E-5</v>
      </c>
      <c r="E196">
        <v>3.4635699999999998</v>
      </c>
      <c r="F196">
        <v>0.2858</v>
      </c>
      <c r="G196" t="s">
        <v>48</v>
      </c>
      <c r="H196">
        <v>4.6000000000000001E-4</v>
      </c>
      <c r="I196">
        <v>4.6000000000000001E-4</v>
      </c>
      <c r="J196">
        <v>0.97799999999999998</v>
      </c>
      <c r="K196" t="s">
        <v>61</v>
      </c>
      <c r="L196">
        <v>0</v>
      </c>
      <c r="M196">
        <v>69826710</v>
      </c>
      <c r="N196">
        <v>69826710</v>
      </c>
      <c r="O196">
        <v>0</v>
      </c>
      <c r="P196">
        <v>69826710</v>
      </c>
      <c r="Q196">
        <v>69826710</v>
      </c>
      <c r="R196">
        <v>0</v>
      </c>
    </row>
    <row r="197" spans="1:18">
      <c r="A197" t="s">
        <v>250</v>
      </c>
      <c r="B197">
        <v>13</v>
      </c>
      <c r="C197">
        <v>69830813</v>
      </c>
      <c r="D197" s="1">
        <v>1.3790000000000002E-5</v>
      </c>
      <c r="E197">
        <v>3.46461</v>
      </c>
      <c r="F197">
        <v>0.28589999999999999</v>
      </c>
      <c r="G197" t="s">
        <v>23</v>
      </c>
      <c r="H197">
        <v>4.5899999999999999E-4</v>
      </c>
      <c r="I197">
        <v>4.5899999999999999E-4</v>
      </c>
      <c r="J197">
        <v>0.98099999999999998</v>
      </c>
      <c r="K197" t="s">
        <v>61</v>
      </c>
      <c r="L197">
        <v>0</v>
      </c>
      <c r="M197">
        <v>69830813</v>
      </c>
      <c r="N197">
        <v>69830813</v>
      </c>
      <c r="O197">
        <v>0</v>
      </c>
      <c r="P197">
        <v>69830813</v>
      </c>
      <c r="Q197">
        <v>69830813</v>
      </c>
      <c r="R197">
        <v>0</v>
      </c>
    </row>
    <row r="198" spans="1:18">
      <c r="A198" t="s">
        <v>251</v>
      </c>
      <c r="B198">
        <v>13</v>
      </c>
      <c r="C198">
        <v>69831481</v>
      </c>
      <c r="D198" s="1">
        <v>1.3790000000000002E-5</v>
      </c>
      <c r="E198">
        <v>3.46496</v>
      </c>
      <c r="F198">
        <v>0.28589999999999999</v>
      </c>
      <c r="G198" t="s">
        <v>56</v>
      </c>
      <c r="H198">
        <v>4.5899999999999999E-4</v>
      </c>
      <c r="I198">
        <v>4.5899999999999999E-4</v>
      </c>
      <c r="J198">
        <v>0.98099999999999998</v>
      </c>
      <c r="K198" t="s">
        <v>92</v>
      </c>
      <c r="L198">
        <v>0</v>
      </c>
      <c r="M198">
        <v>69831481</v>
      </c>
      <c r="N198">
        <v>69831481</v>
      </c>
      <c r="O198">
        <v>0</v>
      </c>
      <c r="P198">
        <v>69831481</v>
      </c>
      <c r="Q198">
        <v>69831481</v>
      </c>
      <c r="R198">
        <v>0</v>
      </c>
    </row>
    <row r="199" spans="1:18">
      <c r="A199" t="s">
        <v>252</v>
      </c>
      <c r="B199">
        <v>13</v>
      </c>
      <c r="C199">
        <v>69832807</v>
      </c>
      <c r="D199" s="1">
        <v>1.38E-5</v>
      </c>
      <c r="E199">
        <v>3.4653</v>
      </c>
      <c r="F199">
        <v>0.28589999999999999</v>
      </c>
      <c r="G199" t="s">
        <v>23</v>
      </c>
      <c r="H199">
        <v>4.5899999999999999E-4</v>
      </c>
      <c r="I199">
        <v>4.5899999999999999E-4</v>
      </c>
      <c r="J199">
        <v>0.98199999999999998</v>
      </c>
      <c r="K199" t="s">
        <v>61</v>
      </c>
      <c r="L199">
        <v>0</v>
      </c>
      <c r="M199">
        <v>69832807</v>
      </c>
      <c r="N199">
        <v>69832807</v>
      </c>
      <c r="O199">
        <v>0</v>
      </c>
      <c r="P199">
        <v>69832807</v>
      </c>
      <c r="Q199">
        <v>69832807</v>
      </c>
      <c r="R199">
        <v>0</v>
      </c>
    </row>
    <row r="200" spans="1:18">
      <c r="A200" t="s">
        <v>253</v>
      </c>
      <c r="B200">
        <v>13</v>
      </c>
      <c r="C200">
        <v>69828209</v>
      </c>
      <c r="D200" s="1">
        <v>1.38E-5</v>
      </c>
      <c r="E200">
        <v>3.4639199999999999</v>
      </c>
      <c r="F200">
        <v>0.2858</v>
      </c>
      <c r="G200" t="s">
        <v>45</v>
      </c>
      <c r="H200">
        <v>4.6000000000000001E-4</v>
      </c>
      <c r="I200">
        <v>4.6000000000000001E-4</v>
      </c>
      <c r="J200">
        <v>0.97899999999999998</v>
      </c>
      <c r="K200" t="s">
        <v>61</v>
      </c>
      <c r="L200">
        <v>0</v>
      </c>
      <c r="M200">
        <v>69828209</v>
      </c>
      <c r="N200">
        <v>69828209</v>
      </c>
      <c r="O200">
        <v>0</v>
      </c>
      <c r="P200">
        <v>69828209</v>
      </c>
      <c r="Q200">
        <v>69828209</v>
      </c>
      <c r="R200">
        <v>0</v>
      </c>
    </row>
    <row r="201" spans="1:18">
      <c r="A201" t="s">
        <v>254</v>
      </c>
      <c r="B201">
        <v>13</v>
      </c>
      <c r="C201">
        <v>69832883</v>
      </c>
      <c r="D201" s="1">
        <v>1.3810000000000002E-5</v>
      </c>
      <c r="E201">
        <v>3.4653</v>
      </c>
      <c r="F201">
        <v>0.28589999999999999</v>
      </c>
      <c r="G201" t="s">
        <v>155</v>
      </c>
      <c r="H201">
        <v>4.5899999999999999E-4</v>
      </c>
      <c r="I201">
        <v>4.5899999999999999E-4</v>
      </c>
      <c r="J201">
        <v>0.98299999999999998</v>
      </c>
      <c r="K201" t="s">
        <v>92</v>
      </c>
      <c r="L201">
        <v>0</v>
      </c>
      <c r="M201">
        <v>69832883</v>
      </c>
      <c r="N201">
        <v>69832883</v>
      </c>
      <c r="O201">
        <v>0</v>
      </c>
      <c r="P201">
        <v>69832883</v>
      </c>
      <c r="Q201">
        <v>69832883</v>
      </c>
      <c r="R201">
        <v>0</v>
      </c>
    </row>
    <row r="202" spans="1:18">
      <c r="A202" t="s">
        <v>255</v>
      </c>
      <c r="B202">
        <v>13</v>
      </c>
      <c r="C202">
        <v>69821503</v>
      </c>
      <c r="D202" s="1">
        <v>1.3810000000000002E-5</v>
      </c>
      <c r="E202">
        <v>3.4767600000000001</v>
      </c>
      <c r="F202">
        <v>0.28670000000000001</v>
      </c>
      <c r="G202" t="s">
        <v>125</v>
      </c>
      <c r="H202">
        <v>4.6099999999999998E-4</v>
      </c>
      <c r="I202">
        <v>4.6099999999999998E-4</v>
      </c>
      <c r="J202">
        <v>0.96799999999999997</v>
      </c>
      <c r="K202" t="s">
        <v>92</v>
      </c>
      <c r="L202">
        <v>0</v>
      </c>
      <c r="M202">
        <v>69821503</v>
      </c>
      <c r="N202">
        <v>69821503</v>
      </c>
      <c r="O202">
        <v>0</v>
      </c>
      <c r="P202">
        <v>69821503</v>
      </c>
      <c r="Q202">
        <v>69821503</v>
      </c>
      <c r="R202">
        <v>0</v>
      </c>
    </row>
    <row r="203" spans="1:18">
      <c r="A203" t="s">
        <v>256</v>
      </c>
      <c r="B203">
        <v>13</v>
      </c>
      <c r="C203">
        <v>69833275</v>
      </c>
      <c r="D203" s="1">
        <v>1.3810000000000002E-5</v>
      </c>
      <c r="E203">
        <v>3.4653</v>
      </c>
      <c r="F203">
        <v>0.28589999999999999</v>
      </c>
      <c r="G203" t="s">
        <v>37</v>
      </c>
      <c r="H203">
        <v>4.5899999999999999E-4</v>
      </c>
      <c r="I203">
        <v>4.5899999999999999E-4</v>
      </c>
      <c r="J203">
        <v>0.98299999999999998</v>
      </c>
      <c r="K203" t="s">
        <v>61</v>
      </c>
      <c r="L203">
        <v>0</v>
      </c>
      <c r="M203">
        <v>69833275</v>
      </c>
      <c r="N203">
        <v>69833275</v>
      </c>
      <c r="O203">
        <v>0</v>
      </c>
      <c r="P203">
        <v>69833275</v>
      </c>
      <c r="Q203">
        <v>69833275</v>
      </c>
      <c r="R203">
        <v>0</v>
      </c>
    </row>
    <row r="204" spans="1:18">
      <c r="A204" t="s">
        <v>257</v>
      </c>
      <c r="B204">
        <v>2</v>
      </c>
      <c r="C204">
        <v>99495588</v>
      </c>
      <c r="D204" s="1">
        <v>1.384E-5</v>
      </c>
      <c r="E204">
        <v>0.92635000000000001</v>
      </c>
      <c r="F204">
        <v>1.7600000000000001E-2</v>
      </c>
      <c r="G204" t="s">
        <v>42</v>
      </c>
      <c r="H204">
        <v>0.93200000000000005</v>
      </c>
      <c r="I204">
        <v>0.94299999999999995</v>
      </c>
      <c r="J204">
        <v>0.98399999999999999</v>
      </c>
      <c r="K204" t="s">
        <v>54</v>
      </c>
      <c r="L204">
        <v>1</v>
      </c>
      <c r="M204">
        <v>99469888</v>
      </c>
      <c r="N204">
        <v>99543488</v>
      </c>
      <c r="O204">
        <v>73.599999999999994</v>
      </c>
      <c r="P204">
        <v>99479388</v>
      </c>
      <c r="Q204">
        <v>99543488</v>
      </c>
      <c r="R204">
        <v>64.099999999999994</v>
      </c>
    </row>
    <row r="205" spans="1:18">
      <c r="A205" t="s">
        <v>258</v>
      </c>
      <c r="B205">
        <v>13</v>
      </c>
      <c r="C205">
        <v>69844258</v>
      </c>
      <c r="D205" s="1">
        <v>1.3860000000000001E-5</v>
      </c>
      <c r="E205">
        <v>3.4715500000000001</v>
      </c>
      <c r="F205">
        <v>0.28639999999999999</v>
      </c>
      <c r="G205" t="s">
        <v>159</v>
      </c>
      <c r="H205">
        <v>4.57E-4</v>
      </c>
      <c r="I205">
        <v>4.57E-4</v>
      </c>
      <c r="J205">
        <v>0.98499999999999999</v>
      </c>
      <c r="K205" t="s">
        <v>92</v>
      </c>
      <c r="L205">
        <v>0</v>
      </c>
      <c r="M205">
        <v>69844258</v>
      </c>
      <c r="N205">
        <v>69844258</v>
      </c>
      <c r="O205">
        <v>0</v>
      </c>
      <c r="P205">
        <v>69844258</v>
      </c>
      <c r="Q205">
        <v>69844258</v>
      </c>
      <c r="R205">
        <v>0</v>
      </c>
    </row>
    <row r="206" spans="1:18">
      <c r="A206" t="s">
        <v>259</v>
      </c>
      <c r="B206">
        <v>13</v>
      </c>
      <c r="C206">
        <v>69845315</v>
      </c>
      <c r="D206" s="1">
        <v>1.3900000000000001E-5</v>
      </c>
      <c r="E206">
        <v>3.4729299999999999</v>
      </c>
      <c r="F206">
        <v>0.28649999999999998</v>
      </c>
      <c r="G206" t="s">
        <v>23</v>
      </c>
      <c r="H206">
        <v>4.57E-4</v>
      </c>
      <c r="I206">
        <v>4.57E-4</v>
      </c>
      <c r="J206">
        <v>0.98499999999999999</v>
      </c>
      <c r="K206" t="s">
        <v>61</v>
      </c>
      <c r="L206">
        <v>0</v>
      </c>
      <c r="M206">
        <v>69845315</v>
      </c>
      <c r="N206">
        <v>69845315</v>
      </c>
      <c r="O206">
        <v>0</v>
      </c>
      <c r="P206">
        <v>69845315</v>
      </c>
      <c r="Q206">
        <v>69845315</v>
      </c>
      <c r="R206">
        <v>0</v>
      </c>
    </row>
    <row r="207" spans="1:18">
      <c r="A207" t="s">
        <v>260</v>
      </c>
      <c r="B207">
        <v>13</v>
      </c>
      <c r="C207">
        <v>69844809</v>
      </c>
      <c r="D207" s="1">
        <v>1.3910000000000001E-5</v>
      </c>
      <c r="E207">
        <v>3.4722400000000002</v>
      </c>
      <c r="F207">
        <v>0.28649999999999998</v>
      </c>
      <c r="G207" t="s">
        <v>28</v>
      </c>
      <c r="H207">
        <v>4.57E-4</v>
      </c>
      <c r="I207">
        <v>4.57E-4</v>
      </c>
      <c r="J207">
        <v>0.98499999999999999</v>
      </c>
      <c r="K207" t="s">
        <v>61</v>
      </c>
      <c r="L207">
        <v>0</v>
      </c>
      <c r="M207">
        <v>69844809</v>
      </c>
      <c r="N207">
        <v>69844809</v>
      </c>
      <c r="O207">
        <v>0</v>
      </c>
      <c r="P207">
        <v>69844809</v>
      </c>
      <c r="Q207">
        <v>69844809</v>
      </c>
      <c r="R207">
        <v>0</v>
      </c>
    </row>
    <row r="208" spans="1:18">
      <c r="A208" t="s">
        <v>261</v>
      </c>
      <c r="B208">
        <v>13</v>
      </c>
      <c r="C208">
        <v>69846015</v>
      </c>
      <c r="D208" s="1">
        <v>1.395E-5</v>
      </c>
      <c r="E208">
        <v>3.4725899999999998</v>
      </c>
      <c r="F208">
        <v>0.28649999999999998</v>
      </c>
      <c r="G208" t="s">
        <v>45</v>
      </c>
      <c r="H208">
        <v>4.5600000000000003E-4</v>
      </c>
      <c r="I208">
        <v>4.5600000000000003E-4</v>
      </c>
      <c r="J208">
        <v>0.98599999999999999</v>
      </c>
      <c r="K208" t="s">
        <v>61</v>
      </c>
      <c r="L208">
        <v>0</v>
      </c>
      <c r="M208">
        <v>69846015</v>
      </c>
      <c r="N208">
        <v>69846015</v>
      </c>
      <c r="O208">
        <v>0</v>
      </c>
      <c r="P208">
        <v>69846015</v>
      </c>
      <c r="Q208">
        <v>69846015</v>
      </c>
      <c r="R208">
        <v>0</v>
      </c>
    </row>
    <row r="209" spans="1:18">
      <c r="A209" t="s">
        <v>262</v>
      </c>
      <c r="B209">
        <v>13</v>
      </c>
      <c r="C209">
        <v>69846102</v>
      </c>
      <c r="D209" s="1">
        <v>1.3960000000000002E-5</v>
      </c>
      <c r="E209">
        <v>3.4729299999999999</v>
      </c>
      <c r="F209">
        <v>0.28660000000000002</v>
      </c>
      <c r="G209" t="s">
        <v>48</v>
      </c>
      <c r="H209">
        <v>4.5600000000000003E-4</v>
      </c>
      <c r="I209">
        <v>4.5600000000000003E-4</v>
      </c>
      <c r="J209">
        <v>0.98599999999999999</v>
      </c>
      <c r="K209" t="s">
        <v>61</v>
      </c>
      <c r="L209">
        <v>0</v>
      </c>
      <c r="M209">
        <v>69846102</v>
      </c>
      <c r="N209">
        <v>69846102</v>
      </c>
      <c r="O209">
        <v>0</v>
      </c>
      <c r="P209">
        <v>69846102</v>
      </c>
      <c r="Q209">
        <v>69846102</v>
      </c>
      <c r="R209">
        <v>0</v>
      </c>
    </row>
    <row r="210" spans="1:18">
      <c r="A210" t="s">
        <v>263</v>
      </c>
      <c r="B210">
        <v>4</v>
      </c>
      <c r="C210">
        <v>57668570</v>
      </c>
      <c r="D210" s="1">
        <v>1.397E-5</v>
      </c>
      <c r="E210">
        <v>0.96262000000000003</v>
      </c>
      <c r="F210">
        <v>8.8000000000000005E-3</v>
      </c>
      <c r="G210" t="s">
        <v>28</v>
      </c>
      <c r="H210">
        <v>0.39600000000000002</v>
      </c>
      <c r="I210">
        <v>0.41599999999999998</v>
      </c>
      <c r="J210">
        <v>0.96699999999999997</v>
      </c>
      <c r="K210" t="s">
        <v>54</v>
      </c>
      <c r="L210">
        <v>1</v>
      </c>
      <c r="M210">
        <v>57649170</v>
      </c>
      <c r="N210">
        <v>57685870</v>
      </c>
      <c r="O210">
        <v>36.700000000000003</v>
      </c>
      <c r="P210">
        <v>57668570</v>
      </c>
      <c r="Q210">
        <v>57685870</v>
      </c>
      <c r="R210">
        <v>17.3</v>
      </c>
    </row>
    <row r="211" spans="1:18">
      <c r="A211" t="s">
        <v>264</v>
      </c>
      <c r="B211">
        <v>13</v>
      </c>
      <c r="C211">
        <v>69846588</v>
      </c>
      <c r="D211" s="1">
        <v>1.397E-5</v>
      </c>
      <c r="E211">
        <v>3.4729299999999999</v>
      </c>
      <c r="F211">
        <v>0.28660000000000002</v>
      </c>
      <c r="G211" t="s">
        <v>125</v>
      </c>
      <c r="H211">
        <v>4.5600000000000003E-4</v>
      </c>
      <c r="I211">
        <v>4.5600000000000003E-4</v>
      </c>
      <c r="J211">
        <v>0.98599999999999999</v>
      </c>
      <c r="K211" t="s">
        <v>92</v>
      </c>
      <c r="L211">
        <v>0</v>
      </c>
      <c r="M211">
        <v>69846588</v>
      </c>
      <c r="N211">
        <v>69846588</v>
      </c>
      <c r="O211">
        <v>0</v>
      </c>
      <c r="P211">
        <v>69846588</v>
      </c>
      <c r="Q211">
        <v>69846588</v>
      </c>
      <c r="R211">
        <v>0</v>
      </c>
    </row>
    <row r="212" spans="1:18">
      <c r="A212" t="s">
        <v>265</v>
      </c>
      <c r="B212">
        <v>13</v>
      </c>
      <c r="C212">
        <v>69846631</v>
      </c>
      <c r="D212" s="1">
        <v>1.399E-5</v>
      </c>
      <c r="E212">
        <v>3.4729299999999999</v>
      </c>
      <c r="F212">
        <v>0.28660000000000002</v>
      </c>
      <c r="G212" t="s">
        <v>28</v>
      </c>
      <c r="H212">
        <v>4.5600000000000003E-4</v>
      </c>
      <c r="I212">
        <v>4.5600000000000003E-4</v>
      </c>
      <c r="J212">
        <v>0.98599999999999999</v>
      </c>
      <c r="K212" t="s">
        <v>61</v>
      </c>
      <c r="L212">
        <v>0</v>
      </c>
      <c r="M212">
        <v>69846631</v>
      </c>
      <c r="N212">
        <v>69846631</v>
      </c>
      <c r="O212">
        <v>0</v>
      </c>
      <c r="P212">
        <v>69846631</v>
      </c>
      <c r="Q212">
        <v>69846631</v>
      </c>
      <c r="R212">
        <v>0</v>
      </c>
    </row>
    <row r="213" spans="1:18">
      <c r="A213" t="s">
        <v>266</v>
      </c>
      <c r="B213">
        <v>13</v>
      </c>
      <c r="C213">
        <v>69848548</v>
      </c>
      <c r="D213" s="1">
        <v>1.4090000000000001E-5</v>
      </c>
      <c r="E213">
        <v>3.4729299999999999</v>
      </c>
      <c r="F213">
        <v>0.28670000000000001</v>
      </c>
      <c r="G213" t="s">
        <v>37</v>
      </c>
      <c r="H213">
        <v>4.5600000000000003E-4</v>
      </c>
      <c r="I213">
        <v>4.5600000000000003E-4</v>
      </c>
      <c r="J213">
        <v>0.98599999999999999</v>
      </c>
      <c r="K213" t="s">
        <v>61</v>
      </c>
      <c r="L213">
        <v>0</v>
      </c>
      <c r="M213">
        <v>69848548</v>
      </c>
      <c r="N213">
        <v>69848548</v>
      </c>
      <c r="O213">
        <v>0</v>
      </c>
      <c r="P213">
        <v>69848548</v>
      </c>
      <c r="Q213">
        <v>69848548</v>
      </c>
      <c r="R213">
        <v>0</v>
      </c>
    </row>
    <row r="214" spans="1:18">
      <c r="A214" t="s">
        <v>267</v>
      </c>
      <c r="B214">
        <v>13</v>
      </c>
      <c r="C214">
        <v>69848926</v>
      </c>
      <c r="D214" s="1">
        <v>1.4100000000000001E-5</v>
      </c>
      <c r="E214">
        <v>3.4732799999999999</v>
      </c>
      <c r="F214">
        <v>0.28670000000000001</v>
      </c>
      <c r="G214" t="s">
        <v>155</v>
      </c>
      <c r="H214">
        <v>4.5600000000000003E-4</v>
      </c>
      <c r="I214">
        <v>4.5600000000000003E-4</v>
      </c>
      <c r="J214">
        <v>0.98599999999999999</v>
      </c>
      <c r="K214" t="s">
        <v>92</v>
      </c>
      <c r="L214">
        <v>0</v>
      </c>
      <c r="M214">
        <v>69848926</v>
      </c>
      <c r="N214">
        <v>69848926</v>
      </c>
      <c r="O214">
        <v>0</v>
      </c>
      <c r="P214">
        <v>69848926</v>
      </c>
      <c r="Q214">
        <v>69848926</v>
      </c>
      <c r="R214">
        <v>0</v>
      </c>
    </row>
    <row r="215" spans="1:18">
      <c r="A215" t="s">
        <v>268</v>
      </c>
      <c r="B215">
        <v>10</v>
      </c>
      <c r="C215">
        <v>133204395</v>
      </c>
      <c r="D215" s="1">
        <v>1.42E-5</v>
      </c>
      <c r="E215">
        <v>1.20322</v>
      </c>
      <c r="F215">
        <v>4.2599999999999999E-2</v>
      </c>
      <c r="G215" t="s">
        <v>23</v>
      </c>
      <c r="H215">
        <v>1.4800000000000001E-2</v>
      </c>
      <c r="I215">
        <v>1.3599999999999999E-2</v>
      </c>
      <c r="J215">
        <v>0.74199999999999999</v>
      </c>
      <c r="K215" t="s">
        <v>63</v>
      </c>
      <c r="L215">
        <v>0</v>
      </c>
      <c r="M215">
        <v>133202475</v>
      </c>
      <c r="N215">
        <v>133222795</v>
      </c>
      <c r="O215">
        <v>20.32</v>
      </c>
      <c r="P215">
        <v>133204395</v>
      </c>
      <c r="Q215">
        <v>133204395</v>
      </c>
      <c r="R215">
        <v>0</v>
      </c>
    </row>
    <row r="216" spans="1:18">
      <c r="A216" t="s">
        <v>269</v>
      </c>
      <c r="B216">
        <v>13</v>
      </c>
      <c r="C216">
        <v>69849924</v>
      </c>
      <c r="D216" s="1">
        <v>1.4210000000000001E-5</v>
      </c>
      <c r="E216">
        <v>3.4729299999999999</v>
      </c>
      <c r="F216">
        <v>0.2868</v>
      </c>
      <c r="G216" t="s">
        <v>23</v>
      </c>
      <c r="H216">
        <v>4.5600000000000003E-4</v>
      </c>
      <c r="I216">
        <v>4.5600000000000003E-4</v>
      </c>
      <c r="J216">
        <v>0.98599999999999999</v>
      </c>
      <c r="K216" t="s">
        <v>61</v>
      </c>
      <c r="L216">
        <v>0</v>
      </c>
      <c r="M216">
        <v>69849924</v>
      </c>
      <c r="N216">
        <v>69849924</v>
      </c>
      <c r="O216">
        <v>0</v>
      </c>
      <c r="P216">
        <v>69849924</v>
      </c>
      <c r="Q216">
        <v>69849924</v>
      </c>
      <c r="R216">
        <v>0</v>
      </c>
    </row>
    <row r="217" spans="1:18">
      <c r="A217" t="s">
        <v>270</v>
      </c>
      <c r="B217">
        <v>6</v>
      </c>
      <c r="C217">
        <v>145953993</v>
      </c>
      <c r="D217" s="1">
        <v>1.4220000000000001E-5</v>
      </c>
      <c r="E217">
        <v>1.35364</v>
      </c>
      <c r="F217">
        <v>6.9800000000000001E-2</v>
      </c>
      <c r="G217" t="s">
        <v>45</v>
      </c>
      <c r="H217">
        <v>6.1000000000000004E-3</v>
      </c>
      <c r="I217">
        <v>4.9100000000000003E-3</v>
      </c>
      <c r="J217">
        <v>0.88700000000000001</v>
      </c>
      <c r="K217" t="s">
        <v>63</v>
      </c>
      <c r="L217">
        <v>0</v>
      </c>
      <c r="M217">
        <v>145744993</v>
      </c>
      <c r="N217">
        <v>146262993</v>
      </c>
      <c r="O217">
        <v>518</v>
      </c>
      <c r="P217">
        <v>145822993</v>
      </c>
      <c r="Q217">
        <v>146262993</v>
      </c>
      <c r="R217">
        <v>440</v>
      </c>
    </row>
    <row r="218" spans="1:18">
      <c r="A218" t="s">
        <v>271</v>
      </c>
      <c r="B218">
        <v>1</v>
      </c>
      <c r="C218">
        <v>241405049</v>
      </c>
      <c r="D218" s="1">
        <v>1.4240000000000001E-5</v>
      </c>
      <c r="E218">
        <v>0.96126999999999996</v>
      </c>
      <c r="F218">
        <v>9.1000000000000004E-3</v>
      </c>
      <c r="G218" t="s">
        <v>28</v>
      </c>
      <c r="H218">
        <v>0.316</v>
      </c>
      <c r="I218">
        <v>0.32900000000000001</v>
      </c>
      <c r="J218">
        <v>0.97899999999999998</v>
      </c>
      <c r="K218" t="s">
        <v>54</v>
      </c>
      <c r="L218">
        <v>1</v>
      </c>
      <c r="M218">
        <v>241402509</v>
      </c>
      <c r="N218">
        <v>241420949</v>
      </c>
      <c r="O218">
        <v>18.440000000000001</v>
      </c>
      <c r="P218">
        <v>241402509</v>
      </c>
      <c r="Q218">
        <v>241420949</v>
      </c>
      <c r="R218">
        <v>18.440000000000001</v>
      </c>
    </row>
    <row r="219" spans="1:18">
      <c r="A219" t="s">
        <v>272</v>
      </c>
      <c r="B219">
        <v>13</v>
      </c>
      <c r="C219">
        <v>69856333</v>
      </c>
      <c r="D219" s="1">
        <v>1.4250000000000001E-5</v>
      </c>
      <c r="E219">
        <v>2.9346800000000002</v>
      </c>
      <c r="F219">
        <v>0.24809999999999999</v>
      </c>
      <c r="G219" t="s">
        <v>155</v>
      </c>
      <c r="H219">
        <v>1.2999999999999999E-3</v>
      </c>
      <c r="I219">
        <v>1.2999999999999999E-3</v>
      </c>
      <c r="J219">
        <v>0.49399999999999999</v>
      </c>
      <c r="K219" t="s">
        <v>92</v>
      </c>
      <c r="L219">
        <v>0</v>
      </c>
      <c r="M219">
        <v>69856333</v>
      </c>
      <c r="N219">
        <v>69856333</v>
      </c>
      <c r="O219">
        <v>0</v>
      </c>
      <c r="P219">
        <v>69856333</v>
      </c>
      <c r="Q219">
        <v>69856333</v>
      </c>
      <c r="R219">
        <v>0</v>
      </c>
    </row>
    <row r="220" spans="1:18">
      <c r="A220" t="s">
        <v>273</v>
      </c>
      <c r="B220">
        <v>2</v>
      </c>
      <c r="C220">
        <v>231506302</v>
      </c>
      <c r="D220" s="1">
        <v>1.4260000000000001E-5</v>
      </c>
      <c r="E220">
        <v>1.1033999999999999</v>
      </c>
      <c r="F220">
        <v>2.2700000000000001E-2</v>
      </c>
      <c r="G220" t="s">
        <v>37</v>
      </c>
      <c r="H220">
        <v>0.95399999999999996</v>
      </c>
      <c r="I220">
        <v>0.95099999999999996</v>
      </c>
      <c r="J220">
        <v>0.89</v>
      </c>
      <c r="K220" t="s">
        <v>63</v>
      </c>
      <c r="L220">
        <v>0</v>
      </c>
      <c r="M220">
        <v>231489602</v>
      </c>
      <c r="N220">
        <v>231506302</v>
      </c>
      <c r="O220">
        <v>16.7</v>
      </c>
      <c r="P220">
        <v>231493102</v>
      </c>
      <c r="Q220">
        <v>231506302</v>
      </c>
      <c r="R220">
        <v>13.2</v>
      </c>
    </row>
    <row r="221" spans="1:18">
      <c r="A221" t="s">
        <v>274</v>
      </c>
      <c r="B221">
        <v>13</v>
      </c>
      <c r="C221">
        <v>69850649</v>
      </c>
      <c r="D221" s="1">
        <v>1.4380000000000001E-5</v>
      </c>
      <c r="E221">
        <v>3.4715500000000001</v>
      </c>
      <c r="F221">
        <v>0.28689999999999999</v>
      </c>
      <c r="G221" t="s">
        <v>56</v>
      </c>
      <c r="H221">
        <v>4.5600000000000003E-4</v>
      </c>
      <c r="I221">
        <v>4.5600000000000003E-4</v>
      </c>
      <c r="J221">
        <v>0.98599999999999999</v>
      </c>
      <c r="K221" t="s">
        <v>92</v>
      </c>
      <c r="L221">
        <v>0</v>
      </c>
      <c r="M221">
        <v>69850649</v>
      </c>
      <c r="N221">
        <v>69850649</v>
      </c>
      <c r="O221">
        <v>0</v>
      </c>
      <c r="P221">
        <v>69850649</v>
      </c>
      <c r="Q221">
        <v>69850649</v>
      </c>
      <c r="R221">
        <v>0</v>
      </c>
    </row>
    <row r="222" spans="1:18">
      <c r="A222" t="s">
        <v>275</v>
      </c>
      <c r="B222">
        <v>13</v>
      </c>
      <c r="C222">
        <v>69851551</v>
      </c>
      <c r="D222" s="1">
        <v>1.4420000000000001E-5</v>
      </c>
      <c r="E222">
        <v>3.4712000000000001</v>
      </c>
      <c r="F222">
        <v>0.28689999999999999</v>
      </c>
      <c r="G222" t="s">
        <v>56</v>
      </c>
      <c r="H222">
        <v>4.5600000000000003E-4</v>
      </c>
      <c r="I222">
        <v>4.5600000000000003E-4</v>
      </c>
      <c r="J222">
        <v>0.98499999999999999</v>
      </c>
      <c r="K222" t="s">
        <v>92</v>
      </c>
      <c r="L222">
        <v>0</v>
      </c>
      <c r="M222">
        <v>69851551</v>
      </c>
      <c r="N222">
        <v>69851551</v>
      </c>
      <c r="O222">
        <v>0</v>
      </c>
      <c r="P222">
        <v>69851551</v>
      </c>
      <c r="Q222">
        <v>69851551</v>
      </c>
      <c r="R222">
        <v>0</v>
      </c>
    </row>
    <row r="223" spans="1:18">
      <c r="A223" t="s">
        <v>276</v>
      </c>
      <c r="B223">
        <v>13</v>
      </c>
      <c r="C223">
        <v>69851637</v>
      </c>
      <c r="D223" s="1">
        <v>1.4420000000000001E-5</v>
      </c>
      <c r="E223">
        <v>3.4712000000000001</v>
      </c>
      <c r="F223">
        <v>0.28689999999999999</v>
      </c>
      <c r="G223" t="s">
        <v>42</v>
      </c>
      <c r="H223">
        <v>4.5600000000000003E-4</v>
      </c>
      <c r="I223">
        <v>4.5600000000000003E-4</v>
      </c>
      <c r="J223">
        <v>0.98499999999999999</v>
      </c>
      <c r="K223" t="s">
        <v>61</v>
      </c>
      <c r="L223">
        <v>0</v>
      </c>
      <c r="M223">
        <v>69851637</v>
      </c>
      <c r="N223">
        <v>69851637</v>
      </c>
      <c r="O223">
        <v>0</v>
      </c>
      <c r="P223">
        <v>69851637</v>
      </c>
      <c r="Q223">
        <v>69851637</v>
      </c>
      <c r="R223">
        <v>0</v>
      </c>
    </row>
    <row r="224" spans="1:18">
      <c r="A224" t="s">
        <v>277</v>
      </c>
      <c r="B224">
        <v>13</v>
      </c>
      <c r="C224">
        <v>69851944</v>
      </c>
      <c r="D224" s="1">
        <v>1.4450000000000001E-5</v>
      </c>
      <c r="E224">
        <v>3.4712000000000001</v>
      </c>
      <c r="F224">
        <v>0.28689999999999999</v>
      </c>
      <c r="G224" t="s">
        <v>23</v>
      </c>
      <c r="H224">
        <v>4.57E-4</v>
      </c>
      <c r="I224">
        <v>4.57E-4</v>
      </c>
      <c r="J224">
        <v>0.98499999999999999</v>
      </c>
      <c r="K224" t="s">
        <v>61</v>
      </c>
      <c r="L224">
        <v>0</v>
      </c>
      <c r="M224">
        <v>69851944</v>
      </c>
      <c r="N224">
        <v>69851944</v>
      </c>
      <c r="O224">
        <v>0</v>
      </c>
      <c r="P224">
        <v>69851944</v>
      </c>
      <c r="Q224">
        <v>69851944</v>
      </c>
      <c r="R224">
        <v>0</v>
      </c>
    </row>
    <row r="225" spans="1:18">
      <c r="A225" t="s">
        <v>278</v>
      </c>
      <c r="B225">
        <v>14</v>
      </c>
      <c r="C225">
        <v>64596823</v>
      </c>
      <c r="D225" s="1">
        <v>1.446E-5</v>
      </c>
      <c r="E225">
        <v>1.19268</v>
      </c>
      <c r="F225">
        <v>4.0599999999999997E-2</v>
      </c>
      <c r="G225" t="s">
        <v>37</v>
      </c>
      <c r="H225">
        <v>1.54E-2</v>
      </c>
      <c r="I225">
        <v>1.43E-2</v>
      </c>
      <c r="J225">
        <v>0.79900000000000004</v>
      </c>
      <c r="K225" t="s">
        <v>63</v>
      </c>
      <c r="L225">
        <v>2</v>
      </c>
      <c r="M225">
        <v>64578323</v>
      </c>
      <c r="N225">
        <v>64896823</v>
      </c>
      <c r="O225">
        <v>318.5</v>
      </c>
      <c r="P225">
        <v>64578323</v>
      </c>
      <c r="Q225">
        <v>64808823</v>
      </c>
      <c r="R225">
        <v>230.5</v>
      </c>
    </row>
    <row r="226" spans="1:18">
      <c r="A226" t="s">
        <v>279</v>
      </c>
      <c r="B226">
        <v>13</v>
      </c>
      <c r="C226">
        <v>69857531</v>
      </c>
      <c r="D226" s="1">
        <v>1.4510000000000002E-5</v>
      </c>
      <c r="E226">
        <v>3.4704999999999999</v>
      </c>
      <c r="F226">
        <v>0.28699999999999998</v>
      </c>
      <c r="G226" t="s">
        <v>125</v>
      </c>
      <c r="H226">
        <v>4.5800000000000002E-4</v>
      </c>
      <c r="I226">
        <v>4.5800000000000002E-4</v>
      </c>
      <c r="J226">
        <v>0.98</v>
      </c>
      <c r="K226" t="s">
        <v>92</v>
      </c>
      <c r="L226">
        <v>0</v>
      </c>
      <c r="M226">
        <v>69857531</v>
      </c>
      <c r="N226">
        <v>69857531</v>
      </c>
      <c r="O226">
        <v>0</v>
      </c>
      <c r="P226">
        <v>69857531</v>
      </c>
      <c r="Q226">
        <v>69857531</v>
      </c>
      <c r="R226">
        <v>0</v>
      </c>
    </row>
    <row r="227" spans="1:18">
      <c r="A227" t="s">
        <v>280</v>
      </c>
      <c r="B227">
        <v>13</v>
      </c>
      <c r="C227">
        <v>69856815</v>
      </c>
      <c r="D227" s="1">
        <v>1.452E-5</v>
      </c>
      <c r="E227">
        <v>3.4704999999999999</v>
      </c>
      <c r="F227">
        <v>0.28699999999999998</v>
      </c>
      <c r="G227" t="s">
        <v>48</v>
      </c>
      <c r="H227">
        <v>4.5800000000000002E-4</v>
      </c>
      <c r="I227">
        <v>4.5800000000000002E-4</v>
      </c>
      <c r="J227">
        <v>0.98099999999999998</v>
      </c>
      <c r="K227" t="s">
        <v>61</v>
      </c>
      <c r="L227">
        <v>0</v>
      </c>
      <c r="M227">
        <v>69856815</v>
      </c>
      <c r="N227">
        <v>69856815</v>
      </c>
      <c r="O227">
        <v>0</v>
      </c>
      <c r="P227">
        <v>69856815</v>
      </c>
      <c r="Q227">
        <v>69856815</v>
      </c>
      <c r="R227">
        <v>0</v>
      </c>
    </row>
    <row r="228" spans="1:18">
      <c r="A228" t="s">
        <v>281</v>
      </c>
      <c r="B228">
        <v>13</v>
      </c>
      <c r="C228">
        <v>69854623</v>
      </c>
      <c r="D228" s="1">
        <v>1.452E-5</v>
      </c>
      <c r="E228">
        <v>3.4701599999999999</v>
      </c>
      <c r="F228">
        <v>0.28699999999999998</v>
      </c>
      <c r="G228" t="s">
        <v>159</v>
      </c>
      <c r="H228">
        <v>4.57E-4</v>
      </c>
      <c r="I228">
        <v>4.57E-4</v>
      </c>
      <c r="J228">
        <v>0.98299999999999998</v>
      </c>
      <c r="K228" t="s">
        <v>92</v>
      </c>
      <c r="L228">
        <v>0</v>
      </c>
      <c r="M228">
        <v>69854623</v>
      </c>
      <c r="N228">
        <v>69854623</v>
      </c>
      <c r="O228">
        <v>0</v>
      </c>
      <c r="P228">
        <v>69854623</v>
      </c>
      <c r="Q228">
        <v>69854623</v>
      </c>
      <c r="R228">
        <v>0</v>
      </c>
    </row>
    <row r="229" spans="1:18">
      <c r="A229" t="s">
        <v>282</v>
      </c>
      <c r="B229">
        <v>13</v>
      </c>
      <c r="C229">
        <v>69858085</v>
      </c>
      <c r="D229" s="1">
        <v>1.4550000000000001E-5</v>
      </c>
      <c r="E229">
        <v>3.4698099999999998</v>
      </c>
      <c r="F229">
        <v>0.28699999999999998</v>
      </c>
      <c r="G229" t="s">
        <v>246</v>
      </c>
      <c r="H229">
        <v>4.5800000000000002E-4</v>
      </c>
      <c r="I229">
        <v>4.5800000000000002E-4</v>
      </c>
      <c r="J229">
        <v>0.98</v>
      </c>
      <c r="K229" t="s">
        <v>92</v>
      </c>
      <c r="L229">
        <v>0</v>
      </c>
      <c r="M229">
        <v>69858085</v>
      </c>
      <c r="N229">
        <v>69858085</v>
      </c>
      <c r="O229">
        <v>0</v>
      </c>
      <c r="P229">
        <v>69858085</v>
      </c>
      <c r="Q229">
        <v>69858085</v>
      </c>
      <c r="R229">
        <v>0</v>
      </c>
    </row>
    <row r="230" spans="1:18">
      <c r="A230" t="s">
        <v>283</v>
      </c>
      <c r="B230">
        <v>20</v>
      </c>
      <c r="C230">
        <v>16007279</v>
      </c>
      <c r="D230" s="1">
        <v>1.4560000000000001E-5</v>
      </c>
      <c r="E230">
        <v>0.6452</v>
      </c>
      <c r="F230">
        <v>0.1011</v>
      </c>
      <c r="G230" t="s">
        <v>48</v>
      </c>
      <c r="H230">
        <v>5.8199999999999997E-3</v>
      </c>
      <c r="I230">
        <v>6.9800000000000001E-3</v>
      </c>
      <c r="J230">
        <v>0.58799999999999997</v>
      </c>
      <c r="K230" t="s">
        <v>57</v>
      </c>
      <c r="L230">
        <v>0</v>
      </c>
      <c r="M230">
        <v>16007279</v>
      </c>
      <c r="N230">
        <v>16007279</v>
      </c>
      <c r="O230">
        <v>0</v>
      </c>
      <c r="P230">
        <v>16007279</v>
      </c>
      <c r="Q230">
        <v>16007279</v>
      </c>
      <c r="R230">
        <v>0</v>
      </c>
    </row>
    <row r="231" spans="1:18">
      <c r="A231" t="s">
        <v>284</v>
      </c>
      <c r="B231">
        <v>13</v>
      </c>
      <c r="C231">
        <v>69856742</v>
      </c>
      <c r="D231" s="1">
        <v>1.4570000000000001E-5</v>
      </c>
      <c r="E231">
        <v>3.4698099999999998</v>
      </c>
      <c r="F231">
        <v>0.28699999999999998</v>
      </c>
      <c r="G231" t="s">
        <v>23</v>
      </c>
      <c r="H231">
        <v>4.5800000000000002E-4</v>
      </c>
      <c r="I231">
        <v>4.5800000000000002E-4</v>
      </c>
      <c r="J231">
        <v>0.98199999999999998</v>
      </c>
      <c r="K231" t="s">
        <v>61</v>
      </c>
      <c r="L231">
        <v>0</v>
      </c>
      <c r="M231">
        <v>69856742</v>
      </c>
      <c r="N231">
        <v>69856742</v>
      </c>
      <c r="O231">
        <v>0</v>
      </c>
      <c r="P231">
        <v>69856742</v>
      </c>
      <c r="Q231">
        <v>69856742</v>
      </c>
      <c r="R231">
        <v>0</v>
      </c>
    </row>
    <row r="232" spans="1:18">
      <c r="A232" t="s">
        <v>285</v>
      </c>
      <c r="B232">
        <v>2</v>
      </c>
      <c r="C232">
        <v>53133809</v>
      </c>
      <c r="D232" s="1">
        <v>1.4570000000000001E-5</v>
      </c>
      <c r="E232">
        <v>1.04237</v>
      </c>
      <c r="F232">
        <v>9.5999999999999992E-3</v>
      </c>
      <c r="G232" t="s">
        <v>28</v>
      </c>
      <c r="H232">
        <v>0.26900000000000002</v>
      </c>
      <c r="I232">
        <v>0.26300000000000001</v>
      </c>
      <c r="J232">
        <v>0.99399999999999999</v>
      </c>
      <c r="K232" t="s">
        <v>24</v>
      </c>
      <c r="L232">
        <v>2</v>
      </c>
      <c r="M232">
        <v>52857809</v>
      </c>
      <c r="N232">
        <v>53215409</v>
      </c>
      <c r="O232">
        <v>357.6</v>
      </c>
      <c r="P232">
        <v>52992809</v>
      </c>
      <c r="Q232">
        <v>53133809</v>
      </c>
      <c r="R232">
        <v>141</v>
      </c>
    </row>
    <row r="233" spans="1:18">
      <c r="A233" t="s">
        <v>286</v>
      </c>
      <c r="B233">
        <v>13</v>
      </c>
      <c r="C233">
        <v>69859287</v>
      </c>
      <c r="D233" s="1">
        <v>1.4580000000000001E-5</v>
      </c>
      <c r="E233">
        <v>3.4694599999999998</v>
      </c>
      <c r="F233">
        <v>0.28699999999999998</v>
      </c>
      <c r="G233" t="s">
        <v>23</v>
      </c>
      <c r="H233">
        <v>4.5800000000000002E-4</v>
      </c>
      <c r="I233">
        <v>4.5800000000000002E-4</v>
      </c>
      <c r="J233">
        <v>0.97899999999999998</v>
      </c>
      <c r="K233" t="s">
        <v>61</v>
      </c>
      <c r="L233">
        <v>0</v>
      </c>
      <c r="M233">
        <v>69859287</v>
      </c>
      <c r="N233">
        <v>69859287</v>
      </c>
      <c r="O233">
        <v>0</v>
      </c>
      <c r="P233">
        <v>69859287</v>
      </c>
      <c r="Q233">
        <v>69859287</v>
      </c>
      <c r="R233">
        <v>0</v>
      </c>
    </row>
    <row r="234" spans="1:18">
      <c r="A234" t="s">
        <v>287</v>
      </c>
      <c r="B234">
        <v>13</v>
      </c>
      <c r="C234">
        <v>69855938</v>
      </c>
      <c r="D234" s="1">
        <v>1.4580000000000001E-5</v>
      </c>
      <c r="E234">
        <v>3.4694599999999998</v>
      </c>
      <c r="F234">
        <v>0.28699999999999998</v>
      </c>
      <c r="G234" t="s">
        <v>56</v>
      </c>
      <c r="H234">
        <v>4.57E-4</v>
      </c>
      <c r="I234">
        <v>4.57E-4</v>
      </c>
      <c r="J234">
        <v>0.98199999999999998</v>
      </c>
      <c r="K234" t="s">
        <v>92</v>
      </c>
      <c r="L234">
        <v>0</v>
      </c>
      <c r="M234">
        <v>69855938</v>
      </c>
      <c r="N234">
        <v>69855938</v>
      </c>
      <c r="O234">
        <v>0</v>
      </c>
      <c r="P234">
        <v>69855938</v>
      </c>
      <c r="Q234">
        <v>69855938</v>
      </c>
      <c r="R234">
        <v>0</v>
      </c>
    </row>
    <row r="235" spans="1:18">
      <c r="A235" t="s">
        <v>288</v>
      </c>
      <c r="B235">
        <v>13</v>
      </c>
      <c r="C235">
        <v>69855796</v>
      </c>
      <c r="D235" s="1">
        <v>1.4580000000000001E-5</v>
      </c>
      <c r="E235">
        <v>3.4694599999999998</v>
      </c>
      <c r="F235">
        <v>0.28699999999999998</v>
      </c>
      <c r="G235" t="s">
        <v>42</v>
      </c>
      <c r="H235">
        <v>4.57E-4</v>
      </c>
      <c r="I235">
        <v>4.57E-4</v>
      </c>
      <c r="J235">
        <v>0.98199999999999998</v>
      </c>
      <c r="K235" t="s">
        <v>61</v>
      </c>
      <c r="L235">
        <v>0</v>
      </c>
      <c r="M235">
        <v>69855796</v>
      </c>
      <c r="N235">
        <v>69855796</v>
      </c>
      <c r="O235">
        <v>0</v>
      </c>
      <c r="P235">
        <v>69855796</v>
      </c>
      <c r="Q235">
        <v>69855796</v>
      </c>
      <c r="R235">
        <v>0</v>
      </c>
    </row>
    <row r="236" spans="1:18">
      <c r="A236" t="s">
        <v>289</v>
      </c>
      <c r="B236">
        <v>13</v>
      </c>
      <c r="C236">
        <v>69856732</v>
      </c>
      <c r="D236" s="1">
        <v>1.4590000000000001E-5</v>
      </c>
      <c r="E236">
        <v>3.4694599999999998</v>
      </c>
      <c r="F236">
        <v>0.28699999999999998</v>
      </c>
      <c r="G236" t="s">
        <v>56</v>
      </c>
      <c r="H236">
        <v>4.57E-4</v>
      </c>
      <c r="I236">
        <v>4.57E-4</v>
      </c>
      <c r="J236">
        <v>0.98199999999999998</v>
      </c>
      <c r="K236" t="s">
        <v>92</v>
      </c>
      <c r="L236">
        <v>0</v>
      </c>
      <c r="M236">
        <v>69856732</v>
      </c>
      <c r="N236">
        <v>69856732</v>
      </c>
      <c r="O236">
        <v>0</v>
      </c>
      <c r="P236">
        <v>69856732</v>
      </c>
      <c r="Q236">
        <v>69856732</v>
      </c>
      <c r="R236">
        <v>0</v>
      </c>
    </row>
    <row r="237" spans="1:18">
      <c r="A237" t="s">
        <v>290</v>
      </c>
      <c r="B237">
        <v>13</v>
      </c>
      <c r="C237">
        <v>69859882</v>
      </c>
      <c r="D237" s="1">
        <v>1.4590000000000001E-5</v>
      </c>
      <c r="E237">
        <v>3.4694599999999998</v>
      </c>
      <c r="F237">
        <v>0.28699999999999998</v>
      </c>
      <c r="G237" t="s">
        <v>155</v>
      </c>
      <c r="H237">
        <v>4.5800000000000002E-4</v>
      </c>
      <c r="I237">
        <v>4.5800000000000002E-4</v>
      </c>
      <c r="J237">
        <v>0.97899999999999998</v>
      </c>
      <c r="K237" t="s">
        <v>92</v>
      </c>
      <c r="L237">
        <v>0</v>
      </c>
      <c r="M237">
        <v>69859882</v>
      </c>
      <c r="N237">
        <v>69859882</v>
      </c>
      <c r="O237">
        <v>0</v>
      </c>
      <c r="P237">
        <v>69859882</v>
      </c>
      <c r="Q237">
        <v>69859882</v>
      </c>
      <c r="R237">
        <v>0</v>
      </c>
    </row>
    <row r="238" spans="1:18">
      <c r="A238" t="s">
        <v>291</v>
      </c>
      <c r="B238">
        <v>16</v>
      </c>
      <c r="C238">
        <v>87764590</v>
      </c>
      <c r="D238" s="1">
        <v>1.4600000000000001E-5</v>
      </c>
      <c r="E238">
        <v>0.90014000000000005</v>
      </c>
      <c r="F238">
        <v>2.4299999999999999E-2</v>
      </c>
      <c r="G238" t="s">
        <v>32</v>
      </c>
      <c r="H238">
        <v>0.93400000000000005</v>
      </c>
      <c r="I238">
        <v>0.94</v>
      </c>
      <c r="J238">
        <v>0.96899999999999997</v>
      </c>
      <c r="K238" t="s">
        <v>20</v>
      </c>
      <c r="L238">
        <v>0</v>
      </c>
      <c r="M238">
        <v>87732490</v>
      </c>
      <c r="N238">
        <v>87798690</v>
      </c>
      <c r="O238">
        <v>66.2</v>
      </c>
      <c r="P238">
        <v>87738690</v>
      </c>
      <c r="Q238">
        <v>87787490</v>
      </c>
      <c r="R238">
        <v>48.8</v>
      </c>
    </row>
    <row r="239" spans="1:18">
      <c r="A239" t="s">
        <v>292</v>
      </c>
      <c r="B239">
        <v>13</v>
      </c>
      <c r="C239">
        <v>69860368</v>
      </c>
      <c r="D239" s="1">
        <v>1.4610000000000001E-5</v>
      </c>
      <c r="E239">
        <v>3.4691200000000002</v>
      </c>
      <c r="F239">
        <v>0.28699999999999998</v>
      </c>
      <c r="G239" t="s">
        <v>125</v>
      </c>
      <c r="H239">
        <v>4.5800000000000002E-4</v>
      </c>
      <c r="I239">
        <v>4.5800000000000002E-4</v>
      </c>
      <c r="J239">
        <v>0.97899999999999998</v>
      </c>
      <c r="K239" t="s">
        <v>92</v>
      </c>
      <c r="L239">
        <v>0</v>
      </c>
      <c r="M239">
        <v>69860368</v>
      </c>
      <c r="N239">
        <v>69860368</v>
      </c>
      <c r="O239">
        <v>0</v>
      </c>
      <c r="P239">
        <v>69860368</v>
      </c>
      <c r="Q239">
        <v>69860368</v>
      </c>
      <c r="R239">
        <v>0</v>
      </c>
    </row>
    <row r="240" spans="1:18">
      <c r="A240" t="s">
        <v>293</v>
      </c>
      <c r="B240">
        <v>12</v>
      </c>
      <c r="C240">
        <v>71990498</v>
      </c>
      <c r="D240" s="1">
        <v>1.4680000000000002E-5</v>
      </c>
      <c r="E240">
        <v>1.97743</v>
      </c>
      <c r="F240">
        <v>0.1573</v>
      </c>
      <c r="G240" t="s">
        <v>45</v>
      </c>
      <c r="H240">
        <v>6.5199999999999998E-3</v>
      </c>
      <c r="I240">
        <v>5.0200000000000002E-3</v>
      </c>
      <c r="J240">
        <v>0.45800000000000002</v>
      </c>
      <c r="K240" t="s">
        <v>30</v>
      </c>
      <c r="L240">
        <v>0</v>
      </c>
      <c r="M240">
        <v>71990498</v>
      </c>
      <c r="N240">
        <v>71990498</v>
      </c>
      <c r="O240">
        <v>0</v>
      </c>
      <c r="P240">
        <v>71990498</v>
      </c>
      <c r="Q240">
        <v>71990498</v>
      </c>
      <c r="R240">
        <v>0</v>
      </c>
    </row>
    <row r="241" spans="1:18">
      <c r="A241" t="s">
        <v>294</v>
      </c>
      <c r="B241">
        <v>16</v>
      </c>
      <c r="C241">
        <v>7090170</v>
      </c>
      <c r="D241" s="1">
        <v>1.471E-5</v>
      </c>
      <c r="E241">
        <v>1.43405</v>
      </c>
      <c r="F241">
        <v>8.3199999999999996E-2</v>
      </c>
      <c r="G241" t="s">
        <v>159</v>
      </c>
      <c r="H241">
        <v>1.26E-2</v>
      </c>
      <c r="I241">
        <v>5.3400000000000001E-3</v>
      </c>
      <c r="J241">
        <v>0.61699999999999999</v>
      </c>
      <c r="K241" t="s">
        <v>156</v>
      </c>
      <c r="L241">
        <v>1</v>
      </c>
      <c r="M241">
        <v>7055570</v>
      </c>
      <c r="N241">
        <v>7145870</v>
      </c>
      <c r="O241">
        <v>90.3</v>
      </c>
      <c r="P241">
        <v>7055570</v>
      </c>
      <c r="Q241">
        <v>7145870</v>
      </c>
      <c r="R241">
        <v>90.3</v>
      </c>
    </row>
    <row r="242" spans="1:18">
      <c r="A242" t="s">
        <v>295</v>
      </c>
      <c r="B242">
        <v>13</v>
      </c>
      <c r="C242">
        <v>69867265</v>
      </c>
      <c r="D242" s="1">
        <v>1.473E-5</v>
      </c>
      <c r="E242">
        <v>3.4673799999999999</v>
      </c>
      <c r="F242">
        <v>0.28699999999999998</v>
      </c>
      <c r="G242" t="s">
        <v>67</v>
      </c>
      <c r="H242">
        <v>4.5800000000000002E-4</v>
      </c>
      <c r="I242">
        <v>4.5800000000000002E-4</v>
      </c>
      <c r="J242">
        <v>0.97699999999999998</v>
      </c>
      <c r="K242" t="s">
        <v>92</v>
      </c>
      <c r="L242">
        <v>0</v>
      </c>
      <c r="M242">
        <v>69867265</v>
      </c>
      <c r="N242">
        <v>69867265</v>
      </c>
      <c r="O242">
        <v>0</v>
      </c>
      <c r="P242">
        <v>69867265</v>
      </c>
      <c r="Q242">
        <v>69867265</v>
      </c>
      <c r="R242">
        <v>0</v>
      </c>
    </row>
    <row r="243" spans="1:18">
      <c r="A243" t="s">
        <v>296</v>
      </c>
      <c r="B243">
        <v>13</v>
      </c>
      <c r="C243">
        <v>69868300</v>
      </c>
      <c r="D243" s="1">
        <v>1.4740000000000001E-5</v>
      </c>
      <c r="E243">
        <v>3.4670399999999999</v>
      </c>
      <c r="F243">
        <v>0.28699999999999998</v>
      </c>
      <c r="G243" t="s">
        <v>125</v>
      </c>
      <c r="H243">
        <v>4.5800000000000002E-4</v>
      </c>
      <c r="I243">
        <v>4.5800000000000002E-4</v>
      </c>
      <c r="J243">
        <v>0.97699999999999998</v>
      </c>
      <c r="K243" t="s">
        <v>92</v>
      </c>
      <c r="L243">
        <v>0</v>
      </c>
      <c r="M243">
        <v>69868300</v>
      </c>
      <c r="N243">
        <v>69868300</v>
      </c>
      <c r="O243">
        <v>0</v>
      </c>
      <c r="P243">
        <v>69868300</v>
      </c>
      <c r="Q243">
        <v>69868300</v>
      </c>
      <c r="R243">
        <v>0</v>
      </c>
    </row>
    <row r="244" spans="1:18">
      <c r="A244" t="s">
        <v>297</v>
      </c>
      <c r="B244">
        <v>13</v>
      </c>
      <c r="C244">
        <v>69879098</v>
      </c>
      <c r="D244" s="1">
        <v>1.4790000000000001E-5</v>
      </c>
      <c r="E244">
        <v>3.4656500000000001</v>
      </c>
      <c r="F244">
        <v>0.28689999999999999</v>
      </c>
      <c r="G244" t="s">
        <v>23</v>
      </c>
      <c r="H244">
        <v>4.5800000000000002E-4</v>
      </c>
      <c r="I244">
        <v>4.5800000000000002E-4</v>
      </c>
      <c r="J244">
        <v>0.97499999999999998</v>
      </c>
      <c r="K244" t="s">
        <v>61</v>
      </c>
      <c r="L244">
        <v>0</v>
      </c>
      <c r="M244">
        <v>69879098</v>
      </c>
      <c r="N244">
        <v>69879098</v>
      </c>
      <c r="O244">
        <v>0</v>
      </c>
      <c r="P244">
        <v>69879098</v>
      </c>
      <c r="Q244">
        <v>69879098</v>
      </c>
      <c r="R244">
        <v>0</v>
      </c>
    </row>
    <row r="245" spans="1:18">
      <c r="A245" t="s">
        <v>298</v>
      </c>
      <c r="B245">
        <v>16</v>
      </c>
      <c r="C245">
        <v>86124355</v>
      </c>
      <c r="D245" s="1">
        <v>1.4790000000000001E-5</v>
      </c>
      <c r="E245">
        <v>1.0640700000000001</v>
      </c>
      <c r="F245">
        <v>1.43E-2</v>
      </c>
      <c r="G245" t="s">
        <v>23</v>
      </c>
      <c r="H245">
        <v>0.14799999999999999</v>
      </c>
      <c r="I245">
        <v>0.14599999999999999</v>
      </c>
      <c r="J245">
        <v>0.745</v>
      </c>
      <c r="K245" t="s">
        <v>63</v>
      </c>
      <c r="L245">
        <v>3</v>
      </c>
      <c r="M245">
        <v>86124355</v>
      </c>
      <c r="N245">
        <v>86124355</v>
      </c>
      <c r="O245">
        <v>0</v>
      </c>
      <c r="P245">
        <v>86124355</v>
      </c>
      <c r="Q245">
        <v>86124355</v>
      </c>
      <c r="R245">
        <v>0</v>
      </c>
    </row>
    <row r="246" spans="1:18">
      <c r="A246" t="s">
        <v>299</v>
      </c>
      <c r="B246">
        <v>13</v>
      </c>
      <c r="C246">
        <v>69873049</v>
      </c>
      <c r="D246" s="1">
        <v>1.4810000000000001E-5</v>
      </c>
      <c r="E246">
        <v>3.4660000000000002</v>
      </c>
      <c r="F246">
        <v>0.28699999999999998</v>
      </c>
      <c r="G246" t="s">
        <v>125</v>
      </c>
      <c r="H246">
        <v>4.5800000000000002E-4</v>
      </c>
      <c r="I246">
        <v>4.5800000000000002E-4</v>
      </c>
      <c r="J246">
        <v>0.97499999999999998</v>
      </c>
      <c r="K246" t="s">
        <v>92</v>
      </c>
      <c r="L246">
        <v>0</v>
      </c>
      <c r="M246">
        <v>69873049</v>
      </c>
      <c r="N246">
        <v>69873049</v>
      </c>
      <c r="O246">
        <v>0</v>
      </c>
      <c r="P246">
        <v>69873049</v>
      </c>
      <c r="Q246">
        <v>69873049</v>
      </c>
      <c r="R246">
        <v>0</v>
      </c>
    </row>
    <row r="247" spans="1:18">
      <c r="A247" t="s">
        <v>300</v>
      </c>
      <c r="B247">
        <v>11</v>
      </c>
      <c r="C247">
        <v>30874669</v>
      </c>
      <c r="D247" s="1">
        <v>1.4930000000000001E-5</v>
      </c>
      <c r="E247">
        <v>0.96348</v>
      </c>
      <c r="F247">
        <v>8.6E-3</v>
      </c>
      <c r="G247" t="s">
        <v>28</v>
      </c>
      <c r="H247">
        <v>0.55000000000000004</v>
      </c>
      <c r="I247">
        <v>0.57499999999999996</v>
      </c>
      <c r="J247">
        <v>1</v>
      </c>
      <c r="K247" t="s">
        <v>54</v>
      </c>
      <c r="L247">
        <v>1</v>
      </c>
      <c r="M247">
        <v>30798269</v>
      </c>
      <c r="N247">
        <v>31796669</v>
      </c>
      <c r="O247">
        <v>998.4</v>
      </c>
      <c r="P247">
        <v>30798269</v>
      </c>
      <c r="Q247">
        <v>31017669</v>
      </c>
      <c r="R247">
        <v>219.4</v>
      </c>
    </row>
    <row r="248" spans="1:18">
      <c r="A248" t="s">
        <v>301</v>
      </c>
      <c r="B248">
        <v>13</v>
      </c>
      <c r="C248">
        <v>69886139</v>
      </c>
      <c r="D248" s="1">
        <v>1.4940000000000001E-5</v>
      </c>
      <c r="E248">
        <v>3.4628800000000002</v>
      </c>
      <c r="F248">
        <v>0.28689999999999999</v>
      </c>
      <c r="G248" t="s">
        <v>56</v>
      </c>
      <c r="H248">
        <v>4.5800000000000002E-4</v>
      </c>
      <c r="I248">
        <v>4.5800000000000002E-4</v>
      </c>
      <c r="J248">
        <v>0.97099999999999997</v>
      </c>
      <c r="K248" t="s">
        <v>92</v>
      </c>
      <c r="L248">
        <v>0</v>
      </c>
      <c r="M248">
        <v>69886139</v>
      </c>
      <c r="N248">
        <v>69886139</v>
      </c>
      <c r="O248">
        <v>0</v>
      </c>
      <c r="P248">
        <v>69886139</v>
      </c>
      <c r="Q248">
        <v>69886139</v>
      </c>
      <c r="R248">
        <v>0</v>
      </c>
    </row>
    <row r="249" spans="1:18">
      <c r="A249" t="s">
        <v>302</v>
      </c>
      <c r="B249">
        <v>2</v>
      </c>
      <c r="C249">
        <v>157150188</v>
      </c>
      <c r="D249" s="1">
        <v>1.4970000000000001E-5</v>
      </c>
      <c r="E249">
        <v>0.95476000000000005</v>
      </c>
      <c r="F249">
        <v>1.0699999999999999E-2</v>
      </c>
      <c r="G249" t="s">
        <v>23</v>
      </c>
      <c r="H249">
        <v>0.34100000000000003</v>
      </c>
      <c r="I249">
        <v>0.34300000000000003</v>
      </c>
      <c r="J249">
        <v>0.78</v>
      </c>
      <c r="K249" t="s">
        <v>26</v>
      </c>
      <c r="L249">
        <v>0</v>
      </c>
      <c r="M249">
        <v>156991188</v>
      </c>
      <c r="N249">
        <v>157150188</v>
      </c>
      <c r="O249">
        <v>159</v>
      </c>
      <c r="P249">
        <v>157150188</v>
      </c>
      <c r="Q249">
        <v>157150188</v>
      </c>
      <c r="R249">
        <v>0</v>
      </c>
    </row>
    <row r="250" spans="1:18">
      <c r="A250" t="s">
        <v>303</v>
      </c>
      <c r="B250">
        <v>21</v>
      </c>
      <c r="C250">
        <v>35881435</v>
      </c>
      <c r="D250" s="1">
        <v>1.501E-5</v>
      </c>
      <c r="E250">
        <v>0.92071999999999998</v>
      </c>
      <c r="F250">
        <v>1.9099999999999999E-2</v>
      </c>
      <c r="G250" t="s">
        <v>28</v>
      </c>
      <c r="H250">
        <v>5.21E-2</v>
      </c>
      <c r="I250">
        <v>5.7200000000000001E-2</v>
      </c>
      <c r="J250">
        <v>0.99099999999999999</v>
      </c>
      <c r="K250" t="s">
        <v>54</v>
      </c>
      <c r="L250">
        <v>1</v>
      </c>
      <c r="M250">
        <v>35824735</v>
      </c>
      <c r="N250">
        <v>35898635</v>
      </c>
      <c r="O250">
        <v>73.900000000000006</v>
      </c>
      <c r="P250">
        <v>35824735</v>
      </c>
      <c r="Q250">
        <v>35898635</v>
      </c>
      <c r="R250">
        <v>73.900000000000006</v>
      </c>
    </row>
    <row r="251" spans="1:18">
      <c r="A251" t="s">
        <v>304</v>
      </c>
      <c r="B251">
        <v>2</v>
      </c>
      <c r="C251">
        <v>33333012</v>
      </c>
      <c r="D251" s="1">
        <v>1.503E-5</v>
      </c>
      <c r="E251">
        <v>0.72014999999999996</v>
      </c>
      <c r="F251">
        <v>7.5800000000000006E-2</v>
      </c>
      <c r="G251" t="s">
        <v>23</v>
      </c>
      <c r="H251">
        <v>0.99399999999999999</v>
      </c>
      <c r="I251">
        <v>0.995</v>
      </c>
      <c r="J251">
        <v>0.96099999999999997</v>
      </c>
      <c r="K251" t="s">
        <v>305</v>
      </c>
      <c r="L251">
        <v>0</v>
      </c>
      <c r="M251">
        <v>33333012</v>
      </c>
      <c r="N251">
        <v>33333012</v>
      </c>
      <c r="O251">
        <v>0</v>
      </c>
      <c r="P251">
        <v>33333012</v>
      </c>
      <c r="Q251">
        <v>33333012</v>
      </c>
      <c r="R251">
        <v>0</v>
      </c>
    </row>
    <row r="252" spans="1:18">
      <c r="A252" t="s">
        <v>306</v>
      </c>
      <c r="B252">
        <v>13</v>
      </c>
      <c r="C252">
        <v>69896510</v>
      </c>
      <c r="D252" s="1">
        <v>1.5130000000000001E-5</v>
      </c>
      <c r="E252">
        <v>3.4621900000000001</v>
      </c>
      <c r="F252">
        <v>0.28699999999999998</v>
      </c>
      <c r="G252" t="s">
        <v>56</v>
      </c>
      <c r="H252">
        <v>4.5899999999999999E-4</v>
      </c>
      <c r="I252">
        <v>4.5899999999999999E-4</v>
      </c>
      <c r="J252">
        <v>0.97199999999999998</v>
      </c>
      <c r="K252" t="s">
        <v>92</v>
      </c>
      <c r="L252">
        <v>0</v>
      </c>
      <c r="M252">
        <v>69896510</v>
      </c>
      <c r="N252">
        <v>69896510</v>
      </c>
      <c r="O252">
        <v>0</v>
      </c>
      <c r="P252">
        <v>69896510</v>
      </c>
      <c r="Q252">
        <v>69896510</v>
      </c>
      <c r="R252">
        <v>0</v>
      </c>
    </row>
    <row r="253" spans="1:18">
      <c r="A253" t="s">
        <v>307</v>
      </c>
      <c r="B253">
        <v>1</v>
      </c>
      <c r="C253">
        <v>221472883</v>
      </c>
      <c r="D253" s="1">
        <v>1.5160000000000001E-5</v>
      </c>
      <c r="E253">
        <v>1.98377</v>
      </c>
      <c r="F253">
        <v>0.1583</v>
      </c>
      <c r="G253" t="s">
        <v>45</v>
      </c>
      <c r="H253">
        <v>4.7099999999999998E-3</v>
      </c>
      <c r="I253">
        <v>3.0699999999999998E-3</v>
      </c>
      <c r="J253">
        <v>0.72099999999999997</v>
      </c>
      <c r="K253" t="s">
        <v>68</v>
      </c>
      <c r="L253">
        <v>0</v>
      </c>
      <c r="M253">
        <v>221174883</v>
      </c>
      <c r="N253">
        <v>221540683</v>
      </c>
      <c r="O253">
        <v>365.8</v>
      </c>
      <c r="P253">
        <v>221472883</v>
      </c>
      <c r="Q253">
        <v>221472883</v>
      </c>
      <c r="R253">
        <v>0</v>
      </c>
    </row>
    <row r="254" spans="1:18">
      <c r="A254" t="s">
        <v>308</v>
      </c>
      <c r="B254">
        <v>13</v>
      </c>
      <c r="C254">
        <v>69898358</v>
      </c>
      <c r="D254" s="1">
        <v>1.5280000000000003E-5</v>
      </c>
      <c r="E254">
        <v>3.4607999999999999</v>
      </c>
      <c r="F254">
        <v>0.28710000000000002</v>
      </c>
      <c r="G254" t="s">
        <v>56</v>
      </c>
      <c r="H254">
        <v>4.5899999999999999E-4</v>
      </c>
      <c r="I254">
        <v>4.5899999999999999E-4</v>
      </c>
      <c r="J254">
        <v>0.97</v>
      </c>
      <c r="K254" t="s">
        <v>92</v>
      </c>
      <c r="L254">
        <v>0</v>
      </c>
      <c r="M254">
        <v>69898358</v>
      </c>
      <c r="N254">
        <v>69898358</v>
      </c>
      <c r="O254">
        <v>0</v>
      </c>
      <c r="P254">
        <v>69898358</v>
      </c>
      <c r="Q254">
        <v>69898358</v>
      </c>
      <c r="R254">
        <v>0</v>
      </c>
    </row>
    <row r="255" spans="1:18">
      <c r="A255" t="s">
        <v>309</v>
      </c>
      <c r="B255">
        <v>2</v>
      </c>
      <c r="C255">
        <v>235349583</v>
      </c>
      <c r="D255" s="1">
        <v>1.539E-5</v>
      </c>
      <c r="E255">
        <v>0.94469000000000003</v>
      </c>
      <c r="F255">
        <v>1.32E-2</v>
      </c>
      <c r="G255" t="s">
        <v>310</v>
      </c>
      <c r="H255">
        <v>0.54100000000000004</v>
      </c>
      <c r="I255">
        <v>0.55400000000000005</v>
      </c>
      <c r="J255">
        <v>0.78600000000000003</v>
      </c>
      <c r="K255" t="s">
        <v>30</v>
      </c>
      <c r="L255">
        <v>0</v>
      </c>
      <c r="M255">
        <v>235349583</v>
      </c>
      <c r="N255">
        <v>235367183</v>
      </c>
      <c r="O255">
        <v>17.600000000000001</v>
      </c>
      <c r="P255">
        <v>235349583</v>
      </c>
      <c r="Q255">
        <v>235349583</v>
      </c>
      <c r="R255">
        <v>0</v>
      </c>
    </row>
    <row r="256" spans="1:18">
      <c r="A256" t="s">
        <v>311</v>
      </c>
      <c r="B256">
        <v>5</v>
      </c>
      <c r="C256">
        <v>26726820</v>
      </c>
      <c r="D256" s="1">
        <v>1.539E-5</v>
      </c>
      <c r="E256">
        <v>1.0521100000000001</v>
      </c>
      <c r="F256">
        <v>1.18E-2</v>
      </c>
      <c r="G256" t="s">
        <v>28</v>
      </c>
      <c r="H256">
        <v>0.84299999999999997</v>
      </c>
      <c r="I256">
        <v>0.83299999999999996</v>
      </c>
      <c r="J256">
        <v>0.97299999999999998</v>
      </c>
      <c r="K256" t="s">
        <v>24</v>
      </c>
      <c r="L256">
        <v>1</v>
      </c>
      <c r="M256">
        <v>26721620</v>
      </c>
      <c r="N256">
        <v>26768820</v>
      </c>
      <c r="O256">
        <v>47.2</v>
      </c>
      <c r="P256">
        <v>26721620</v>
      </c>
      <c r="Q256">
        <v>26768820</v>
      </c>
      <c r="R256">
        <v>47.2</v>
      </c>
    </row>
    <row r="257" spans="1:18">
      <c r="A257" t="s">
        <v>312</v>
      </c>
      <c r="B257">
        <v>20</v>
      </c>
      <c r="C257">
        <v>58034686</v>
      </c>
      <c r="D257" s="1">
        <v>1.552E-5</v>
      </c>
      <c r="E257">
        <v>0.92756000000000005</v>
      </c>
      <c r="F257">
        <v>1.7399999999999999E-2</v>
      </c>
      <c r="G257" t="s">
        <v>23</v>
      </c>
      <c r="H257">
        <v>7.85E-2</v>
      </c>
      <c r="I257">
        <v>7.8899999999999998E-2</v>
      </c>
      <c r="J257">
        <v>0.9</v>
      </c>
      <c r="K257" t="s">
        <v>54</v>
      </c>
      <c r="L257">
        <v>3</v>
      </c>
      <c r="M257">
        <v>58030596</v>
      </c>
      <c r="N257">
        <v>58037536</v>
      </c>
      <c r="O257">
        <v>6.9399999999999995</v>
      </c>
      <c r="P257">
        <v>58034686</v>
      </c>
      <c r="Q257">
        <v>58034686</v>
      </c>
      <c r="R257">
        <v>0</v>
      </c>
    </row>
    <row r="258" spans="1:18">
      <c r="A258" t="s">
        <v>313</v>
      </c>
      <c r="B258">
        <v>13</v>
      </c>
      <c r="C258">
        <v>69900953</v>
      </c>
      <c r="D258" s="1">
        <v>1.5700000000000002E-5</v>
      </c>
      <c r="E258">
        <v>3.4563000000000001</v>
      </c>
      <c r="F258">
        <v>0.28720000000000001</v>
      </c>
      <c r="G258" t="s">
        <v>125</v>
      </c>
      <c r="H258">
        <v>4.6099999999999998E-4</v>
      </c>
      <c r="I258">
        <v>4.6099999999999998E-4</v>
      </c>
      <c r="J258">
        <v>0.96699999999999997</v>
      </c>
      <c r="K258" t="s">
        <v>92</v>
      </c>
      <c r="L258">
        <v>0</v>
      </c>
      <c r="M258">
        <v>69900953</v>
      </c>
      <c r="N258">
        <v>69900953</v>
      </c>
      <c r="O258">
        <v>0</v>
      </c>
      <c r="P258">
        <v>69900953</v>
      </c>
      <c r="Q258">
        <v>69900953</v>
      </c>
      <c r="R258">
        <v>0</v>
      </c>
    </row>
    <row r="259" spans="1:18">
      <c r="A259" t="s">
        <v>314</v>
      </c>
      <c r="B259">
        <v>15</v>
      </c>
      <c r="C259">
        <v>75373754</v>
      </c>
      <c r="D259" s="1">
        <v>1.5800000000000001E-5</v>
      </c>
      <c r="E259">
        <v>1.53051</v>
      </c>
      <c r="F259">
        <v>9.8599999999999993E-2</v>
      </c>
      <c r="G259" t="s">
        <v>28</v>
      </c>
      <c r="H259">
        <v>7.4200000000000004E-3</v>
      </c>
      <c r="I259">
        <v>7.1599999999999997E-3</v>
      </c>
      <c r="J259">
        <v>0.42899999999999999</v>
      </c>
      <c r="K259" t="s">
        <v>68</v>
      </c>
      <c r="L259">
        <v>0</v>
      </c>
      <c r="M259">
        <v>75373754</v>
      </c>
      <c r="N259">
        <v>75373754</v>
      </c>
      <c r="O259">
        <v>0</v>
      </c>
      <c r="P259">
        <v>75373754</v>
      </c>
      <c r="Q259">
        <v>75373754</v>
      </c>
      <c r="R259">
        <v>0</v>
      </c>
    </row>
    <row r="260" spans="1:18">
      <c r="A260" t="s">
        <v>315</v>
      </c>
      <c r="B260">
        <v>4</v>
      </c>
      <c r="C260">
        <v>105798528</v>
      </c>
      <c r="D260" s="1">
        <v>1.5970000000000001E-5</v>
      </c>
      <c r="E260">
        <v>3.0113799999999999</v>
      </c>
      <c r="F260">
        <v>0.2555</v>
      </c>
      <c r="G260" t="s">
        <v>48</v>
      </c>
      <c r="H260">
        <v>7.5900000000000002E-4</v>
      </c>
      <c r="I260">
        <v>7.5900000000000002E-4</v>
      </c>
      <c r="J260">
        <v>0.95099999999999996</v>
      </c>
      <c r="K260" t="s">
        <v>61</v>
      </c>
      <c r="L260">
        <v>0</v>
      </c>
      <c r="M260">
        <v>105798528</v>
      </c>
      <c r="N260">
        <v>105798528</v>
      </c>
      <c r="O260">
        <v>0</v>
      </c>
      <c r="P260">
        <v>105798528</v>
      </c>
      <c r="Q260">
        <v>105798528</v>
      </c>
      <c r="R260">
        <v>0</v>
      </c>
    </row>
    <row r="261" spans="1:18">
      <c r="A261" t="s">
        <v>316</v>
      </c>
      <c r="B261">
        <v>9</v>
      </c>
      <c r="C261">
        <v>76275095</v>
      </c>
      <c r="D261" s="1">
        <v>1.5990000000000001E-5</v>
      </c>
      <c r="E261">
        <v>0.95008999999999999</v>
      </c>
      <c r="F261">
        <v>1.1900000000000001E-2</v>
      </c>
      <c r="G261" t="s">
        <v>48</v>
      </c>
      <c r="H261">
        <v>0.14199999999999999</v>
      </c>
      <c r="I261">
        <v>0.14899999999999999</v>
      </c>
      <c r="J261">
        <v>0.99099999999999999</v>
      </c>
      <c r="K261" t="s">
        <v>54</v>
      </c>
      <c r="L261">
        <v>1</v>
      </c>
      <c r="M261">
        <v>76262395</v>
      </c>
      <c r="N261">
        <v>76363895</v>
      </c>
      <c r="O261">
        <v>101.5</v>
      </c>
      <c r="P261">
        <v>76262395</v>
      </c>
      <c r="Q261">
        <v>76363895</v>
      </c>
      <c r="R261">
        <v>101.5</v>
      </c>
    </row>
    <row r="262" spans="1:18">
      <c r="A262" t="s">
        <v>317</v>
      </c>
      <c r="B262">
        <v>13</v>
      </c>
      <c r="C262">
        <v>69837952</v>
      </c>
      <c r="D262" s="1">
        <v>1.6019999999999999E-5</v>
      </c>
      <c r="E262">
        <v>3.4328799999999999</v>
      </c>
      <c r="F262">
        <v>0.28589999999999999</v>
      </c>
      <c r="G262" t="s">
        <v>23</v>
      </c>
      <c r="H262">
        <v>4.7100000000000001E-4</v>
      </c>
      <c r="I262">
        <v>4.7100000000000001E-4</v>
      </c>
      <c r="J262">
        <v>0.96399999999999997</v>
      </c>
      <c r="K262" t="s">
        <v>61</v>
      </c>
      <c r="L262">
        <v>0</v>
      </c>
      <c r="M262">
        <v>69837952</v>
      </c>
      <c r="N262">
        <v>69837952</v>
      </c>
      <c r="O262">
        <v>0</v>
      </c>
      <c r="P262">
        <v>69837952</v>
      </c>
      <c r="Q262">
        <v>69837952</v>
      </c>
      <c r="R262">
        <v>0</v>
      </c>
    </row>
    <row r="263" spans="1:18">
      <c r="A263" t="s">
        <v>318</v>
      </c>
      <c r="B263">
        <v>7</v>
      </c>
      <c r="C263">
        <v>142409031</v>
      </c>
      <c r="D263" s="1">
        <v>1.6059999999999999E-5</v>
      </c>
      <c r="E263">
        <v>0.80123999999999995</v>
      </c>
      <c r="F263">
        <v>5.1400000000000001E-2</v>
      </c>
      <c r="G263" t="s">
        <v>23</v>
      </c>
      <c r="H263">
        <v>0.98899999999999999</v>
      </c>
      <c r="I263">
        <v>0.99</v>
      </c>
      <c r="J263">
        <v>0.70799999999999996</v>
      </c>
      <c r="K263" t="s">
        <v>26</v>
      </c>
      <c r="L263">
        <v>0</v>
      </c>
      <c r="M263">
        <v>142409031</v>
      </c>
      <c r="N263">
        <v>142409031</v>
      </c>
      <c r="O263">
        <v>0</v>
      </c>
      <c r="P263">
        <v>142409031</v>
      </c>
      <c r="Q263">
        <v>142409031</v>
      </c>
      <c r="R263">
        <v>0</v>
      </c>
    </row>
    <row r="264" spans="1:18">
      <c r="A264" t="s">
        <v>319</v>
      </c>
      <c r="B264">
        <v>4</v>
      </c>
      <c r="C264">
        <v>105850206</v>
      </c>
      <c r="D264" s="1">
        <v>1.6080000000000002E-5</v>
      </c>
      <c r="E264">
        <v>3.0700699999999999</v>
      </c>
      <c r="F264">
        <v>0.2601</v>
      </c>
      <c r="G264" t="s">
        <v>48</v>
      </c>
      <c r="H264">
        <v>7.8799999999999996E-4</v>
      </c>
      <c r="I264">
        <v>7.8799999999999996E-4</v>
      </c>
      <c r="J264">
        <v>0.91200000000000003</v>
      </c>
      <c r="K264" t="s">
        <v>61</v>
      </c>
      <c r="L264">
        <v>0</v>
      </c>
      <c r="M264">
        <v>105850206</v>
      </c>
      <c r="N264">
        <v>105850206</v>
      </c>
      <c r="O264">
        <v>0</v>
      </c>
      <c r="P264">
        <v>105850206</v>
      </c>
      <c r="Q264">
        <v>105850206</v>
      </c>
      <c r="R264">
        <v>0</v>
      </c>
    </row>
    <row r="265" spans="1:18">
      <c r="A265" t="s">
        <v>320</v>
      </c>
      <c r="B265">
        <v>7</v>
      </c>
      <c r="C265">
        <v>55459084</v>
      </c>
      <c r="D265" s="1">
        <v>1.609E-5</v>
      </c>
      <c r="E265">
        <v>1.5968</v>
      </c>
      <c r="F265">
        <v>0.1085</v>
      </c>
      <c r="G265" t="s">
        <v>56</v>
      </c>
      <c r="H265">
        <v>5.8500000000000002E-3</v>
      </c>
      <c r="I265">
        <v>4.4099999999999999E-3</v>
      </c>
      <c r="J265">
        <v>0.81499999999999995</v>
      </c>
      <c r="K265" t="s">
        <v>57</v>
      </c>
      <c r="L265">
        <v>0</v>
      </c>
      <c r="M265">
        <v>55312084</v>
      </c>
      <c r="N265">
        <v>55461724</v>
      </c>
      <c r="O265">
        <v>149.63999999999999</v>
      </c>
      <c r="P265">
        <v>55312084</v>
      </c>
      <c r="Q265">
        <v>55461724</v>
      </c>
      <c r="R265">
        <v>149.63999999999999</v>
      </c>
    </row>
    <row r="266" spans="1:18">
      <c r="A266" t="s">
        <v>321</v>
      </c>
      <c r="B266">
        <v>2</v>
      </c>
      <c r="C266">
        <v>51776312</v>
      </c>
      <c r="D266" s="1">
        <v>1.6330000000000001E-5</v>
      </c>
      <c r="E266">
        <v>1.04373</v>
      </c>
      <c r="F266">
        <v>9.9000000000000008E-3</v>
      </c>
      <c r="G266" t="s">
        <v>48</v>
      </c>
      <c r="H266">
        <v>0.39</v>
      </c>
      <c r="I266">
        <v>0.38500000000000001</v>
      </c>
      <c r="J266">
        <v>0.82699999999999996</v>
      </c>
      <c r="K266" t="s">
        <v>63</v>
      </c>
      <c r="L266">
        <v>0</v>
      </c>
      <c r="M266">
        <v>51764312</v>
      </c>
      <c r="N266">
        <v>51847812</v>
      </c>
      <c r="O266">
        <v>83.5</v>
      </c>
      <c r="P266">
        <v>51775858</v>
      </c>
      <c r="Q266">
        <v>51776312</v>
      </c>
      <c r="R266">
        <v>0.45400000000000001</v>
      </c>
    </row>
    <row r="267" spans="1:18">
      <c r="A267" t="s">
        <v>322</v>
      </c>
      <c r="B267">
        <v>4</v>
      </c>
      <c r="C267">
        <v>105799948</v>
      </c>
      <c r="D267" s="1">
        <v>1.6350000000000001E-5</v>
      </c>
      <c r="E267">
        <v>3.00807</v>
      </c>
      <c r="F267">
        <v>0.2555</v>
      </c>
      <c r="G267" t="s">
        <v>28</v>
      </c>
      <c r="H267">
        <v>7.5900000000000002E-4</v>
      </c>
      <c r="I267">
        <v>7.5900000000000002E-4</v>
      </c>
      <c r="J267">
        <v>0.95099999999999996</v>
      </c>
      <c r="K267" t="s">
        <v>61</v>
      </c>
      <c r="L267">
        <v>0</v>
      </c>
      <c r="M267">
        <v>105799948</v>
      </c>
      <c r="N267">
        <v>105799948</v>
      </c>
      <c r="O267">
        <v>0</v>
      </c>
      <c r="P267">
        <v>105799948</v>
      </c>
      <c r="Q267">
        <v>105799948</v>
      </c>
      <c r="R267">
        <v>0</v>
      </c>
    </row>
    <row r="268" spans="1:18">
      <c r="A268" t="s">
        <v>323</v>
      </c>
      <c r="B268">
        <v>5</v>
      </c>
      <c r="C268">
        <v>157605379</v>
      </c>
      <c r="D268" s="1">
        <v>1.6380000000000002E-5</v>
      </c>
      <c r="E268">
        <v>26627.505450000001</v>
      </c>
      <c r="F268">
        <v>2.3650000000000002</v>
      </c>
      <c r="G268" t="s">
        <v>28</v>
      </c>
      <c r="H268">
        <v>1.22E-4</v>
      </c>
      <c r="I268">
        <v>1.22E-4</v>
      </c>
      <c r="J268">
        <v>0.20300000000000001</v>
      </c>
      <c r="K268" t="s">
        <v>61</v>
      </c>
      <c r="L268">
        <v>0</v>
      </c>
      <c r="M268">
        <v>157605379</v>
      </c>
      <c r="N268">
        <v>157605379</v>
      </c>
      <c r="O268">
        <v>0</v>
      </c>
      <c r="P268">
        <v>157605379</v>
      </c>
      <c r="Q268">
        <v>157605379</v>
      </c>
      <c r="R268">
        <v>0</v>
      </c>
    </row>
    <row r="269" spans="1:18">
      <c r="A269" t="s">
        <v>324</v>
      </c>
      <c r="B269">
        <v>5</v>
      </c>
      <c r="C269">
        <v>155513591</v>
      </c>
      <c r="D269" s="1">
        <v>1.6399999999999999E-5</v>
      </c>
      <c r="E269">
        <v>0.73838000000000004</v>
      </c>
      <c r="F269">
        <v>7.0400000000000004E-2</v>
      </c>
      <c r="G269" t="s">
        <v>48</v>
      </c>
      <c r="H269">
        <v>0.99299999999999999</v>
      </c>
      <c r="I269">
        <v>0.995</v>
      </c>
      <c r="J269">
        <v>0.88100000000000001</v>
      </c>
      <c r="K269" t="s">
        <v>26</v>
      </c>
      <c r="L269">
        <v>0</v>
      </c>
      <c r="M269">
        <v>155410591</v>
      </c>
      <c r="N269">
        <v>156211591</v>
      </c>
      <c r="O269">
        <v>801</v>
      </c>
      <c r="P269">
        <v>155513591</v>
      </c>
      <c r="Q269">
        <v>155613591</v>
      </c>
      <c r="R269">
        <v>100</v>
      </c>
    </row>
    <row r="270" spans="1:18">
      <c r="A270" t="s">
        <v>325</v>
      </c>
      <c r="B270">
        <v>12</v>
      </c>
      <c r="C270">
        <v>120307520</v>
      </c>
      <c r="D270" s="1">
        <v>1.647E-5</v>
      </c>
      <c r="E270">
        <v>7.5602200000000002</v>
      </c>
      <c r="F270">
        <v>0.46960000000000002</v>
      </c>
      <c r="G270" t="s">
        <v>159</v>
      </c>
      <c r="H270">
        <v>4.35E-4</v>
      </c>
      <c r="I270">
        <v>4.35E-4</v>
      </c>
      <c r="J270">
        <v>0.44700000000000001</v>
      </c>
      <c r="K270" t="s">
        <v>92</v>
      </c>
      <c r="L270">
        <v>0</v>
      </c>
      <c r="M270">
        <v>120307520</v>
      </c>
      <c r="N270">
        <v>120307520</v>
      </c>
      <c r="O270">
        <v>0</v>
      </c>
      <c r="P270">
        <v>120307520</v>
      </c>
      <c r="Q270">
        <v>120307520</v>
      </c>
      <c r="R270">
        <v>0</v>
      </c>
    </row>
    <row r="271" spans="1:18">
      <c r="A271" t="s">
        <v>326</v>
      </c>
      <c r="B271">
        <v>4</v>
      </c>
      <c r="C271">
        <v>105800932</v>
      </c>
      <c r="D271" s="1">
        <v>1.6529999999999999E-5</v>
      </c>
      <c r="E271">
        <v>3.00657</v>
      </c>
      <c r="F271">
        <v>0.25559999999999999</v>
      </c>
      <c r="G271" t="s">
        <v>246</v>
      </c>
      <c r="H271">
        <v>7.5799999999999999E-4</v>
      </c>
      <c r="I271">
        <v>7.5799999999999999E-4</v>
      </c>
      <c r="J271">
        <v>0.95099999999999996</v>
      </c>
      <c r="K271" t="s">
        <v>92</v>
      </c>
      <c r="L271">
        <v>0</v>
      </c>
      <c r="M271">
        <v>105800932</v>
      </c>
      <c r="N271">
        <v>105800932</v>
      </c>
      <c r="O271">
        <v>0</v>
      </c>
      <c r="P271">
        <v>105800932</v>
      </c>
      <c r="Q271">
        <v>105800932</v>
      </c>
      <c r="R271">
        <v>0</v>
      </c>
    </row>
    <row r="272" spans="1:18">
      <c r="A272" t="s">
        <v>327</v>
      </c>
      <c r="B272">
        <v>4</v>
      </c>
      <c r="C272">
        <v>105801192</v>
      </c>
      <c r="D272" s="1">
        <v>1.6720000000000003E-5</v>
      </c>
      <c r="E272">
        <v>3.0050699999999999</v>
      </c>
      <c r="F272">
        <v>0.25559999999999999</v>
      </c>
      <c r="G272" t="s">
        <v>125</v>
      </c>
      <c r="H272">
        <v>7.5799999999999999E-4</v>
      </c>
      <c r="I272">
        <v>7.5799999999999999E-4</v>
      </c>
      <c r="J272">
        <v>0.95099999999999996</v>
      </c>
      <c r="K272" t="s">
        <v>92</v>
      </c>
      <c r="L272">
        <v>0</v>
      </c>
      <c r="M272">
        <v>105801192</v>
      </c>
      <c r="N272">
        <v>105801192</v>
      </c>
      <c r="O272">
        <v>0</v>
      </c>
      <c r="P272">
        <v>105801192</v>
      </c>
      <c r="Q272">
        <v>105801192</v>
      </c>
      <c r="R272">
        <v>0</v>
      </c>
    </row>
    <row r="273" spans="1:18">
      <c r="A273" t="s">
        <v>328</v>
      </c>
      <c r="B273">
        <v>13</v>
      </c>
      <c r="C273">
        <v>69906278</v>
      </c>
      <c r="D273" s="1">
        <v>1.6750000000000001E-5</v>
      </c>
      <c r="E273">
        <v>3.4483600000000001</v>
      </c>
      <c r="F273">
        <v>0.28760000000000002</v>
      </c>
      <c r="G273" t="s">
        <v>246</v>
      </c>
      <c r="H273">
        <v>4.6200000000000001E-4</v>
      </c>
      <c r="I273">
        <v>4.6200000000000001E-4</v>
      </c>
      <c r="J273">
        <v>0.96299999999999997</v>
      </c>
      <c r="K273" t="s">
        <v>92</v>
      </c>
      <c r="L273">
        <v>0</v>
      </c>
      <c r="M273">
        <v>69906278</v>
      </c>
      <c r="N273">
        <v>69906278</v>
      </c>
      <c r="O273">
        <v>0</v>
      </c>
      <c r="P273">
        <v>69906278</v>
      </c>
      <c r="Q273">
        <v>69906278</v>
      </c>
      <c r="R273">
        <v>0</v>
      </c>
    </row>
    <row r="274" spans="1:18">
      <c r="A274" t="s">
        <v>329</v>
      </c>
      <c r="B274">
        <v>3</v>
      </c>
      <c r="C274">
        <v>130241741</v>
      </c>
      <c r="D274" s="1">
        <v>1.6820000000000002E-5</v>
      </c>
      <c r="E274">
        <v>1.10893</v>
      </c>
      <c r="F274">
        <v>2.4E-2</v>
      </c>
      <c r="G274" t="s">
        <v>42</v>
      </c>
      <c r="H274">
        <v>3.7499999999999999E-2</v>
      </c>
      <c r="I274">
        <v>3.5700000000000003E-2</v>
      </c>
      <c r="J274">
        <v>0.95599999999999996</v>
      </c>
      <c r="K274" t="s">
        <v>63</v>
      </c>
      <c r="L274">
        <v>0</v>
      </c>
      <c r="M274">
        <v>130238931</v>
      </c>
      <c r="N274">
        <v>130243721</v>
      </c>
      <c r="O274">
        <v>4.79</v>
      </c>
      <c r="P274">
        <v>130238931</v>
      </c>
      <c r="Q274">
        <v>130243721</v>
      </c>
      <c r="R274">
        <v>4.79</v>
      </c>
    </row>
    <row r="275" spans="1:18">
      <c r="A275" t="s">
        <v>330</v>
      </c>
      <c r="B275">
        <v>9</v>
      </c>
      <c r="C275">
        <v>91986094</v>
      </c>
      <c r="D275" s="1">
        <v>1.6840000000000001E-5</v>
      </c>
      <c r="E275">
        <v>1.2796699999999999</v>
      </c>
      <c r="F275">
        <v>5.7299999999999997E-2</v>
      </c>
      <c r="G275" t="s">
        <v>19</v>
      </c>
      <c r="H275">
        <v>1.72E-2</v>
      </c>
      <c r="I275">
        <v>1.52E-2</v>
      </c>
      <c r="J275">
        <v>0.65</v>
      </c>
      <c r="K275" t="s">
        <v>20</v>
      </c>
      <c r="L275">
        <v>0</v>
      </c>
      <c r="M275">
        <v>91986094</v>
      </c>
      <c r="N275">
        <v>91986094</v>
      </c>
      <c r="O275">
        <v>0</v>
      </c>
      <c r="P275">
        <v>91986094</v>
      </c>
      <c r="Q275">
        <v>91986094</v>
      </c>
      <c r="R275">
        <v>0</v>
      </c>
    </row>
    <row r="276" spans="1:18">
      <c r="A276" t="s">
        <v>331</v>
      </c>
      <c r="B276">
        <v>4</v>
      </c>
      <c r="C276">
        <v>179029095</v>
      </c>
      <c r="D276" s="1">
        <v>1.6840000000000001E-5</v>
      </c>
      <c r="E276">
        <v>2.44611</v>
      </c>
      <c r="F276">
        <v>0.2079</v>
      </c>
      <c r="G276" t="s">
        <v>56</v>
      </c>
      <c r="H276">
        <v>1.32E-3</v>
      </c>
      <c r="I276">
        <v>1.32E-3</v>
      </c>
      <c r="J276">
        <v>0.57399999999999995</v>
      </c>
      <c r="K276" t="s">
        <v>92</v>
      </c>
      <c r="L276">
        <v>0</v>
      </c>
      <c r="M276">
        <v>179029095</v>
      </c>
      <c r="N276">
        <v>179029095</v>
      </c>
      <c r="O276">
        <v>0</v>
      </c>
      <c r="P276">
        <v>179029095</v>
      </c>
      <c r="Q276">
        <v>179029095</v>
      </c>
      <c r="R276">
        <v>0</v>
      </c>
    </row>
    <row r="277" spans="1:18">
      <c r="A277" t="s">
        <v>332</v>
      </c>
      <c r="B277">
        <v>2</v>
      </c>
      <c r="C277">
        <v>62974415</v>
      </c>
      <c r="D277" s="1">
        <v>1.6900000000000001E-5</v>
      </c>
      <c r="E277">
        <v>1.29966</v>
      </c>
      <c r="F277">
        <v>6.0900000000000003E-2</v>
      </c>
      <c r="G277" t="s">
        <v>140</v>
      </c>
      <c r="H277">
        <v>1.2699999999999999E-2</v>
      </c>
      <c r="I277">
        <v>1.04E-2</v>
      </c>
      <c r="J277">
        <v>0.80900000000000005</v>
      </c>
      <c r="K277" t="s">
        <v>30</v>
      </c>
      <c r="L277">
        <v>0</v>
      </c>
      <c r="M277">
        <v>62923715</v>
      </c>
      <c r="N277">
        <v>62974415</v>
      </c>
      <c r="O277">
        <v>50.7</v>
      </c>
      <c r="P277">
        <v>62923715</v>
      </c>
      <c r="Q277">
        <v>62974415</v>
      </c>
      <c r="R277">
        <v>50.7</v>
      </c>
    </row>
    <row r="278" spans="1:18">
      <c r="A278" t="s">
        <v>333</v>
      </c>
      <c r="B278">
        <v>4</v>
      </c>
      <c r="C278">
        <v>105802232</v>
      </c>
      <c r="D278" s="1">
        <v>1.6930000000000002E-5</v>
      </c>
      <c r="E278">
        <v>3.00326</v>
      </c>
      <c r="F278">
        <v>0.25559999999999999</v>
      </c>
      <c r="G278" t="s">
        <v>125</v>
      </c>
      <c r="H278">
        <v>7.5699999999999997E-4</v>
      </c>
      <c r="I278">
        <v>7.5699999999999997E-4</v>
      </c>
      <c r="J278">
        <v>0.95199999999999996</v>
      </c>
      <c r="K278" t="s">
        <v>92</v>
      </c>
      <c r="L278">
        <v>0</v>
      </c>
      <c r="M278">
        <v>105802232</v>
      </c>
      <c r="N278">
        <v>105802232</v>
      </c>
      <c r="O278">
        <v>0</v>
      </c>
      <c r="P278">
        <v>105802232</v>
      </c>
      <c r="Q278">
        <v>105802232</v>
      </c>
      <c r="R278">
        <v>0</v>
      </c>
    </row>
    <row r="279" spans="1:18">
      <c r="A279" t="s">
        <v>334</v>
      </c>
      <c r="B279">
        <v>8</v>
      </c>
      <c r="C279">
        <v>5143451</v>
      </c>
      <c r="D279" s="1">
        <v>1.7E-5</v>
      </c>
      <c r="E279">
        <v>0.95084999999999997</v>
      </c>
      <c r="F279">
        <v>1.17E-2</v>
      </c>
      <c r="G279" t="s">
        <v>23</v>
      </c>
      <c r="H279">
        <v>0.20100000000000001</v>
      </c>
      <c r="I279">
        <v>0.20300000000000001</v>
      </c>
      <c r="J279">
        <v>0.89400000000000002</v>
      </c>
      <c r="K279" t="s">
        <v>26</v>
      </c>
      <c r="L279">
        <v>0</v>
      </c>
      <c r="M279">
        <v>5129951</v>
      </c>
      <c r="N279">
        <v>5146171</v>
      </c>
      <c r="O279">
        <v>16.22</v>
      </c>
      <c r="P279">
        <v>5129951</v>
      </c>
      <c r="Q279">
        <v>5144931</v>
      </c>
      <c r="R279">
        <v>14.98</v>
      </c>
    </row>
    <row r="280" spans="1:18">
      <c r="A280" t="s">
        <v>335</v>
      </c>
      <c r="B280">
        <v>2</v>
      </c>
      <c r="C280">
        <v>47012616</v>
      </c>
      <c r="D280" s="1">
        <v>1.7200000000000001E-5</v>
      </c>
      <c r="E280">
        <v>0.93342000000000003</v>
      </c>
      <c r="F280">
        <v>1.6E-2</v>
      </c>
      <c r="G280" t="s">
        <v>28</v>
      </c>
      <c r="H280">
        <v>0.91500000000000004</v>
      </c>
      <c r="I280">
        <v>0.91700000000000004</v>
      </c>
      <c r="J280">
        <v>0.99299999999999999</v>
      </c>
      <c r="K280" t="s">
        <v>26</v>
      </c>
      <c r="L280">
        <v>7</v>
      </c>
      <c r="M280">
        <v>46925516</v>
      </c>
      <c r="N280">
        <v>47027016</v>
      </c>
      <c r="O280">
        <v>101.5</v>
      </c>
      <c r="P280">
        <v>47008576</v>
      </c>
      <c r="Q280">
        <v>47027016</v>
      </c>
      <c r="R280">
        <v>18.440000000000001</v>
      </c>
    </row>
    <row r="281" spans="1:18">
      <c r="A281" t="s">
        <v>336</v>
      </c>
      <c r="B281">
        <v>4</v>
      </c>
      <c r="C281">
        <v>176731401</v>
      </c>
      <c r="D281" s="1">
        <v>1.7240000000000001E-5</v>
      </c>
      <c r="E281">
        <v>1.08026</v>
      </c>
      <c r="F281">
        <v>1.7999999999999999E-2</v>
      </c>
      <c r="G281" t="s">
        <v>23</v>
      </c>
      <c r="H281">
        <v>6.3899999999999998E-2</v>
      </c>
      <c r="I281">
        <v>5.5599999999999997E-2</v>
      </c>
      <c r="J281">
        <v>0.98399999999999999</v>
      </c>
      <c r="K281" t="s">
        <v>24</v>
      </c>
      <c r="L281">
        <v>1</v>
      </c>
      <c r="M281">
        <v>176717601</v>
      </c>
      <c r="N281">
        <v>176754401</v>
      </c>
      <c r="O281">
        <v>36.799999999999997</v>
      </c>
      <c r="P281">
        <v>176717601</v>
      </c>
      <c r="Q281">
        <v>176754401</v>
      </c>
      <c r="R281">
        <v>36.799999999999997</v>
      </c>
    </row>
    <row r="282" spans="1:18">
      <c r="A282" t="s">
        <v>337</v>
      </c>
      <c r="B282">
        <v>4</v>
      </c>
      <c r="C282">
        <v>105851707</v>
      </c>
      <c r="D282" s="1">
        <v>1.747E-5</v>
      </c>
      <c r="E282">
        <v>3.0547599999999999</v>
      </c>
      <c r="F282">
        <v>0.26</v>
      </c>
      <c r="G282" t="s">
        <v>23</v>
      </c>
      <c r="H282">
        <v>8.0800000000000002E-4</v>
      </c>
      <c r="I282">
        <v>8.0800000000000002E-4</v>
      </c>
      <c r="J282">
        <v>0.89100000000000001</v>
      </c>
      <c r="K282" t="s">
        <v>61</v>
      </c>
      <c r="L282">
        <v>0</v>
      </c>
      <c r="M282">
        <v>105851707</v>
      </c>
      <c r="N282">
        <v>105851707</v>
      </c>
      <c r="O282">
        <v>0</v>
      </c>
      <c r="P282">
        <v>105851707</v>
      </c>
      <c r="Q282">
        <v>105851707</v>
      </c>
      <c r="R282">
        <v>0</v>
      </c>
    </row>
    <row r="283" spans="1:18">
      <c r="A283" t="s">
        <v>338</v>
      </c>
      <c r="B283">
        <v>17</v>
      </c>
      <c r="C283">
        <v>57514007</v>
      </c>
      <c r="D283" s="1">
        <v>1.7560000000000001E-5</v>
      </c>
      <c r="E283">
        <v>0.92366999999999999</v>
      </c>
      <c r="F283">
        <v>1.8499999999999999E-2</v>
      </c>
      <c r="G283" t="s">
        <v>19</v>
      </c>
      <c r="H283">
        <v>0.11</v>
      </c>
      <c r="I283">
        <v>0.11600000000000001</v>
      </c>
      <c r="J283">
        <v>0.98399999999999999</v>
      </c>
      <c r="K283" t="s">
        <v>30</v>
      </c>
      <c r="L283">
        <v>0</v>
      </c>
      <c r="M283">
        <v>57511487</v>
      </c>
      <c r="N283">
        <v>57514007</v>
      </c>
      <c r="O283">
        <v>2.52</v>
      </c>
      <c r="P283">
        <v>57511487</v>
      </c>
      <c r="Q283">
        <v>57514007</v>
      </c>
      <c r="R283">
        <v>2.52</v>
      </c>
    </row>
    <row r="284" spans="1:18">
      <c r="A284" t="s">
        <v>339</v>
      </c>
      <c r="B284">
        <v>4</v>
      </c>
      <c r="C284">
        <v>83049279</v>
      </c>
      <c r="D284" s="1">
        <v>1.7580000000000001E-5</v>
      </c>
      <c r="E284">
        <v>1.05369</v>
      </c>
      <c r="F284">
        <v>1.2200000000000001E-2</v>
      </c>
      <c r="G284" t="s">
        <v>340</v>
      </c>
      <c r="H284">
        <v>0.35499999999999998</v>
      </c>
      <c r="I284">
        <v>0.34399999999999997</v>
      </c>
      <c r="J284">
        <v>0.99299999999999999</v>
      </c>
      <c r="K284" t="s">
        <v>30</v>
      </c>
      <c r="L284">
        <v>0</v>
      </c>
      <c r="M284">
        <v>83025979</v>
      </c>
      <c r="N284">
        <v>83076179</v>
      </c>
      <c r="O284">
        <v>50.2</v>
      </c>
      <c r="P284">
        <v>83028779</v>
      </c>
      <c r="Q284">
        <v>83062479</v>
      </c>
      <c r="R284">
        <v>33.700000000000003</v>
      </c>
    </row>
    <row r="285" spans="1:18">
      <c r="A285" t="s">
        <v>341</v>
      </c>
      <c r="B285">
        <v>4</v>
      </c>
      <c r="C285">
        <v>105791679</v>
      </c>
      <c r="D285" s="1">
        <v>1.768E-5</v>
      </c>
      <c r="E285">
        <v>3.0516999999999999</v>
      </c>
      <c r="F285">
        <v>0.25990000000000002</v>
      </c>
      <c r="G285" t="s">
        <v>125</v>
      </c>
      <c r="H285">
        <v>7.1900000000000002E-4</v>
      </c>
      <c r="I285">
        <v>7.1900000000000002E-4</v>
      </c>
      <c r="J285">
        <v>0.96699999999999997</v>
      </c>
      <c r="K285" t="s">
        <v>92</v>
      </c>
      <c r="L285">
        <v>0</v>
      </c>
      <c r="M285">
        <v>105791679</v>
      </c>
      <c r="N285">
        <v>105791679</v>
      </c>
      <c r="O285">
        <v>0</v>
      </c>
      <c r="P285">
        <v>105791679</v>
      </c>
      <c r="Q285">
        <v>105791679</v>
      </c>
      <c r="R285">
        <v>0</v>
      </c>
    </row>
    <row r="286" spans="1:18">
      <c r="A286" t="s">
        <v>342</v>
      </c>
      <c r="B286">
        <v>4</v>
      </c>
      <c r="C286">
        <v>137522927</v>
      </c>
      <c r="D286" s="1">
        <v>1.7860000000000002E-5</v>
      </c>
      <c r="E286">
        <v>2.3121999999999998</v>
      </c>
      <c r="F286">
        <v>0.19539999999999999</v>
      </c>
      <c r="G286" t="s">
        <v>125</v>
      </c>
      <c r="H286">
        <v>3.31E-3</v>
      </c>
      <c r="I286">
        <v>3.31E-3</v>
      </c>
      <c r="J286">
        <v>0.35199999999999998</v>
      </c>
      <c r="K286" t="s">
        <v>92</v>
      </c>
      <c r="L286">
        <v>0</v>
      </c>
      <c r="M286">
        <v>137522927</v>
      </c>
      <c r="N286">
        <v>137522927</v>
      </c>
      <c r="O286">
        <v>0</v>
      </c>
      <c r="P286">
        <v>137522927</v>
      </c>
      <c r="Q286">
        <v>137522927</v>
      </c>
      <c r="R286">
        <v>0</v>
      </c>
    </row>
    <row r="287" spans="1:18">
      <c r="A287" t="s">
        <v>343</v>
      </c>
      <c r="B287">
        <v>5</v>
      </c>
      <c r="C287">
        <v>136423897</v>
      </c>
      <c r="D287" s="1">
        <v>1.7950000000000003E-5</v>
      </c>
      <c r="E287">
        <v>1.17845</v>
      </c>
      <c r="F287">
        <v>3.8300000000000001E-2</v>
      </c>
      <c r="G287" t="s">
        <v>48</v>
      </c>
      <c r="H287">
        <v>1.9699999999999999E-2</v>
      </c>
      <c r="I287">
        <v>1.8200000000000001E-2</v>
      </c>
      <c r="J287">
        <v>0.68500000000000005</v>
      </c>
      <c r="K287" t="s">
        <v>63</v>
      </c>
      <c r="L287">
        <v>0</v>
      </c>
      <c r="M287">
        <v>136423897</v>
      </c>
      <c r="N287">
        <v>136423897</v>
      </c>
      <c r="O287">
        <v>0</v>
      </c>
      <c r="P287">
        <v>136423897</v>
      </c>
      <c r="Q287">
        <v>136423897</v>
      </c>
      <c r="R287">
        <v>0</v>
      </c>
    </row>
    <row r="288" spans="1:18">
      <c r="A288" t="s">
        <v>344</v>
      </c>
      <c r="B288">
        <v>13</v>
      </c>
      <c r="C288">
        <v>69836864</v>
      </c>
      <c r="D288" s="1">
        <v>1.7980000000000001E-5</v>
      </c>
      <c r="E288">
        <v>3.3994</v>
      </c>
      <c r="F288">
        <v>0.2853</v>
      </c>
      <c r="G288" t="s">
        <v>125</v>
      </c>
      <c r="H288">
        <v>4.8099999999999998E-4</v>
      </c>
      <c r="I288">
        <v>4.8099999999999998E-4</v>
      </c>
      <c r="J288">
        <v>0.94699999999999995</v>
      </c>
      <c r="K288" t="s">
        <v>92</v>
      </c>
      <c r="L288">
        <v>0</v>
      </c>
      <c r="M288">
        <v>69836864</v>
      </c>
      <c r="N288">
        <v>69836864</v>
      </c>
      <c r="O288">
        <v>0</v>
      </c>
      <c r="P288">
        <v>69836864</v>
      </c>
      <c r="Q288">
        <v>69836864</v>
      </c>
      <c r="R288">
        <v>0</v>
      </c>
    </row>
    <row r="289" spans="1:18">
      <c r="A289" t="s">
        <v>345</v>
      </c>
      <c r="B289">
        <v>6</v>
      </c>
      <c r="C289">
        <v>165730085</v>
      </c>
      <c r="D289" s="1">
        <v>1.7990000000000002E-5</v>
      </c>
      <c r="E289">
        <v>1.5780699999999999</v>
      </c>
      <c r="F289">
        <v>0.10639999999999999</v>
      </c>
      <c r="G289" t="s">
        <v>37</v>
      </c>
      <c r="H289">
        <v>5.2100000000000002E-3</v>
      </c>
      <c r="I289">
        <v>4.1599999999999996E-3</v>
      </c>
      <c r="J289">
        <v>0.84099999999999997</v>
      </c>
      <c r="K289" t="s">
        <v>68</v>
      </c>
      <c r="L289">
        <v>0</v>
      </c>
      <c r="M289">
        <v>165655885</v>
      </c>
      <c r="N289">
        <v>165779685</v>
      </c>
      <c r="O289">
        <v>123.8</v>
      </c>
      <c r="P289">
        <v>165655885</v>
      </c>
      <c r="Q289">
        <v>165779685</v>
      </c>
      <c r="R289">
        <v>123.8</v>
      </c>
    </row>
    <row r="290" spans="1:18">
      <c r="A290" t="s">
        <v>346</v>
      </c>
      <c r="B290">
        <v>4</v>
      </c>
      <c r="C290">
        <v>105877411</v>
      </c>
      <c r="D290" s="1">
        <v>1.8099999999999999E-5</v>
      </c>
      <c r="E290">
        <v>2.9954700000000001</v>
      </c>
      <c r="F290">
        <v>0.25590000000000002</v>
      </c>
      <c r="G290" t="s">
        <v>45</v>
      </c>
      <c r="H290">
        <v>8.2299999999999995E-4</v>
      </c>
      <c r="I290">
        <v>8.2299999999999995E-4</v>
      </c>
      <c r="J290">
        <v>0.90400000000000003</v>
      </c>
      <c r="K290" t="s">
        <v>61</v>
      </c>
      <c r="L290">
        <v>0</v>
      </c>
      <c r="M290">
        <v>105877411</v>
      </c>
      <c r="N290">
        <v>105877411</v>
      </c>
      <c r="O290">
        <v>0</v>
      </c>
      <c r="P290">
        <v>105877411</v>
      </c>
      <c r="Q290">
        <v>105877411</v>
      </c>
      <c r="R290">
        <v>0</v>
      </c>
    </row>
    <row r="291" spans="1:18">
      <c r="A291" t="s">
        <v>347</v>
      </c>
      <c r="B291">
        <v>4</v>
      </c>
      <c r="C291">
        <v>105806908</v>
      </c>
      <c r="D291" s="1">
        <v>1.819E-5</v>
      </c>
      <c r="E291">
        <v>2.9927700000000002</v>
      </c>
      <c r="F291">
        <v>0.25580000000000003</v>
      </c>
      <c r="G291" t="s">
        <v>67</v>
      </c>
      <c r="H291">
        <v>7.5500000000000003E-4</v>
      </c>
      <c r="I291">
        <v>7.5500000000000003E-4</v>
      </c>
      <c r="J291">
        <v>0.95399999999999996</v>
      </c>
      <c r="K291" t="s">
        <v>92</v>
      </c>
      <c r="L291">
        <v>0</v>
      </c>
      <c r="M291">
        <v>105806908</v>
      </c>
      <c r="N291">
        <v>105806908</v>
      </c>
      <c r="O291">
        <v>0</v>
      </c>
      <c r="P291">
        <v>105806908</v>
      </c>
      <c r="Q291">
        <v>105806908</v>
      </c>
      <c r="R291">
        <v>0</v>
      </c>
    </row>
    <row r="292" spans="1:18">
      <c r="A292" t="s">
        <v>348</v>
      </c>
      <c r="B292">
        <v>4</v>
      </c>
      <c r="C292">
        <v>105807651</v>
      </c>
      <c r="D292" s="1">
        <v>1.8389999999999998E-5</v>
      </c>
      <c r="E292">
        <v>2.9912800000000002</v>
      </c>
      <c r="F292">
        <v>0.25580000000000003</v>
      </c>
      <c r="G292" t="s">
        <v>42</v>
      </c>
      <c r="H292">
        <v>7.5299999999999998E-4</v>
      </c>
      <c r="I292">
        <v>7.5299999999999998E-4</v>
      </c>
      <c r="J292">
        <v>0.95599999999999996</v>
      </c>
      <c r="K292" t="s">
        <v>61</v>
      </c>
      <c r="L292">
        <v>0</v>
      </c>
      <c r="M292">
        <v>105807651</v>
      </c>
      <c r="N292">
        <v>105807651</v>
      </c>
      <c r="O292">
        <v>0</v>
      </c>
      <c r="P292">
        <v>105807651</v>
      </c>
      <c r="Q292">
        <v>105807651</v>
      </c>
      <c r="R292">
        <v>0</v>
      </c>
    </row>
    <row r="293" spans="1:18">
      <c r="A293" t="s">
        <v>349</v>
      </c>
      <c r="B293">
        <v>11</v>
      </c>
      <c r="C293">
        <v>95341638</v>
      </c>
      <c r="D293" s="1">
        <v>1.8559999999999998E-5</v>
      </c>
      <c r="E293">
        <v>1.1261399999999999</v>
      </c>
      <c r="F293">
        <v>2.7699999999999999E-2</v>
      </c>
      <c r="G293" t="s">
        <v>28</v>
      </c>
      <c r="H293">
        <v>2.9499999999999998E-2</v>
      </c>
      <c r="I293">
        <v>2.7300000000000001E-2</v>
      </c>
      <c r="J293">
        <v>0.91400000000000003</v>
      </c>
      <c r="K293" t="s">
        <v>63</v>
      </c>
      <c r="L293">
        <v>1</v>
      </c>
      <c r="M293">
        <v>95339878</v>
      </c>
      <c r="N293">
        <v>95412538</v>
      </c>
      <c r="O293">
        <v>72.66</v>
      </c>
      <c r="P293">
        <v>95339878</v>
      </c>
      <c r="Q293">
        <v>95412538</v>
      </c>
      <c r="R293">
        <v>72.66</v>
      </c>
    </row>
    <row r="294" spans="1:18">
      <c r="A294" t="s">
        <v>350</v>
      </c>
      <c r="B294">
        <v>13</v>
      </c>
      <c r="C294">
        <v>69901343</v>
      </c>
      <c r="D294" s="1">
        <v>1.8600000000000001E-5</v>
      </c>
      <c r="E294">
        <v>3.3716400000000002</v>
      </c>
      <c r="F294">
        <v>0.28389999999999999</v>
      </c>
      <c r="G294" t="s">
        <v>56</v>
      </c>
      <c r="H294">
        <v>6.5300000000000004E-4</v>
      </c>
      <c r="I294">
        <v>6.5300000000000004E-4</v>
      </c>
      <c r="J294">
        <v>0.67300000000000004</v>
      </c>
      <c r="K294" t="s">
        <v>92</v>
      </c>
      <c r="L294">
        <v>0</v>
      </c>
      <c r="M294">
        <v>69901343</v>
      </c>
      <c r="N294">
        <v>69901343</v>
      </c>
      <c r="O294">
        <v>0</v>
      </c>
      <c r="P294">
        <v>69901343</v>
      </c>
      <c r="Q294">
        <v>69901343</v>
      </c>
      <c r="R294">
        <v>0</v>
      </c>
    </row>
    <row r="295" spans="1:18">
      <c r="A295" t="s">
        <v>351</v>
      </c>
      <c r="B295">
        <v>1</v>
      </c>
      <c r="C295">
        <v>39034823</v>
      </c>
      <c r="D295" s="1">
        <v>1.8649999999999999E-5</v>
      </c>
      <c r="E295">
        <v>3.0587300000000002</v>
      </c>
      <c r="F295">
        <v>0.26119999999999999</v>
      </c>
      <c r="G295" t="s">
        <v>56</v>
      </c>
      <c r="H295">
        <v>1.5E-3</v>
      </c>
      <c r="I295">
        <v>1.5E-3</v>
      </c>
      <c r="J295">
        <v>0.42599999999999999</v>
      </c>
      <c r="K295" t="s">
        <v>92</v>
      </c>
      <c r="L295">
        <v>0</v>
      </c>
      <c r="M295">
        <v>39034823</v>
      </c>
      <c r="N295">
        <v>39034823</v>
      </c>
      <c r="O295">
        <v>0</v>
      </c>
      <c r="P295">
        <v>39034823</v>
      </c>
      <c r="Q295">
        <v>39034823</v>
      </c>
      <c r="R295">
        <v>0</v>
      </c>
    </row>
    <row r="296" spans="1:18">
      <c r="A296" t="s">
        <v>352</v>
      </c>
      <c r="B296">
        <v>1</v>
      </c>
      <c r="C296">
        <v>80920921</v>
      </c>
      <c r="D296" s="1">
        <v>1.8680000000000001E-5</v>
      </c>
      <c r="E296">
        <v>1.19865</v>
      </c>
      <c r="F296">
        <v>4.2299999999999997E-2</v>
      </c>
      <c r="G296" t="s">
        <v>23</v>
      </c>
      <c r="H296">
        <v>1.7000000000000001E-2</v>
      </c>
      <c r="I296">
        <v>1.55E-2</v>
      </c>
      <c r="J296">
        <v>0.67900000000000005</v>
      </c>
      <c r="K296" t="s">
        <v>63</v>
      </c>
      <c r="L296">
        <v>0</v>
      </c>
      <c r="M296">
        <v>80920921</v>
      </c>
      <c r="N296">
        <v>81004821</v>
      </c>
      <c r="O296">
        <v>83.9</v>
      </c>
      <c r="P296">
        <v>80920921</v>
      </c>
      <c r="Q296">
        <v>80920921</v>
      </c>
      <c r="R296">
        <v>0</v>
      </c>
    </row>
    <row r="297" spans="1:18">
      <c r="A297" t="s">
        <v>353</v>
      </c>
      <c r="B297">
        <v>7</v>
      </c>
      <c r="C297">
        <v>114577385</v>
      </c>
      <c r="D297" s="1">
        <v>1.8750000000000002E-5</v>
      </c>
      <c r="E297">
        <v>0.85916000000000003</v>
      </c>
      <c r="F297">
        <v>3.5499999999999997E-2</v>
      </c>
      <c r="G297" t="s">
        <v>28</v>
      </c>
      <c r="H297">
        <v>0.98</v>
      </c>
      <c r="I297">
        <v>0.98099999999999998</v>
      </c>
      <c r="J297">
        <v>0.80900000000000005</v>
      </c>
      <c r="K297" t="s">
        <v>26</v>
      </c>
      <c r="L297">
        <v>1</v>
      </c>
      <c r="M297">
        <v>114299385</v>
      </c>
      <c r="N297">
        <v>114577385</v>
      </c>
      <c r="O297">
        <v>278</v>
      </c>
      <c r="P297">
        <v>114521985</v>
      </c>
      <c r="Q297">
        <v>114577385</v>
      </c>
      <c r="R297">
        <v>55.4</v>
      </c>
    </row>
    <row r="298" spans="1:18">
      <c r="A298" t="s">
        <v>354</v>
      </c>
      <c r="B298">
        <v>2</v>
      </c>
      <c r="C298">
        <v>26882544</v>
      </c>
      <c r="D298" s="1">
        <v>1.8960000000000001E-5</v>
      </c>
      <c r="E298">
        <v>1.2196899999999999</v>
      </c>
      <c r="F298">
        <v>4.6399999999999997E-2</v>
      </c>
      <c r="G298" t="s">
        <v>28</v>
      </c>
      <c r="H298">
        <v>1.2800000000000001E-2</v>
      </c>
      <c r="I298">
        <v>1.17E-2</v>
      </c>
      <c r="J298">
        <v>0.73799999999999999</v>
      </c>
      <c r="K298" t="s">
        <v>63</v>
      </c>
      <c r="L298">
        <v>0</v>
      </c>
      <c r="M298">
        <v>26882544</v>
      </c>
      <c r="N298">
        <v>26882544</v>
      </c>
      <c r="O298">
        <v>0</v>
      </c>
      <c r="P298">
        <v>26882544</v>
      </c>
      <c r="Q298">
        <v>26882544</v>
      </c>
      <c r="R298">
        <v>0</v>
      </c>
    </row>
    <row r="299" spans="1:18">
      <c r="A299" t="s">
        <v>355</v>
      </c>
      <c r="B299">
        <v>19</v>
      </c>
      <c r="C299">
        <v>22529232</v>
      </c>
      <c r="D299" s="1">
        <v>1.9040000000000001E-5</v>
      </c>
      <c r="E299">
        <v>0.80291999999999997</v>
      </c>
      <c r="F299">
        <v>5.1299999999999998E-2</v>
      </c>
      <c r="G299" t="s">
        <v>45</v>
      </c>
      <c r="H299">
        <v>0.97099999999999997</v>
      </c>
      <c r="I299">
        <v>0.97399999999999998</v>
      </c>
      <c r="J299">
        <v>0.46600000000000003</v>
      </c>
      <c r="K299" t="s">
        <v>20</v>
      </c>
      <c r="L299">
        <v>0</v>
      </c>
      <c r="M299">
        <v>22529104</v>
      </c>
      <c r="N299">
        <v>22529232</v>
      </c>
      <c r="O299">
        <v>0.128</v>
      </c>
      <c r="P299">
        <v>22529104</v>
      </c>
      <c r="Q299">
        <v>22529232</v>
      </c>
      <c r="R299">
        <v>0.128</v>
      </c>
    </row>
    <row r="300" spans="1:18">
      <c r="A300" t="s">
        <v>356</v>
      </c>
      <c r="B300">
        <v>4</v>
      </c>
      <c r="C300">
        <v>58735590</v>
      </c>
      <c r="D300" s="1">
        <v>1.906E-5</v>
      </c>
      <c r="E300">
        <v>0.87119000000000002</v>
      </c>
      <c r="F300">
        <v>3.2300000000000002E-2</v>
      </c>
      <c r="G300" t="s">
        <v>32</v>
      </c>
      <c r="H300">
        <v>5.0099999999999999E-2</v>
      </c>
      <c r="I300">
        <v>5.6399999999999999E-2</v>
      </c>
      <c r="J300">
        <v>0.65900000000000003</v>
      </c>
      <c r="K300" t="s">
        <v>20</v>
      </c>
      <c r="L300">
        <v>0</v>
      </c>
      <c r="M300">
        <v>58735590</v>
      </c>
      <c r="N300">
        <v>58735590</v>
      </c>
      <c r="O300">
        <v>0</v>
      </c>
      <c r="P300">
        <v>58735590</v>
      </c>
      <c r="Q300">
        <v>58735590</v>
      </c>
      <c r="R300">
        <v>0</v>
      </c>
    </row>
    <row r="301" spans="1:18">
      <c r="A301" t="s">
        <v>357</v>
      </c>
      <c r="B301">
        <v>7</v>
      </c>
      <c r="C301">
        <v>37926093</v>
      </c>
      <c r="D301" s="1">
        <v>1.9199999999999999E-5</v>
      </c>
      <c r="E301">
        <v>10.186870000000001</v>
      </c>
      <c r="F301">
        <v>0.54310000000000003</v>
      </c>
      <c r="G301" t="s">
        <v>125</v>
      </c>
      <c r="H301">
        <v>4.0000000000000002E-4</v>
      </c>
      <c r="I301">
        <v>4.0000000000000002E-4</v>
      </c>
      <c r="J301">
        <v>0.33800000000000002</v>
      </c>
      <c r="K301" t="s">
        <v>92</v>
      </c>
      <c r="L301">
        <v>0</v>
      </c>
      <c r="M301">
        <v>37926093</v>
      </c>
      <c r="N301">
        <v>37926093</v>
      </c>
      <c r="O301">
        <v>0</v>
      </c>
      <c r="P301">
        <v>37926093</v>
      </c>
      <c r="Q301">
        <v>37926093</v>
      </c>
      <c r="R301">
        <v>0</v>
      </c>
    </row>
    <row r="302" spans="1:18">
      <c r="A302" t="s">
        <v>358</v>
      </c>
      <c r="B302">
        <v>4</v>
      </c>
      <c r="C302">
        <v>159440964</v>
      </c>
      <c r="D302" s="1">
        <v>1.9340000000000001E-5</v>
      </c>
      <c r="E302">
        <v>0.93828999999999996</v>
      </c>
      <c r="F302">
        <v>1.49E-2</v>
      </c>
      <c r="G302" t="s">
        <v>140</v>
      </c>
      <c r="H302">
        <v>0.79500000000000004</v>
      </c>
      <c r="I302">
        <v>0.80400000000000005</v>
      </c>
      <c r="J302">
        <v>0.94599999999999995</v>
      </c>
      <c r="K302" t="s">
        <v>20</v>
      </c>
      <c r="L302">
        <v>0</v>
      </c>
      <c r="M302">
        <v>159440817</v>
      </c>
      <c r="N302">
        <v>159802964</v>
      </c>
      <c r="O302">
        <v>362.14699999999999</v>
      </c>
      <c r="P302">
        <v>159440817</v>
      </c>
      <c r="Q302">
        <v>159442614</v>
      </c>
      <c r="R302">
        <v>1.7970000000000002</v>
      </c>
    </row>
    <row r="303" spans="1:18">
      <c r="A303" t="s">
        <v>359</v>
      </c>
      <c r="B303">
        <v>6</v>
      </c>
      <c r="C303">
        <v>5726384</v>
      </c>
      <c r="D303" s="1">
        <v>1.9380000000000001E-5</v>
      </c>
      <c r="E303">
        <v>0.80437000000000003</v>
      </c>
      <c r="F303">
        <v>5.0999999999999997E-2</v>
      </c>
      <c r="G303" t="s">
        <v>42</v>
      </c>
      <c r="H303">
        <v>0.98899999999999999</v>
      </c>
      <c r="I303">
        <v>0.99099999999999999</v>
      </c>
      <c r="J303">
        <v>0.83099999999999996</v>
      </c>
      <c r="K303" t="s">
        <v>54</v>
      </c>
      <c r="L303">
        <v>1</v>
      </c>
      <c r="M303">
        <v>5726384</v>
      </c>
      <c r="N303">
        <v>5726384</v>
      </c>
      <c r="O303">
        <v>0</v>
      </c>
      <c r="P303">
        <v>5726384</v>
      </c>
      <c r="Q303">
        <v>5726384</v>
      </c>
      <c r="R303">
        <v>0</v>
      </c>
    </row>
    <row r="304" spans="1:18">
      <c r="A304" t="s">
        <v>360</v>
      </c>
      <c r="B304">
        <v>19</v>
      </c>
      <c r="C304">
        <v>23078053</v>
      </c>
      <c r="D304" s="1">
        <v>1.9400000000000001E-5</v>
      </c>
      <c r="E304">
        <v>1.0765899999999999</v>
      </c>
      <c r="F304">
        <v>1.7299999999999999E-2</v>
      </c>
      <c r="G304" t="s">
        <v>42</v>
      </c>
      <c r="H304">
        <v>0.26400000000000001</v>
      </c>
      <c r="I304">
        <v>0.255</v>
      </c>
      <c r="J304">
        <v>0.58199999999999996</v>
      </c>
      <c r="K304" t="s">
        <v>30</v>
      </c>
      <c r="L304">
        <v>0</v>
      </c>
      <c r="M304">
        <v>23078053</v>
      </c>
      <c r="N304">
        <v>23078053</v>
      </c>
      <c r="O304">
        <v>0</v>
      </c>
      <c r="P304">
        <v>23078053</v>
      </c>
      <c r="Q304">
        <v>23078053</v>
      </c>
      <c r="R304">
        <v>0</v>
      </c>
    </row>
    <row r="305" spans="1:18">
      <c r="A305" t="s">
        <v>361</v>
      </c>
      <c r="B305">
        <v>11</v>
      </c>
      <c r="C305">
        <v>117942510</v>
      </c>
      <c r="D305" s="1">
        <v>1.9409999999999999E-5</v>
      </c>
      <c r="E305">
        <v>1.5266899999999999</v>
      </c>
      <c r="F305">
        <v>9.9099999999999994E-2</v>
      </c>
      <c r="G305" t="s">
        <v>28</v>
      </c>
      <c r="H305">
        <v>6.7600000000000004E-3</v>
      </c>
      <c r="I305">
        <v>5.11E-3</v>
      </c>
      <c r="J305">
        <v>0.84399999999999997</v>
      </c>
      <c r="K305" t="s">
        <v>68</v>
      </c>
      <c r="L305">
        <v>0</v>
      </c>
      <c r="M305">
        <v>117921110</v>
      </c>
      <c r="N305">
        <v>117949280</v>
      </c>
      <c r="O305">
        <v>28.17</v>
      </c>
      <c r="P305">
        <v>117921110</v>
      </c>
      <c r="Q305">
        <v>117949280</v>
      </c>
      <c r="R305">
        <v>28.17</v>
      </c>
    </row>
    <row r="306" spans="1:18">
      <c r="A306" t="s">
        <v>362</v>
      </c>
      <c r="B306">
        <v>5</v>
      </c>
      <c r="C306">
        <v>112724675</v>
      </c>
      <c r="D306" s="1">
        <v>1.9449999999999998E-5</v>
      </c>
      <c r="E306">
        <v>0.83377000000000001</v>
      </c>
      <c r="F306">
        <v>4.2599999999999999E-2</v>
      </c>
      <c r="G306" t="s">
        <v>23</v>
      </c>
      <c r="H306">
        <v>0.98399999999999999</v>
      </c>
      <c r="I306">
        <v>0.98599999999999999</v>
      </c>
      <c r="J306">
        <v>0.72699999999999998</v>
      </c>
      <c r="K306" t="s">
        <v>26</v>
      </c>
      <c r="L306">
        <v>0</v>
      </c>
      <c r="M306">
        <v>112656575</v>
      </c>
      <c r="N306">
        <v>112881675</v>
      </c>
      <c r="O306">
        <v>225.1</v>
      </c>
      <c r="P306">
        <v>112656575</v>
      </c>
      <c r="Q306">
        <v>112881675</v>
      </c>
      <c r="R306">
        <v>225.1</v>
      </c>
    </row>
    <row r="307" spans="1:18">
      <c r="A307" t="s">
        <v>363</v>
      </c>
      <c r="B307">
        <v>8</v>
      </c>
      <c r="C307">
        <v>11763582</v>
      </c>
      <c r="D307" s="1">
        <v>1.9560000000000002E-5</v>
      </c>
      <c r="E307">
        <v>1.1337200000000001</v>
      </c>
      <c r="F307">
        <v>2.9399999999999999E-2</v>
      </c>
      <c r="G307" t="s">
        <v>28</v>
      </c>
      <c r="H307">
        <v>5.8099999999999999E-2</v>
      </c>
      <c r="I307">
        <v>5.6800000000000003E-2</v>
      </c>
      <c r="J307">
        <v>0.41399999999999998</v>
      </c>
      <c r="K307" t="s">
        <v>63</v>
      </c>
      <c r="L307">
        <v>0</v>
      </c>
      <c r="M307">
        <v>11763582</v>
      </c>
      <c r="N307">
        <v>11763582</v>
      </c>
      <c r="O307">
        <v>0</v>
      </c>
      <c r="P307">
        <v>11763582</v>
      </c>
      <c r="Q307">
        <v>11763582</v>
      </c>
      <c r="R307">
        <v>0</v>
      </c>
    </row>
    <row r="308" spans="1:18">
      <c r="A308" t="s">
        <v>364</v>
      </c>
      <c r="B308">
        <v>6</v>
      </c>
      <c r="C308">
        <v>152930767</v>
      </c>
      <c r="D308" s="1">
        <v>1.9980000000000002E-5</v>
      </c>
      <c r="E308">
        <v>1.04321</v>
      </c>
      <c r="F308">
        <v>9.9000000000000008E-3</v>
      </c>
      <c r="G308" t="s">
        <v>28</v>
      </c>
      <c r="H308">
        <v>0.27300000000000002</v>
      </c>
      <c r="I308">
        <v>0.26100000000000001</v>
      </c>
      <c r="J308">
        <v>0.91800000000000004</v>
      </c>
      <c r="K308" t="s">
        <v>24</v>
      </c>
      <c r="L308">
        <v>1</v>
      </c>
      <c r="M308">
        <v>152930767</v>
      </c>
      <c r="N308">
        <v>152930767</v>
      </c>
      <c r="O308">
        <v>0</v>
      </c>
      <c r="P308">
        <v>152930767</v>
      </c>
      <c r="Q308">
        <v>152930767</v>
      </c>
      <c r="R308">
        <v>0</v>
      </c>
    </row>
    <row r="309" spans="1:18">
      <c r="A309" t="s">
        <v>365</v>
      </c>
      <c r="B309">
        <v>13</v>
      </c>
      <c r="C309">
        <v>41207158</v>
      </c>
      <c r="D309" s="1">
        <v>2.012E-5</v>
      </c>
      <c r="E309">
        <v>0.82521999999999995</v>
      </c>
      <c r="F309">
        <v>4.4999999999999998E-2</v>
      </c>
      <c r="G309" t="s">
        <v>28</v>
      </c>
      <c r="H309">
        <v>0.98799999999999999</v>
      </c>
      <c r="I309">
        <v>0.98799999999999999</v>
      </c>
      <c r="J309">
        <v>0.79600000000000004</v>
      </c>
      <c r="K309" t="s">
        <v>26</v>
      </c>
      <c r="L309">
        <v>0</v>
      </c>
      <c r="M309">
        <v>41117358</v>
      </c>
      <c r="N309">
        <v>41620158</v>
      </c>
      <c r="O309">
        <v>502.8</v>
      </c>
      <c r="P309">
        <v>41117358</v>
      </c>
      <c r="Q309">
        <v>41290758</v>
      </c>
      <c r="R309">
        <v>173.4</v>
      </c>
    </row>
    <row r="310" spans="1:18">
      <c r="A310" t="s">
        <v>366</v>
      </c>
      <c r="B310">
        <v>4</v>
      </c>
      <c r="C310">
        <v>105881306</v>
      </c>
      <c r="D310" s="1">
        <v>2.0390000000000003E-5</v>
      </c>
      <c r="E310">
        <v>3.10589</v>
      </c>
      <c r="F310">
        <v>0.26600000000000001</v>
      </c>
      <c r="G310" t="s">
        <v>159</v>
      </c>
      <c r="H310">
        <v>1.0200000000000001E-3</v>
      </c>
      <c r="I310">
        <v>1.0200000000000001E-3</v>
      </c>
      <c r="J310">
        <v>0.67600000000000005</v>
      </c>
      <c r="K310" t="s">
        <v>92</v>
      </c>
      <c r="L310">
        <v>0</v>
      </c>
      <c r="M310">
        <v>105881306</v>
      </c>
      <c r="N310">
        <v>105881306</v>
      </c>
      <c r="O310">
        <v>0</v>
      </c>
      <c r="P310">
        <v>105881306</v>
      </c>
      <c r="Q310">
        <v>105881306</v>
      </c>
      <c r="R310">
        <v>0</v>
      </c>
    </row>
    <row r="311" spans="1:18">
      <c r="A311" t="s">
        <v>367</v>
      </c>
      <c r="B311">
        <v>10</v>
      </c>
      <c r="C311">
        <v>108787618</v>
      </c>
      <c r="D311" s="1">
        <v>2.0450000000000002E-5</v>
      </c>
      <c r="E311">
        <v>1.6674600000000002</v>
      </c>
      <c r="F311">
        <v>0.12</v>
      </c>
      <c r="G311" t="s">
        <v>23</v>
      </c>
      <c r="H311">
        <v>2.8300000000000001E-3</v>
      </c>
      <c r="I311">
        <v>2.8300000000000001E-3</v>
      </c>
      <c r="J311">
        <v>0.98699999999999999</v>
      </c>
      <c r="K311" t="s">
        <v>61</v>
      </c>
      <c r="L311">
        <v>0</v>
      </c>
      <c r="M311">
        <v>108787618</v>
      </c>
      <c r="N311">
        <v>108787618</v>
      </c>
      <c r="O311">
        <v>0</v>
      </c>
      <c r="P311">
        <v>108787618</v>
      </c>
      <c r="Q311">
        <v>108787618</v>
      </c>
      <c r="R311">
        <v>0</v>
      </c>
    </row>
    <row r="312" spans="1:18">
      <c r="A312" t="s">
        <v>368</v>
      </c>
      <c r="B312">
        <v>12</v>
      </c>
      <c r="C312">
        <v>40378739</v>
      </c>
      <c r="D312" s="1">
        <v>2.0470000000000002E-5</v>
      </c>
      <c r="E312">
        <v>0.94081999999999999</v>
      </c>
      <c r="F312">
        <v>1.43E-2</v>
      </c>
      <c r="G312" t="s">
        <v>37</v>
      </c>
      <c r="H312">
        <v>9.4100000000000003E-2</v>
      </c>
      <c r="I312">
        <v>0.104</v>
      </c>
      <c r="J312">
        <v>0.99199999999999999</v>
      </c>
      <c r="K312" t="s">
        <v>109</v>
      </c>
      <c r="L312">
        <v>7</v>
      </c>
      <c r="M312">
        <v>40275739</v>
      </c>
      <c r="N312">
        <v>40382119</v>
      </c>
      <c r="O312">
        <v>106.38</v>
      </c>
      <c r="P312">
        <v>40323539</v>
      </c>
      <c r="Q312">
        <v>40382119</v>
      </c>
      <c r="R312">
        <v>58.58</v>
      </c>
    </row>
    <row r="313" spans="1:18">
      <c r="A313" t="s">
        <v>369</v>
      </c>
      <c r="B313">
        <v>14</v>
      </c>
      <c r="C313">
        <v>91965115</v>
      </c>
      <c r="D313" s="1">
        <v>2.069E-5</v>
      </c>
      <c r="E313">
        <v>0.95113000000000003</v>
      </c>
      <c r="F313">
        <v>1.18E-2</v>
      </c>
      <c r="G313" t="s">
        <v>23</v>
      </c>
      <c r="H313">
        <v>0.26</v>
      </c>
      <c r="I313">
        <v>0.26400000000000001</v>
      </c>
      <c r="J313">
        <v>0.73899999999999999</v>
      </c>
      <c r="K313" t="s">
        <v>26</v>
      </c>
      <c r="L313">
        <v>0</v>
      </c>
      <c r="M313">
        <v>91865115</v>
      </c>
      <c r="N313">
        <v>92024415</v>
      </c>
      <c r="O313">
        <v>159.30000000000001</v>
      </c>
      <c r="P313">
        <v>91965115</v>
      </c>
      <c r="Q313">
        <v>91965115</v>
      </c>
      <c r="R313">
        <v>0</v>
      </c>
    </row>
    <row r="314" spans="1:18">
      <c r="A314" t="s">
        <v>370</v>
      </c>
      <c r="B314">
        <v>11</v>
      </c>
      <c r="C314">
        <v>125915125</v>
      </c>
      <c r="D314" s="1">
        <v>2.0760000000000001E-5</v>
      </c>
      <c r="E314">
        <v>2.4912900000000002</v>
      </c>
      <c r="F314">
        <v>0.21440000000000001</v>
      </c>
      <c r="G314" t="s">
        <v>48</v>
      </c>
      <c r="H314">
        <v>1.72E-3</v>
      </c>
      <c r="I314">
        <v>1.72E-3</v>
      </c>
      <c r="J314">
        <v>0.54100000000000004</v>
      </c>
      <c r="K314" t="s">
        <v>61</v>
      </c>
      <c r="L314">
        <v>0</v>
      </c>
      <c r="M314">
        <v>125915125</v>
      </c>
      <c r="N314">
        <v>125915125</v>
      </c>
      <c r="O314">
        <v>0</v>
      </c>
      <c r="P314">
        <v>125915125</v>
      </c>
      <c r="Q314">
        <v>125915125</v>
      </c>
      <c r="R314">
        <v>0</v>
      </c>
    </row>
    <row r="315" spans="1:18">
      <c r="A315" t="s">
        <v>371</v>
      </c>
      <c r="B315">
        <v>4</v>
      </c>
      <c r="C315">
        <v>181345959</v>
      </c>
      <c r="D315" s="1">
        <v>2.0760000000000001E-5</v>
      </c>
      <c r="E315">
        <v>0.95945000000000003</v>
      </c>
      <c r="F315">
        <v>9.7000000000000003E-3</v>
      </c>
      <c r="G315" t="s">
        <v>37</v>
      </c>
      <c r="H315">
        <v>0.255</v>
      </c>
      <c r="I315">
        <v>0.26800000000000002</v>
      </c>
      <c r="J315">
        <v>1</v>
      </c>
      <c r="K315" t="s">
        <v>54</v>
      </c>
      <c r="L315">
        <v>3</v>
      </c>
      <c r="M315">
        <v>181318959</v>
      </c>
      <c r="N315">
        <v>181350459</v>
      </c>
      <c r="O315">
        <v>31.5</v>
      </c>
      <c r="P315">
        <v>181318959</v>
      </c>
      <c r="Q315">
        <v>181350459</v>
      </c>
      <c r="R315">
        <v>31.5</v>
      </c>
    </row>
    <row r="316" spans="1:18">
      <c r="A316" t="s">
        <v>372</v>
      </c>
      <c r="B316">
        <v>4</v>
      </c>
      <c r="C316">
        <v>105790847</v>
      </c>
      <c r="D316" s="1">
        <v>2.0770000000000003E-5</v>
      </c>
      <c r="E316">
        <v>2.7321800000000001</v>
      </c>
      <c r="F316">
        <v>0.2361</v>
      </c>
      <c r="G316" t="s">
        <v>125</v>
      </c>
      <c r="H316">
        <v>9.9299999999999996E-4</v>
      </c>
      <c r="I316">
        <v>9.9299999999999996E-4</v>
      </c>
      <c r="J316">
        <v>0.83499999999999996</v>
      </c>
      <c r="K316" t="s">
        <v>92</v>
      </c>
      <c r="L316">
        <v>0</v>
      </c>
      <c r="M316">
        <v>105790847</v>
      </c>
      <c r="N316">
        <v>105790847</v>
      </c>
      <c r="O316">
        <v>0</v>
      </c>
      <c r="P316">
        <v>105790847</v>
      </c>
      <c r="Q316">
        <v>105790847</v>
      </c>
      <c r="R316">
        <v>0</v>
      </c>
    </row>
    <row r="317" spans="1:18">
      <c r="A317" t="s">
        <v>373</v>
      </c>
      <c r="B317">
        <v>6</v>
      </c>
      <c r="C317">
        <v>116274344</v>
      </c>
      <c r="D317" s="1">
        <v>2.0930000000000001E-5</v>
      </c>
      <c r="E317">
        <v>0.95552000000000004</v>
      </c>
      <c r="F317">
        <v>1.0699999999999999E-2</v>
      </c>
      <c r="G317" t="s">
        <v>28</v>
      </c>
      <c r="H317">
        <v>0.60399999999999998</v>
      </c>
      <c r="I317">
        <v>0.60599999999999998</v>
      </c>
      <c r="J317">
        <v>0.71599999999999997</v>
      </c>
      <c r="K317" t="s">
        <v>26</v>
      </c>
      <c r="L317">
        <v>0</v>
      </c>
      <c r="M317">
        <v>116274344</v>
      </c>
      <c r="N317">
        <v>116274344</v>
      </c>
      <c r="O317">
        <v>0</v>
      </c>
      <c r="P317">
        <v>116274344</v>
      </c>
      <c r="Q317">
        <v>116274344</v>
      </c>
      <c r="R317">
        <v>0</v>
      </c>
    </row>
    <row r="318" spans="1:18">
      <c r="A318" t="s">
        <v>374</v>
      </c>
      <c r="B318">
        <v>6</v>
      </c>
      <c r="C318">
        <v>6270236</v>
      </c>
      <c r="D318" s="1">
        <v>2.0940000000000003E-5</v>
      </c>
      <c r="E318">
        <v>1.0738000000000001</v>
      </c>
      <c r="F318">
        <v>1.67E-2</v>
      </c>
      <c r="G318" t="s">
        <v>28</v>
      </c>
      <c r="H318">
        <v>8.0299999999999996E-2</v>
      </c>
      <c r="I318">
        <v>7.7200000000000005E-2</v>
      </c>
      <c r="J318">
        <v>0.97</v>
      </c>
      <c r="K318" t="s">
        <v>63</v>
      </c>
      <c r="L318">
        <v>0</v>
      </c>
      <c r="M318">
        <v>6250536</v>
      </c>
      <c r="N318">
        <v>6270236</v>
      </c>
      <c r="O318">
        <v>19.7</v>
      </c>
      <c r="P318">
        <v>6261566</v>
      </c>
      <c r="Q318">
        <v>6270236</v>
      </c>
      <c r="R318">
        <v>8.67</v>
      </c>
    </row>
    <row r="319" spans="1:18">
      <c r="A319" t="s">
        <v>375</v>
      </c>
      <c r="B319">
        <v>10</v>
      </c>
      <c r="C319">
        <v>124680765</v>
      </c>
      <c r="D319" s="1">
        <v>2.1120000000000001E-5</v>
      </c>
      <c r="E319">
        <v>1.1730400000000001</v>
      </c>
      <c r="F319">
        <v>3.7499999999999999E-2</v>
      </c>
      <c r="G319" t="s">
        <v>37</v>
      </c>
      <c r="H319">
        <v>0.98299999999999998</v>
      </c>
      <c r="I319">
        <v>0.98099999999999998</v>
      </c>
      <c r="J319">
        <v>0.84399999999999997</v>
      </c>
      <c r="K319" t="s">
        <v>63</v>
      </c>
      <c r="L319">
        <v>0</v>
      </c>
      <c r="M319">
        <v>124680765</v>
      </c>
      <c r="N319">
        <v>124680765</v>
      </c>
      <c r="O319">
        <v>0</v>
      </c>
      <c r="P319">
        <v>124680765</v>
      </c>
      <c r="Q319">
        <v>124680765</v>
      </c>
      <c r="R319">
        <v>0</v>
      </c>
    </row>
    <row r="320" spans="1:18">
      <c r="A320" t="s">
        <v>376</v>
      </c>
      <c r="B320">
        <v>8</v>
      </c>
      <c r="C320">
        <v>64598044</v>
      </c>
      <c r="D320" s="1">
        <v>2.1130000000000003E-5</v>
      </c>
      <c r="E320">
        <v>1.05993</v>
      </c>
      <c r="F320">
        <v>1.37E-2</v>
      </c>
      <c r="G320" t="s">
        <v>19</v>
      </c>
      <c r="H320">
        <v>0.76100000000000001</v>
      </c>
      <c r="I320">
        <v>0.754</v>
      </c>
      <c r="J320">
        <v>0.96899999999999997</v>
      </c>
      <c r="K320" t="s">
        <v>20</v>
      </c>
      <c r="L320">
        <v>0</v>
      </c>
      <c r="M320">
        <v>64408044</v>
      </c>
      <c r="N320">
        <v>64932044</v>
      </c>
      <c r="O320">
        <v>524</v>
      </c>
      <c r="P320">
        <v>64505344</v>
      </c>
      <c r="Q320">
        <v>64603884</v>
      </c>
      <c r="R320">
        <v>98.54</v>
      </c>
    </row>
    <row r="321" spans="1:18">
      <c r="A321" t="s">
        <v>377</v>
      </c>
      <c r="B321">
        <v>4</v>
      </c>
      <c r="C321">
        <v>179050315</v>
      </c>
      <c r="D321" s="1">
        <v>2.1250000000000002E-5</v>
      </c>
      <c r="E321">
        <v>2.8016299999999998</v>
      </c>
      <c r="F321">
        <v>0.24229999999999999</v>
      </c>
      <c r="G321" t="s">
        <v>246</v>
      </c>
      <c r="H321">
        <v>5.5199999999999997E-4</v>
      </c>
      <c r="I321">
        <v>5.5199999999999997E-4</v>
      </c>
      <c r="J321">
        <v>0.91100000000000003</v>
      </c>
      <c r="K321" t="s">
        <v>92</v>
      </c>
      <c r="L321">
        <v>0</v>
      </c>
      <c r="M321">
        <v>179050315</v>
      </c>
      <c r="N321">
        <v>179050315</v>
      </c>
      <c r="O321">
        <v>0</v>
      </c>
      <c r="P321">
        <v>179050315</v>
      </c>
      <c r="Q321">
        <v>179050315</v>
      </c>
      <c r="R321">
        <v>0</v>
      </c>
    </row>
    <row r="322" spans="1:18">
      <c r="A322" t="s">
        <v>378</v>
      </c>
      <c r="B322">
        <v>4</v>
      </c>
      <c r="C322">
        <v>151733478</v>
      </c>
      <c r="D322" s="1">
        <v>2.1280000000000003E-5</v>
      </c>
      <c r="E322">
        <v>3.0888499999999999</v>
      </c>
      <c r="F322">
        <v>0.26529999999999998</v>
      </c>
      <c r="G322" t="s">
        <v>42</v>
      </c>
      <c r="H322">
        <v>8.2200000000000003E-4</v>
      </c>
      <c r="I322">
        <v>8.2200000000000003E-4</v>
      </c>
      <c r="J322">
        <v>0.84799999999999998</v>
      </c>
      <c r="K322" t="s">
        <v>61</v>
      </c>
      <c r="L322">
        <v>0</v>
      </c>
      <c r="M322">
        <v>151733478</v>
      </c>
      <c r="N322">
        <v>151733478</v>
      </c>
      <c r="O322">
        <v>0</v>
      </c>
      <c r="P322">
        <v>151733478</v>
      </c>
      <c r="Q322">
        <v>151733478</v>
      </c>
      <c r="R322">
        <v>0</v>
      </c>
    </row>
    <row r="323" spans="1:18">
      <c r="A323" t="s">
        <v>379</v>
      </c>
      <c r="B323">
        <v>4</v>
      </c>
      <c r="C323">
        <v>179084879</v>
      </c>
      <c r="D323" s="1">
        <v>2.1280000000000003E-5</v>
      </c>
      <c r="E323">
        <v>2.6101299999999998</v>
      </c>
      <c r="F323">
        <v>0.22570000000000001</v>
      </c>
      <c r="G323" t="s">
        <v>67</v>
      </c>
      <c r="H323">
        <v>7.0200000000000004E-4</v>
      </c>
      <c r="I323">
        <v>7.0200000000000004E-4</v>
      </c>
      <c r="J323">
        <v>0.82599999999999996</v>
      </c>
      <c r="K323" t="s">
        <v>92</v>
      </c>
      <c r="L323">
        <v>0</v>
      </c>
      <c r="M323">
        <v>179084879</v>
      </c>
      <c r="N323">
        <v>179084879</v>
      </c>
      <c r="O323">
        <v>0</v>
      </c>
      <c r="P323">
        <v>179084879</v>
      </c>
      <c r="Q323">
        <v>179084879</v>
      </c>
      <c r="R323">
        <v>0</v>
      </c>
    </row>
    <row r="324" spans="1:18">
      <c r="A324" t="s">
        <v>380</v>
      </c>
      <c r="B324">
        <v>2</v>
      </c>
      <c r="C324">
        <v>64371169</v>
      </c>
      <c r="D324" s="1">
        <v>2.1300000000000003E-5</v>
      </c>
      <c r="E324">
        <v>1.11049</v>
      </c>
      <c r="F324">
        <v>2.46E-2</v>
      </c>
      <c r="G324" t="s">
        <v>37</v>
      </c>
      <c r="H324">
        <v>4.7500000000000001E-2</v>
      </c>
      <c r="I324">
        <v>4.5999999999999999E-2</v>
      </c>
      <c r="J324">
        <v>0.72199999999999998</v>
      </c>
      <c r="K324" t="s">
        <v>63</v>
      </c>
      <c r="L324">
        <v>0</v>
      </c>
      <c r="M324">
        <v>64371169</v>
      </c>
      <c r="N324">
        <v>64371169</v>
      </c>
      <c r="O324">
        <v>0</v>
      </c>
      <c r="P324">
        <v>64371169</v>
      </c>
      <c r="Q324">
        <v>64371169</v>
      </c>
      <c r="R324">
        <v>0</v>
      </c>
    </row>
    <row r="325" spans="1:18">
      <c r="A325" t="s">
        <v>381</v>
      </c>
      <c r="B325">
        <v>16</v>
      </c>
      <c r="C325">
        <v>73848316</v>
      </c>
      <c r="D325" s="1">
        <v>2.1490000000000003E-5</v>
      </c>
      <c r="E325">
        <v>0.93286000000000002</v>
      </c>
      <c r="F325">
        <v>1.6400000000000001E-2</v>
      </c>
      <c r="G325" t="s">
        <v>19</v>
      </c>
      <c r="H325">
        <v>0.151</v>
      </c>
      <c r="I325">
        <v>0.158</v>
      </c>
      <c r="J325">
        <v>0.97499999999999998</v>
      </c>
      <c r="K325" t="s">
        <v>30</v>
      </c>
      <c r="L325">
        <v>0</v>
      </c>
      <c r="M325">
        <v>73831316</v>
      </c>
      <c r="N325">
        <v>73848316</v>
      </c>
      <c r="O325">
        <v>17</v>
      </c>
      <c r="P325">
        <v>73848316</v>
      </c>
      <c r="Q325">
        <v>73848316</v>
      </c>
      <c r="R325">
        <v>0</v>
      </c>
    </row>
    <row r="326" spans="1:18">
      <c r="A326" t="s">
        <v>382</v>
      </c>
      <c r="B326">
        <v>10</v>
      </c>
      <c r="C326">
        <v>108787117</v>
      </c>
      <c r="D326" s="1">
        <v>2.1550000000000002E-5</v>
      </c>
      <c r="E326">
        <v>1.6684600000000001</v>
      </c>
      <c r="F326">
        <v>0.1205</v>
      </c>
      <c r="G326" t="s">
        <v>28</v>
      </c>
      <c r="H326">
        <v>2.82E-3</v>
      </c>
      <c r="I326">
        <v>2.82E-3</v>
      </c>
      <c r="J326">
        <v>0.98799999999999999</v>
      </c>
      <c r="K326" t="s">
        <v>61</v>
      </c>
      <c r="L326">
        <v>0</v>
      </c>
      <c r="M326">
        <v>108787117</v>
      </c>
      <c r="N326">
        <v>108787117</v>
      </c>
      <c r="O326">
        <v>0</v>
      </c>
      <c r="P326">
        <v>108787117</v>
      </c>
      <c r="Q326">
        <v>108787117</v>
      </c>
      <c r="R326">
        <v>0</v>
      </c>
    </row>
    <row r="327" spans="1:18">
      <c r="A327" t="s">
        <v>383</v>
      </c>
      <c r="B327">
        <v>4</v>
      </c>
      <c r="C327">
        <v>105809388</v>
      </c>
      <c r="D327" s="1">
        <v>2.1610000000000001E-5</v>
      </c>
      <c r="E327">
        <v>2.9659599999999999</v>
      </c>
      <c r="F327">
        <v>0.25600000000000001</v>
      </c>
      <c r="G327" t="s">
        <v>125</v>
      </c>
      <c r="H327">
        <v>7.4899999999999999E-4</v>
      </c>
      <c r="I327">
        <v>7.4899999999999999E-4</v>
      </c>
      <c r="J327">
        <v>0.96099999999999997</v>
      </c>
      <c r="K327" t="s">
        <v>92</v>
      </c>
      <c r="L327">
        <v>0</v>
      </c>
      <c r="M327">
        <v>105809388</v>
      </c>
      <c r="N327">
        <v>105809388</v>
      </c>
      <c r="O327">
        <v>0</v>
      </c>
      <c r="P327">
        <v>105809388</v>
      </c>
      <c r="Q327">
        <v>105809388</v>
      </c>
      <c r="R327">
        <v>0</v>
      </c>
    </row>
    <row r="328" spans="1:18">
      <c r="A328" t="s">
        <v>384</v>
      </c>
      <c r="B328">
        <v>13</v>
      </c>
      <c r="C328">
        <v>35003280</v>
      </c>
      <c r="D328" s="1">
        <v>2.1880000000000001E-5</v>
      </c>
      <c r="E328">
        <v>0.45644000000000001</v>
      </c>
      <c r="F328">
        <v>0.18479999999999999</v>
      </c>
      <c r="G328" t="s">
        <v>28</v>
      </c>
      <c r="H328">
        <v>3.1900000000000001E-3</v>
      </c>
      <c r="I328">
        <v>4.9300000000000004E-3</v>
      </c>
      <c r="J328">
        <v>0.58099999999999996</v>
      </c>
      <c r="K328" t="s">
        <v>57</v>
      </c>
      <c r="L328">
        <v>0</v>
      </c>
      <c r="M328">
        <v>35003280</v>
      </c>
      <c r="N328">
        <v>35003280</v>
      </c>
      <c r="O328">
        <v>0</v>
      </c>
      <c r="P328">
        <v>35003280</v>
      </c>
      <c r="Q328">
        <v>35003280</v>
      </c>
      <c r="R328">
        <v>0</v>
      </c>
    </row>
    <row r="329" spans="1:18">
      <c r="A329" t="s">
        <v>385</v>
      </c>
      <c r="B329">
        <v>17</v>
      </c>
      <c r="C329">
        <v>2886556</v>
      </c>
      <c r="D329" s="1">
        <v>2.2110000000000003E-5</v>
      </c>
      <c r="E329">
        <v>3.38042</v>
      </c>
      <c r="F329">
        <v>0.28710000000000002</v>
      </c>
      <c r="G329" t="s">
        <v>28</v>
      </c>
      <c r="H329">
        <v>7.3600000000000002E-3</v>
      </c>
      <c r="I329">
        <v>4.5599999999999998E-3</v>
      </c>
      <c r="J329">
        <v>0.45800000000000002</v>
      </c>
      <c r="K329" t="s">
        <v>386</v>
      </c>
      <c r="L329">
        <v>0</v>
      </c>
      <c r="M329">
        <v>2886556</v>
      </c>
      <c r="N329">
        <v>2886556</v>
      </c>
      <c r="O329">
        <v>0</v>
      </c>
      <c r="P329">
        <v>2886556</v>
      </c>
      <c r="Q329">
        <v>2886556</v>
      </c>
      <c r="R329">
        <v>0</v>
      </c>
    </row>
    <row r="330" spans="1:18">
      <c r="A330" t="s">
        <v>387</v>
      </c>
      <c r="B330">
        <v>8</v>
      </c>
      <c r="C330">
        <v>14675270</v>
      </c>
      <c r="D330" s="1">
        <v>2.2140000000000001E-5</v>
      </c>
      <c r="E330">
        <v>1.0464500000000001</v>
      </c>
      <c r="F330">
        <v>1.0699999999999999E-2</v>
      </c>
      <c r="G330" t="s">
        <v>23</v>
      </c>
      <c r="H330">
        <v>0.21</v>
      </c>
      <c r="I330">
        <v>0.20100000000000001</v>
      </c>
      <c r="J330">
        <v>0.95299999999999996</v>
      </c>
      <c r="K330" t="s">
        <v>24</v>
      </c>
      <c r="L330">
        <v>1</v>
      </c>
      <c r="M330">
        <v>14619070</v>
      </c>
      <c r="N330">
        <v>14717570</v>
      </c>
      <c r="O330">
        <v>98.5</v>
      </c>
      <c r="P330">
        <v>14672690</v>
      </c>
      <c r="Q330">
        <v>14717570</v>
      </c>
      <c r="R330">
        <v>44.88</v>
      </c>
    </row>
    <row r="331" spans="1:18">
      <c r="A331" t="s">
        <v>388</v>
      </c>
      <c r="B331">
        <v>4</v>
      </c>
      <c r="C331">
        <v>105845598</v>
      </c>
      <c r="D331" s="1">
        <v>2.2230000000000002E-5</v>
      </c>
      <c r="E331">
        <v>3.0062700000000002</v>
      </c>
      <c r="F331">
        <v>0.25950000000000001</v>
      </c>
      <c r="G331" t="s">
        <v>125</v>
      </c>
      <c r="H331">
        <v>8.0199999999999998E-4</v>
      </c>
      <c r="I331">
        <v>8.0199999999999998E-4</v>
      </c>
      <c r="J331">
        <v>0.90100000000000002</v>
      </c>
      <c r="K331" t="s">
        <v>92</v>
      </c>
      <c r="L331">
        <v>0</v>
      </c>
      <c r="M331">
        <v>105845598</v>
      </c>
      <c r="N331">
        <v>105845598</v>
      </c>
      <c r="O331">
        <v>0</v>
      </c>
      <c r="P331">
        <v>105845598</v>
      </c>
      <c r="Q331">
        <v>105845598</v>
      </c>
      <c r="R331">
        <v>0</v>
      </c>
    </row>
    <row r="332" spans="1:18">
      <c r="A332" t="s">
        <v>389</v>
      </c>
      <c r="B332">
        <v>1</v>
      </c>
      <c r="C332">
        <v>13367310</v>
      </c>
      <c r="D332" s="1">
        <v>2.2420000000000002E-5</v>
      </c>
      <c r="E332">
        <v>1.1151599999999999</v>
      </c>
      <c r="F332">
        <v>2.5700000000000001E-2</v>
      </c>
      <c r="G332" t="s">
        <v>42</v>
      </c>
      <c r="H332">
        <v>0.84699999999999998</v>
      </c>
      <c r="I332">
        <v>0.84299999999999997</v>
      </c>
      <c r="J332">
        <v>0.39700000000000002</v>
      </c>
      <c r="K332" t="s">
        <v>30</v>
      </c>
      <c r="L332">
        <v>0</v>
      </c>
      <c r="M332">
        <v>13367310</v>
      </c>
      <c r="N332">
        <v>13367310</v>
      </c>
      <c r="O332">
        <v>0</v>
      </c>
      <c r="P332">
        <v>13367310</v>
      </c>
      <c r="Q332">
        <v>13367310</v>
      </c>
      <c r="R332">
        <v>0</v>
      </c>
    </row>
    <row r="333" spans="1:18">
      <c r="A333" t="s">
        <v>390</v>
      </c>
      <c r="B333">
        <v>1</v>
      </c>
      <c r="C333">
        <v>205288571</v>
      </c>
      <c r="D333" s="1">
        <v>2.247E-5</v>
      </c>
      <c r="E333">
        <v>0.88807000000000003</v>
      </c>
      <c r="F333">
        <v>2.8000000000000001E-2</v>
      </c>
      <c r="G333" t="s">
        <v>45</v>
      </c>
      <c r="H333">
        <v>0.96699999999999997</v>
      </c>
      <c r="I333">
        <v>0.97399999999999998</v>
      </c>
      <c r="J333">
        <v>0.84299999999999997</v>
      </c>
      <c r="K333" t="s">
        <v>54</v>
      </c>
      <c r="L333">
        <v>1</v>
      </c>
      <c r="M333">
        <v>205282931</v>
      </c>
      <c r="N333">
        <v>205289385</v>
      </c>
      <c r="O333">
        <v>6.4539999999999997</v>
      </c>
      <c r="P333">
        <v>205282931</v>
      </c>
      <c r="Q333">
        <v>205289385</v>
      </c>
      <c r="R333">
        <v>6.4539999999999997</v>
      </c>
    </row>
    <row r="334" spans="1:18">
      <c r="A334" t="s">
        <v>391</v>
      </c>
      <c r="B334">
        <v>6</v>
      </c>
      <c r="C334">
        <v>108003855</v>
      </c>
      <c r="D334" s="1">
        <v>2.2550000000000003E-5</v>
      </c>
      <c r="E334">
        <v>3.3645700000000001</v>
      </c>
      <c r="F334">
        <v>0.2863</v>
      </c>
      <c r="G334" t="s">
        <v>56</v>
      </c>
      <c r="H334">
        <v>4.8799999999999999E-4</v>
      </c>
      <c r="I334">
        <v>4.8799999999999999E-4</v>
      </c>
      <c r="J334">
        <v>0.89700000000000002</v>
      </c>
      <c r="K334" t="s">
        <v>92</v>
      </c>
      <c r="L334">
        <v>0</v>
      </c>
      <c r="M334">
        <v>108002565</v>
      </c>
      <c r="N334">
        <v>108008535</v>
      </c>
      <c r="O334">
        <v>5.97</v>
      </c>
      <c r="P334">
        <v>108002565</v>
      </c>
      <c r="Q334">
        <v>108008535</v>
      </c>
      <c r="R334">
        <v>5.97</v>
      </c>
    </row>
    <row r="335" spans="1:18">
      <c r="A335" t="s">
        <v>392</v>
      </c>
      <c r="B335">
        <v>17</v>
      </c>
      <c r="C335">
        <v>26324</v>
      </c>
      <c r="D335" s="1">
        <v>2.2590000000000002E-5</v>
      </c>
      <c r="E335">
        <v>1.55566</v>
      </c>
      <c r="F335">
        <v>0.1043</v>
      </c>
      <c r="G335" t="s">
        <v>19</v>
      </c>
      <c r="H335">
        <v>0.01</v>
      </c>
      <c r="I335">
        <v>8.6999999999999994E-3</v>
      </c>
      <c r="J335">
        <v>0.28999999999999998</v>
      </c>
      <c r="K335" t="s">
        <v>20</v>
      </c>
      <c r="L335">
        <v>0</v>
      </c>
      <c r="M335">
        <v>26324</v>
      </c>
      <c r="N335">
        <v>26324</v>
      </c>
      <c r="O335">
        <v>0</v>
      </c>
      <c r="P335">
        <v>26324</v>
      </c>
      <c r="Q335">
        <v>26324</v>
      </c>
      <c r="R335">
        <v>0</v>
      </c>
    </row>
    <row r="336" spans="1:18">
      <c r="A336" t="s">
        <v>393</v>
      </c>
      <c r="B336">
        <v>18</v>
      </c>
      <c r="C336">
        <v>24477889</v>
      </c>
      <c r="D336" s="1">
        <v>2.2670000000000001E-5</v>
      </c>
      <c r="E336">
        <v>0.94318000000000002</v>
      </c>
      <c r="F336">
        <v>1.38E-2</v>
      </c>
      <c r="G336" t="s">
        <v>28</v>
      </c>
      <c r="H336">
        <v>0.85699999999999998</v>
      </c>
      <c r="I336">
        <v>0.88700000000000001</v>
      </c>
      <c r="J336">
        <v>0.88400000000000001</v>
      </c>
      <c r="K336" t="s">
        <v>54</v>
      </c>
      <c r="L336">
        <v>2</v>
      </c>
      <c r="M336">
        <v>24477889</v>
      </c>
      <c r="N336">
        <v>24477889</v>
      </c>
      <c r="O336">
        <v>0</v>
      </c>
      <c r="P336">
        <v>24477889</v>
      </c>
      <c r="Q336">
        <v>24477889</v>
      </c>
      <c r="R336">
        <v>0</v>
      </c>
    </row>
    <row r="337" spans="1:18">
      <c r="A337" t="s">
        <v>394</v>
      </c>
      <c r="B337">
        <v>14</v>
      </c>
      <c r="C337">
        <v>33216921</v>
      </c>
      <c r="D337" s="1">
        <v>2.2690000000000001E-5</v>
      </c>
      <c r="E337">
        <v>0.94138999999999995</v>
      </c>
      <c r="F337">
        <v>1.43E-2</v>
      </c>
      <c r="G337" t="s">
        <v>23</v>
      </c>
      <c r="H337">
        <v>0.87</v>
      </c>
      <c r="I337">
        <v>0.89400000000000002</v>
      </c>
      <c r="J337">
        <v>0.874</v>
      </c>
      <c r="K337" t="s">
        <v>54</v>
      </c>
      <c r="L337">
        <v>2</v>
      </c>
      <c r="M337">
        <v>33216921</v>
      </c>
      <c r="N337">
        <v>33242321</v>
      </c>
      <c r="O337">
        <v>25.4</v>
      </c>
      <c r="P337">
        <v>33216921</v>
      </c>
      <c r="Q337">
        <v>33216921</v>
      </c>
      <c r="R337">
        <v>0</v>
      </c>
    </row>
    <row r="338" spans="1:18">
      <c r="A338" t="s">
        <v>395</v>
      </c>
      <c r="B338">
        <v>5</v>
      </c>
      <c r="C338">
        <v>132977945</v>
      </c>
      <c r="D338" s="1">
        <v>2.2740000000000003E-5</v>
      </c>
      <c r="E338">
        <v>0.90375000000000005</v>
      </c>
      <c r="F338">
        <v>2.3900000000000001E-2</v>
      </c>
      <c r="G338" t="s">
        <v>23</v>
      </c>
      <c r="H338">
        <v>3.1800000000000002E-2</v>
      </c>
      <c r="I338">
        <v>3.15E-2</v>
      </c>
      <c r="J338">
        <v>0.99299999999999999</v>
      </c>
      <c r="K338" t="s">
        <v>54</v>
      </c>
      <c r="L338">
        <v>1</v>
      </c>
      <c r="M338">
        <v>132971175</v>
      </c>
      <c r="N338">
        <v>133005945</v>
      </c>
      <c r="O338">
        <v>34.770000000000003</v>
      </c>
      <c r="P338">
        <v>132971175</v>
      </c>
      <c r="Q338">
        <v>133005945</v>
      </c>
      <c r="R338">
        <v>34.770000000000003</v>
      </c>
    </row>
    <row r="339" spans="1:18">
      <c r="A339" t="s">
        <v>396</v>
      </c>
      <c r="B339">
        <v>4</v>
      </c>
      <c r="C339">
        <v>105811314</v>
      </c>
      <c r="D339" s="1">
        <v>2.2760000000000002E-5</v>
      </c>
      <c r="E339">
        <v>2.9576599999999997</v>
      </c>
      <c r="F339">
        <v>0.25600000000000001</v>
      </c>
      <c r="G339" t="s">
        <v>37</v>
      </c>
      <c r="H339">
        <v>7.4600000000000003E-4</v>
      </c>
      <c r="I339">
        <v>7.4600000000000003E-4</v>
      </c>
      <c r="J339">
        <v>0.96499999999999997</v>
      </c>
      <c r="K339" t="s">
        <v>61</v>
      </c>
      <c r="L339">
        <v>0</v>
      </c>
      <c r="M339">
        <v>105811314</v>
      </c>
      <c r="N339">
        <v>105811314</v>
      </c>
      <c r="O339">
        <v>0</v>
      </c>
      <c r="P339">
        <v>105811314</v>
      </c>
      <c r="Q339">
        <v>105811314</v>
      </c>
      <c r="R339">
        <v>0</v>
      </c>
    </row>
    <row r="340" spans="1:18">
      <c r="A340" t="s">
        <v>397</v>
      </c>
      <c r="B340">
        <v>8</v>
      </c>
      <c r="C340">
        <v>25830445</v>
      </c>
      <c r="D340" s="1">
        <v>2.2780000000000002E-5</v>
      </c>
      <c r="E340">
        <v>1.2231099999999999</v>
      </c>
      <c r="F340">
        <v>4.7600000000000003E-2</v>
      </c>
      <c r="G340" t="s">
        <v>37</v>
      </c>
      <c r="H340">
        <v>1.2699999999999999E-2</v>
      </c>
      <c r="I340">
        <v>1.21E-2</v>
      </c>
      <c r="J340">
        <v>0.68700000000000006</v>
      </c>
      <c r="K340" t="s">
        <v>63</v>
      </c>
      <c r="L340">
        <v>0</v>
      </c>
      <c r="M340">
        <v>25667445</v>
      </c>
      <c r="N340">
        <v>25830445</v>
      </c>
      <c r="O340">
        <v>163</v>
      </c>
      <c r="P340">
        <v>25830445</v>
      </c>
      <c r="Q340">
        <v>25830445</v>
      </c>
      <c r="R340">
        <v>0</v>
      </c>
    </row>
    <row r="341" spans="1:18">
      <c r="A341" t="s">
        <v>398</v>
      </c>
      <c r="B341">
        <v>4</v>
      </c>
      <c r="C341">
        <v>151468060</v>
      </c>
      <c r="D341" s="1">
        <v>2.2940000000000001E-5</v>
      </c>
      <c r="E341">
        <v>6.7436400000000001</v>
      </c>
      <c r="F341">
        <v>0.45079999999999998</v>
      </c>
      <c r="G341" t="s">
        <v>125</v>
      </c>
      <c r="H341">
        <v>4.8799999999999999E-4</v>
      </c>
      <c r="I341">
        <v>4.8799999999999999E-4</v>
      </c>
      <c r="J341">
        <v>0.45900000000000002</v>
      </c>
      <c r="K341" t="s">
        <v>92</v>
      </c>
      <c r="L341">
        <v>0</v>
      </c>
      <c r="M341">
        <v>151468060</v>
      </c>
      <c r="N341">
        <v>151468060</v>
      </c>
      <c r="O341">
        <v>0</v>
      </c>
      <c r="P341">
        <v>151468060</v>
      </c>
      <c r="Q341">
        <v>151468060</v>
      </c>
      <c r="R341">
        <v>0</v>
      </c>
    </row>
    <row r="342" spans="1:18">
      <c r="A342" t="s">
        <v>399</v>
      </c>
      <c r="B342">
        <v>1</v>
      </c>
      <c r="C342">
        <v>40205803</v>
      </c>
      <c r="D342" s="1">
        <v>2.296E-5</v>
      </c>
      <c r="E342">
        <v>0.82721</v>
      </c>
      <c r="F342">
        <v>4.48E-2</v>
      </c>
      <c r="G342" t="s">
        <v>19</v>
      </c>
      <c r="H342">
        <v>0.97799999999999998</v>
      </c>
      <c r="I342">
        <v>0.98</v>
      </c>
      <c r="J342">
        <v>0.78300000000000003</v>
      </c>
      <c r="K342" t="s">
        <v>30</v>
      </c>
      <c r="L342">
        <v>0</v>
      </c>
      <c r="M342">
        <v>40205803</v>
      </c>
      <c r="N342">
        <v>40373803</v>
      </c>
      <c r="O342">
        <v>168</v>
      </c>
      <c r="P342">
        <v>40205803</v>
      </c>
      <c r="Q342">
        <v>40205803</v>
      </c>
      <c r="R342">
        <v>0</v>
      </c>
    </row>
    <row r="343" spans="1:18">
      <c r="A343" t="s">
        <v>400</v>
      </c>
      <c r="B343">
        <v>9</v>
      </c>
      <c r="C343">
        <v>139506719</v>
      </c>
      <c r="D343" s="1">
        <v>2.298E-5</v>
      </c>
      <c r="E343">
        <v>0.53391999999999995</v>
      </c>
      <c r="F343">
        <v>0.1482</v>
      </c>
      <c r="G343" t="s">
        <v>48</v>
      </c>
      <c r="H343">
        <v>0.99199999999999999</v>
      </c>
      <c r="I343">
        <v>0.99299999999999999</v>
      </c>
      <c r="J343">
        <v>0.32900000000000001</v>
      </c>
      <c r="K343" t="s">
        <v>20</v>
      </c>
      <c r="L343">
        <v>0</v>
      </c>
      <c r="M343">
        <v>139506719</v>
      </c>
      <c r="N343">
        <v>139506719</v>
      </c>
      <c r="O343">
        <v>0</v>
      </c>
      <c r="P343">
        <v>139506719</v>
      </c>
      <c r="Q343">
        <v>139506719</v>
      </c>
      <c r="R343">
        <v>0</v>
      </c>
    </row>
    <row r="344" spans="1:18">
      <c r="A344" t="s">
        <v>401</v>
      </c>
      <c r="B344">
        <v>4</v>
      </c>
      <c r="C344">
        <v>105811592</v>
      </c>
      <c r="D344" s="1">
        <v>2.3080000000000003E-5</v>
      </c>
      <c r="E344">
        <v>2.9556</v>
      </c>
      <c r="F344">
        <v>0.25600000000000001</v>
      </c>
      <c r="G344" t="s">
        <v>28</v>
      </c>
      <c r="H344">
        <v>7.4399999999999998E-4</v>
      </c>
      <c r="I344">
        <v>7.4399999999999998E-4</v>
      </c>
      <c r="J344">
        <v>0.96699999999999997</v>
      </c>
      <c r="K344" t="s">
        <v>61</v>
      </c>
      <c r="L344">
        <v>0</v>
      </c>
      <c r="M344">
        <v>105811592</v>
      </c>
      <c r="N344">
        <v>105811592</v>
      </c>
      <c r="O344">
        <v>0</v>
      </c>
      <c r="P344">
        <v>105811592</v>
      </c>
      <c r="Q344">
        <v>105811592</v>
      </c>
      <c r="R344">
        <v>0</v>
      </c>
    </row>
    <row r="345" spans="1:18">
      <c r="A345" t="s">
        <v>402</v>
      </c>
      <c r="B345">
        <v>2</v>
      </c>
      <c r="C345">
        <v>60260765</v>
      </c>
      <c r="D345" s="1">
        <v>2.3140000000000002E-5</v>
      </c>
      <c r="E345">
        <v>0.92145999999999995</v>
      </c>
      <c r="F345">
        <v>1.9300000000000001E-2</v>
      </c>
      <c r="G345" t="s">
        <v>28</v>
      </c>
      <c r="H345">
        <v>0.93899999999999995</v>
      </c>
      <c r="I345">
        <v>0.93700000000000006</v>
      </c>
      <c r="J345">
        <v>0.91</v>
      </c>
      <c r="K345" t="s">
        <v>26</v>
      </c>
      <c r="L345">
        <v>1</v>
      </c>
      <c r="M345">
        <v>60134765</v>
      </c>
      <c r="N345">
        <v>60266345</v>
      </c>
      <c r="O345">
        <v>131.58000000000001</v>
      </c>
      <c r="P345">
        <v>60260765</v>
      </c>
      <c r="Q345">
        <v>60260765</v>
      </c>
      <c r="R345">
        <v>0</v>
      </c>
    </row>
    <row r="346" spans="1:18">
      <c r="A346" t="s">
        <v>403</v>
      </c>
      <c r="B346">
        <v>13</v>
      </c>
      <c r="C346">
        <v>69663568</v>
      </c>
      <c r="D346" s="1">
        <v>2.3240000000000001E-5</v>
      </c>
      <c r="E346">
        <v>5.6525100000000004</v>
      </c>
      <c r="F346">
        <v>0.4093</v>
      </c>
      <c r="G346" t="s">
        <v>28</v>
      </c>
      <c r="H346">
        <v>3.7300000000000001E-4</v>
      </c>
      <c r="I346">
        <v>3.7300000000000001E-4</v>
      </c>
      <c r="J346">
        <v>0.53400000000000003</v>
      </c>
      <c r="K346" t="s">
        <v>61</v>
      </c>
      <c r="L346">
        <v>0</v>
      </c>
      <c r="M346">
        <v>69663568</v>
      </c>
      <c r="N346">
        <v>69663568</v>
      </c>
      <c r="O346">
        <v>0</v>
      </c>
      <c r="P346">
        <v>69663568</v>
      </c>
      <c r="Q346">
        <v>69663568</v>
      </c>
      <c r="R346">
        <v>0</v>
      </c>
    </row>
    <row r="347" spans="1:18">
      <c r="A347" t="s">
        <v>404</v>
      </c>
      <c r="B347">
        <v>15</v>
      </c>
      <c r="C347">
        <v>77977016</v>
      </c>
      <c r="D347" s="1">
        <v>2.3480000000000002E-5</v>
      </c>
      <c r="E347">
        <v>1.39097</v>
      </c>
      <c r="F347">
        <v>7.8E-2</v>
      </c>
      <c r="G347" t="s">
        <v>48</v>
      </c>
      <c r="H347">
        <v>6.8700000000000002E-3</v>
      </c>
      <c r="I347">
        <v>6.1599999999999997E-3</v>
      </c>
      <c r="J347">
        <v>0.46</v>
      </c>
      <c r="K347" t="s">
        <v>63</v>
      </c>
      <c r="L347">
        <v>0</v>
      </c>
      <c r="M347">
        <v>77973286</v>
      </c>
      <c r="N347">
        <v>77991416</v>
      </c>
      <c r="O347">
        <v>18.13</v>
      </c>
      <c r="P347">
        <v>77977016</v>
      </c>
      <c r="Q347">
        <v>77977016</v>
      </c>
      <c r="R347">
        <v>0</v>
      </c>
    </row>
    <row r="348" spans="1:18">
      <c r="A348" t="s">
        <v>405</v>
      </c>
      <c r="B348">
        <v>8</v>
      </c>
      <c r="C348">
        <v>118630166</v>
      </c>
      <c r="D348" s="1">
        <v>2.366E-5</v>
      </c>
      <c r="E348">
        <v>1.4760900000000001</v>
      </c>
      <c r="F348">
        <v>9.2100000000000001E-2</v>
      </c>
      <c r="G348" t="s">
        <v>19</v>
      </c>
      <c r="H348">
        <v>8.3199999999999993E-3</v>
      </c>
      <c r="I348">
        <v>7.6299999999999996E-3</v>
      </c>
      <c r="J348">
        <v>0.53100000000000003</v>
      </c>
      <c r="K348" t="s">
        <v>20</v>
      </c>
      <c r="L348">
        <v>0</v>
      </c>
      <c r="M348">
        <v>118599766</v>
      </c>
      <c r="N348">
        <v>118746166</v>
      </c>
      <c r="O348">
        <v>146.4</v>
      </c>
      <c r="P348">
        <v>118630166</v>
      </c>
      <c r="Q348">
        <v>118630166</v>
      </c>
      <c r="R348">
        <v>0</v>
      </c>
    </row>
    <row r="349" spans="1:18">
      <c r="A349" t="s">
        <v>406</v>
      </c>
      <c r="B349">
        <v>4</v>
      </c>
      <c r="C349">
        <v>105813500</v>
      </c>
      <c r="D349" s="1">
        <v>2.37E-5</v>
      </c>
      <c r="E349">
        <v>2.9511599999999998</v>
      </c>
      <c r="F349">
        <v>0.25600000000000001</v>
      </c>
      <c r="G349" t="s">
        <v>28</v>
      </c>
      <c r="H349">
        <v>7.4200000000000004E-4</v>
      </c>
      <c r="I349">
        <v>7.4200000000000004E-4</v>
      </c>
      <c r="J349">
        <v>0.96899999999999997</v>
      </c>
      <c r="K349" t="s">
        <v>61</v>
      </c>
      <c r="L349">
        <v>0</v>
      </c>
      <c r="M349">
        <v>105813500</v>
      </c>
      <c r="N349">
        <v>105813500</v>
      </c>
      <c r="O349">
        <v>0</v>
      </c>
      <c r="P349">
        <v>105813500</v>
      </c>
      <c r="Q349">
        <v>105813500</v>
      </c>
      <c r="R349">
        <v>0</v>
      </c>
    </row>
    <row r="350" spans="1:18">
      <c r="A350" t="s">
        <v>407</v>
      </c>
      <c r="B350">
        <v>3</v>
      </c>
      <c r="C350">
        <v>167296404</v>
      </c>
      <c r="D350" s="1">
        <v>2.3780000000000003E-5</v>
      </c>
      <c r="E350">
        <v>0.87353999999999998</v>
      </c>
      <c r="F350">
        <v>3.2000000000000001E-2</v>
      </c>
      <c r="G350" t="s">
        <v>45</v>
      </c>
      <c r="H350">
        <v>0.96799999999999997</v>
      </c>
      <c r="I350">
        <v>0.96899999999999997</v>
      </c>
      <c r="J350">
        <v>0.624</v>
      </c>
      <c r="K350" t="s">
        <v>26</v>
      </c>
      <c r="L350">
        <v>0</v>
      </c>
      <c r="M350">
        <v>167296404</v>
      </c>
      <c r="N350">
        <v>167296404</v>
      </c>
      <c r="O350">
        <v>0</v>
      </c>
      <c r="P350">
        <v>167296404</v>
      </c>
      <c r="Q350">
        <v>167296404</v>
      </c>
      <c r="R350">
        <v>0</v>
      </c>
    </row>
    <row r="351" spans="1:18">
      <c r="A351" t="s">
        <v>408</v>
      </c>
      <c r="B351">
        <v>4</v>
      </c>
      <c r="C351">
        <v>187982628</v>
      </c>
      <c r="D351" s="1">
        <v>2.391E-5</v>
      </c>
      <c r="E351">
        <v>0.69942000000000004</v>
      </c>
      <c r="F351">
        <v>8.4599999999999995E-2</v>
      </c>
      <c r="G351" t="s">
        <v>37</v>
      </c>
      <c r="H351">
        <v>0.98499999999999999</v>
      </c>
      <c r="I351">
        <v>0.99099999999999999</v>
      </c>
      <c r="J351">
        <v>0.45600000000000002</v>
      </c>
      <c r="K351" t="s">
        <v>409</v>
      </c>
      <c r="L351">
        <v>1</v>
      </c>
      <c r="M351">
        <v>187982628</v>
      </c>
      <c r="N351">
        <v>187982628</v>
      </c>
      <c r="O351">
        <v>0</v>
      </c>
      <c r="P351">
        <v>187982628</v>
      </c>
      <c r="Q351">
        <v>187982628</v>
      </c>
      <c r="R351">
        <v>0</v>
      </c>
    </row>
    <row r="352" spans="1:18">
      <c r="A352" t="s">
        <v>410</v>
      </c>
      <c r="B352">
        <v>20</v>
      </c>
      <c r="C352">
        <v>62160939</v>
      </c>
      <c r="D352" s="1">
        <v>2.3920000000000001E-5</v>
      </c>
      <c r="E352">
        <v>2.22376</v>
      </c>
      <c r="F352">
        <v>0.18920000000000001</v>
      </c>
      <c r="G352" t="s">
        <v>28</v>
      </c>
      <c r="H352">
        <v>1.8400000000000001E-3</v>
      </c>
      <c r="I352">
        <v>1.8400000000000001E-3</v>
      </c>
      <c r="J352">
        <v>0.63900000000000001</v>
      </c>
      <c r="K352" t="s">
        <v>61</v>
      </c>
      <c r="L352">
        <v>0</v>
      </c>
      <c r="M352">
        <v>62160939</v>
      </c>
      <c r="N352">
        <v>62160939</v>
      </c>
      <c r="O352">
        <v>0</v>
      </c>
      <c r="P352">
        <v>62160939</v>
      </c>
      <c r="Q352">
        <v>62160939</v>
      </c>
      <c r="R352">
        <v>0</v>
      </c>
    </row>
    <row r="353" spans="1:18">
      <c r="A353" t="s">
        <v>411</v>
      </c>
      <c r="B353">
        <v>17</v>
      </c>
      <c r="C353">
        <v>30775179</v>
      </c>
      <c r="D353" s="1">
        <v>2.3970000000000003E-5</v>
      </c>
      <c r="E353">
        <v>1.3136399999999999</v>
      </c>
      <c r="F353">
        <v>6.4600000000000005E-2</v>
      </c>
      <c r="G353" t="s">
        <v>140</v>
      </c>
      <c r="H353">
        <v>1.2E-2</v>
      </c>
      <c r="I353">
        <v>1.06E-2</v>
      </c>
      <c r="J353">
        <v>0.70399999999999996</v>
      </c>
      <c r="K353" t="s">
        <v>30</v>
      </c>
      <c r="L353">
        <v>0</v>
      </c>
      <c r="M353">
        <v>30775179</v>
      </c>
      <c r="N353">
        <v>30775179</v>
      </c>
      <c r="O353">
        <v>0</v>
      </c>
      <c r="P353">
        <v>30775179</v>
      </c>
      <c r="Q353">
        <v>30775179</v>
      </c>
      <c r="R353">
        <v>0</v>
      </c>
    </row>
    <row r="354" spans="1:18">
      <c r="A354" t="s">
        <v>412</v>
      </c>
      <c r="B354">
        <v>4</v>
      </c>
      <c r="C354">
        <v>105813869</v>
      </c>
      <c r="D354" s="1">
        <v>2.3970000000000003E-5</v>
      </c>
      <c r="E354">
        <v>2.9491000000000001</v>
      </c>
      <c r="F354">
        <v>0.25600000000000001</v>
      </c>
      <c r="G354" t="s">
        <v>23</v>
      </c>
      <c r="H354">
        <v>7.4100000000000001E-4</v>
      </c>
      <c r="I354">
        <v>7.4100000000000001E-4</v>
      </c>
      <c r="J354">
        <v>0.97</v>
      </c>
      <c r="K354" t="s">
        <v>61</v>
      </c>
      <c r="L354">
        <v>0</v>
      </c>
      <c r="M354">
        <v>105813869</v>
      </c>
      <c r="N354">
        <v>105813869</v>
      </c>
      <c r="O354">
        <v>0</v>
      </c>
      <c r="P354">
        <v>105813869</v>
      </c>
      <c r="Q354">
        <v>105813869</v>
      </c>
      <c r="R354">
        <v>0</v>
      </c>
    </row>
    <row r="355" spans="1:18">
      <c r="A355" t="s">
        <v>413</v>
      </c>
      <c r="B355">
        <v>20</v>
      </c>
      <c r="C355">
        <v>43896629</v>
      </c>
      <c r="D355" s="1">
        <v>2.3980000000000001E-5</v>
      </c>
      <c r="E355">
        <v>0.95028000000000001</v>
      </c>
      <c r="F355">
        <v>1.21E-2</v>
      </c>
      <c r="G355" t="s">
        <v>23</v>
      </c>
      <c r="H355">
        <v>0.27200000000000002</v>
      </c>
      <c r="I355">
        <v>0.27400000000000002</v>
      </c>
      <c r="J355">
        <v>0.68799999999999994</v>
      </c>
      <c r="K355" t="s">
        <v>26</v>
      </c>
      <c r="L355">
        <v>0</v>
      </c>
      <c r="M355">
        <v>43896629</v>
      </c>
      <c r="N355">
        <v>43896629</v>
      </c>
      <c r="O355">
        <v>0</v>
      </c>
      <c r="P355">
        <v>43896629</v>
      </c>
      <c r="Q355">
        <v>43896629</v>
      </c>
      <c r="R355">
        <v>0</v>
      </c>
    </row>
    <row r="356" spans="1:18">
      <c r="A356" t="s">
        <v>414</v>
      </c>
      <c r="B356">
        <v>4</v>
      </c>
      <c r="C356">
        <v>137490210</v>
      </c>
      <c r="D356" s="1">
        <v>2.4010000000000002E-5</v>
      </c>
      <c r="E356">
        <v>2.2521800000000001</v>
      </c>
      <c r="F356">
        <v>0.19220000000000001</v>
      </c>
      <c r="G356" t="s">
        <v>56</v>
      </c>
      <c r="H356">
        <v>3.3899999999999998E-3</v>
      </c>
      <c r="I356">
        <v>3.3899999999999998E-3</v>
      </c>
      <c r="J356">
        <v>0.35399999999999998</v>
      </c>
      <c r="K356" t="s">
        <v>92</v>
      </c>
      <c r="L356">
        <v>0</v>
      </c>
      <c r="M356">
        <v>137490210</v>
      </c>
      <c r="N356">
        <v>137490210</v>
      </c>
      <c r="O356">
        <v>0</v>
      </c>
      <c r="P356">
        <v>137490210</v>
      </c>
      <c r="Q356">
        <v>137490210</v>
      </c>
      <c r="R356">
        <v>0</v>
      </c>
    </row>
    <row r="357" spans="1:18">
      <c r="A357" t="s">
        <v>415</v>
      </c>
      <c r="B357">
        <v>2</v>
      </c>
      <c r="C357">
        <v>173392895</v>
      </c>
      <c r="D357" s="1">
        <v>2.421E-5</v>
      </c>
      <c r="E357">
        <v>1.2051499999999999</v>
      </c>
      <c r="F357">
        <v>4.4200000000000003E-2</v>
      </c>
      <c r="G357" t="s">
        <v>23</v>
      </c>
      <c r="H357">
        <v>1.66E-2</v>
      </c>
      <c r="I357">
        <v>1.54E-2</v>
      </c>
      <c r="J357">
        <v>0.627</v>
      </c>
      <c r="K357" t="s">
        <v>63</v>
      </c>
      <c r="L357">
        <v>0</v>
      </c>
      <c r="M357">
        <v>173329095</v>
      </c>
      <c r="N357">
        <v>173392895</v>
      </c>
      <c r="O357">
        <v>63.8</v>
      </c>
      <c r="P357">
        <v>173329095</v>
      </c>
      <c r="Q357">
        <v>173392895</v>
      </c>
      <c r="R357">
        <v>63.8</v>
      </c>
    </row>
    <row r="358" spans="1:18">
      <c r="A358" t="s">
        <v>416</v>
      </c>
      <c r="B358">
        <v>4</v>
      </c>
      <c r="C358">
        <v>105814228</v>
      </c>
      <c r="D358" s="1">
        <v>2.4260000000000002E-5</v>
      </c>
      <c r="E358">
        <v>2.94733</v>
      </c>
      <c r="F358">
        <v>0.25600000000000001</v>
      </c>
      <c r="G358" t="s">
        <v>37</v>
      </c>
      <c r="H358">
        <v>7.4200000000000004E-4</v>
      </c>
      <c r="I358">
        <v>7.4200000000000004E-4</v>
      </c>
      <c r="J358">
        <v>0.97099999999999997</v>
      </c>
      <c r="K358" t="s">
        <v>61</v>
      </c>
      <c r="L358">
        <v>0</v>
      </c>
      <c r="M358">
        <v>105814228</v>
      </c>
      <c r="N358">
        <v>105814228</v>
      </c>
      <c r="O358">
        <v>0</v>
      </c>
      <c r="P358">
        <v>105814228</v>
      </c>
      <c r="Q358">
        <v>105814228</v>
      </c>
      <c r="R358">
        <v>0</v>
      </c>
    </row>
    <row r="359" spans="1:18">
      <c r="A359" t="s">
        <v>417</v>
      </c>
      <c r="B359">
        <v>2</v>
      </c>
      <c r="C359">
        <v>235187796</v>
      </c>
      <c r="D359" s="1">
        <v>2.4440000000000003E-5</v>
      </c>
      <c r="E359">
        <v>2.3210000000000002</v>
      </c>
      <c r="F359">
        <v>0.19950000000000001</v>
      </c>
      <c r="G359" t="s">
        <v>56</v>
      </c>
      <c r="H359">
        <v>1.7600000000000001E-3</v>
      </c>
      <c r="I359">
        <v>1.7600000000000001E-3</v>
      </c>
      <c r="J359">
        <v>0.66900000000000004</v>
      </c>
      <c r="K359" t="s">
        <v>92</v>
      </c>
      <c r="L359">
        <v>0</v>
      </c>
      <c r="M359">
        <v>234633796</v>
      </c>
      <c r="N359">
        <v>235187796</v>
      </c>
      <c r="O359">
        <v>554</v>
      </c>
      <c r="P359">
        <v>235187796</v>
      </c>
      <c r="Q359">
        <v>235187796</v>
      </c>
      <c r="R359">
        <v>0</v>
      </c>
    </row>
    <row r="360" spans="1:18">
      <c r="A360" t="s">
        <v>418</v>
      </c>
      <c r="B360">
        <v>12</v>
      </c>
      <c r="C360">
        <v>63406496</v>
      </c>
      <c r="D360" s="1">
        <v>2.4450000000000001E-5</v>
      </c>
      <c r="E360">
        <v>0.76468000000000003</v>
      </c>
      <c r="F360">
        <v>6.3600000000000004E-2</v>
      </c>
      <c r="G360" t="s">
        <v>48</v>
      </c>
      <c r="H360">
        <v>0.99299999999999999</v>
      </c>
      <c r="I360">
        <v>0.99299999999999999</v>
      </c>
      <c r="J360">
        <v>0.76800000000000002</v>
      </c>
      <c r="K360" t="s">
        <v>26</v>
      </c>
      <c r="L360">
        <v>0</v>
      </c>
      <c r="M360">
        <v>63301496</v>
      </c>
      <c r="N360">
        <v>63406496</v>
      </c>
      <c r="O360">
        <v>105</v>
      </c>
      <c r="P360">
        <v>63301496</v>
      </c>
      <c r="Q360">
        <v>63406496</v>
      </c>
      <c r="R360">
        <v>105</v>
      </c>
    </row>
    <row r="361" spans="1:18">
      <c r="A361" t="s">
        <v>419</v>
      </c>
      <c r="B361">
        <v>1</v>
      </c>
      <c r="C361">
        <v>226800066</v>
      </c>
      <c r="D361" s="1">
        <v>2.4500000000000003E-5</v>
      </c>
      <c r="E361">
        <v>0.91557999999999995</v>
      </c>
      <c r="F361">
        <v>2.0899999999999998E-2</v>
      </c>
      <c r="G361" t="s">
        <v>42</v>
      </c>
      <c r="H361">
        <v>0.95</v>
      </c>
      <c r="I361">
        <v>0.95199999999999996</v>
      </c>
      <c r="J361">
        <v>0.88600000000000001</v>
      </c>
      <c r="K361" t="s">
        <v>54</v>
      </c>
      <c r="L361">
        <v>1</v>
      </c>
      <c r="M361">
        <v>226774066</v>
      </c>
      <c r="N361">
        <v>226821166</v>
      </c>
      <c r="O361">
        <v>47.1</v>
      </c>
      <c r="P361">
        <v>226799198</v>
      </c>
      <c r="Q361">
        <v>226808696</v>
      </c>
      <c r="R361">
        <v>9.4979999999999993</v>
      </c>
    </row>
    <row r="362" spans="1:18">
      <c r="A362" t="s">
        <v>420</v>
      </c>
      <c r="B362">
        <v>1</v>
      </c>
      <c r="C362">
        <v>21227030</v>
      </c>
      <c r="D362" s="1">
        <v>2.4580000000000002E-5</v>
      </c>
      <c r="E362">
        <v>0.61189000000000004</v>
      </c>
      <c r="F362">
        <v>0.1164</v>
      </c>
      <c r="G362" t="s">
        <v>19</v>
      </c>
      <c r="H362">
        <v>6.3899999999999998E-3</v>
      </c>
      <c r="I362">
        <v>8.1200000000000005E-3</v>
      </c>
      <c r="J362">
        <v>0.56799999999999995</v>
      </c>
      <c r="K362" t="s">
        <v>30</v>
      </c>
      <c r="L362">
        <v>0</v>
      </c>
      <c r="M362">
        <v>21227030</v>
      </c>
      <c r="N362">
        <v>21227030</v>
      </c>
      <c r="O362">
        <v>0</v>
      </c>
      <c r="P362">
        <v>21227030</v>
      </c>
      <c r="Q362">
        <v>21227030</v>
      </c>
      <c r="R362">
        <v>0</v>
      </c>
    </row>
    <row r="363" spans="1:18">
      <c r="A363" t="s">
        <v>421</v>
      </c>
      <c r="B363">
        <v>18</v>
      </c>
      <c r="C363">
        <v>48013127</v>
      </c>
      <c r="D363" s="1">
        <v>2.4710000000000002E-5</v>
      </c>
      <c r="E363">
        <v>1.06887</v>
      </c>
      <c r="F363">
        <v>1.5800000000000002E-2</v>
      </c>
      <c r="G363" t="s">
        <v>19</v>
      </c>
      <c r="H363">
        <v>0.68899999999999995</v>
      </c>
      <c r="I363">
        <v>0.67900000000000005</v>
      </c>
      <c r="J363">
        <v>0.629</v>
      </c>
      <c r="K363" t="s">
        <v>20</v>
      </c>
      <c r="L363">
        <v>0</v>
      </c>
      <c r="M363">
        <v>48013127</v>
      </c>
      <c r="N363">
        <v>48013127</v>
      </c>
      <c r="O363">
        <v>0</v>
      </c>
      <c r="P363">
        <v>48013127</v>
      </c>
      <c r="Q363">
        <v>48013127</v>
      </c>
      <c r="R363">
        <v>0</v>
      </c>
    </row>
    <row r="364" spans="1:18">
      <c r="A364" t="s">
        <v>422</v>
      </c>
      <c r="B364">
        <v>11</v>
      </c>
      <c r="C364">
        <v>128035026</v>
      </c>
      <c r="D364" s="1">
        <v>2.4830000000000001E-5</v>
      </c>
      <c r="E364">
        <v>0.78083000000000002</v>
      </c>
      <c r="F364">
        <v>5.8700000000000002E-2</v>
      </c>
      <c r="G364" t="s">
        <v>28</v>
      </c>
      <c r="H364">
        <v>0.99199999999999999</v>
      </c>
      <c r="I364">
        <v>0.99199999999999999</v>
      </c>
      <c r="J364">
        <v>0.71699999999999997</v>
      </c>
      <c r="K364" t="s">
        <v>26</v>
      </c>
      <c r="L364">
        <v>0</v>
      </c>
      <c r="M364">
        <v>128012526</v>
      </c>
      <c r="N364">
        <v>128035026</v>
      </c>
      <c r="O364">
        <v>22.5</v>
      </c>
      <c r="P364">
        <v>128024926</v>
      </c>
      <c r="Q364">
        <v>128035026</v>
      </c>
      <c r="R364">
        <v>10.1</v>
      </c>
    </row>
    <row r="365" spans="1:18">
      <c r="A365" t="s">
        <v>423</v>
      </c>
      <c r="B365">
        <v>2</v>
      </c>
      <c r="C365">
        <v>32469618</v>
      </c>
      <c r="D365" s="1">
        <v>2.5000000000000001E-5</v>
      </c>
      <c r="E365">
        <v>1.03749</v>
      </c>
      <c r="F365">
        <v>8.6999999999999994E-3</v>
      </c>
      <c r="G365" t="s">
        <v>45</v>
      </c>
      <c r="H365">
        <v>0.55700000000000005</v>
      </c>
      <c r="I365">
        <v>0.55500000000000005</v>
      </c>
      <c r="J365">
        <v>0.95099999999999996</v>
      </c>
      <c r="K365" t="s">
        <v>52</v>
      </c>
      <c r="L365">
        <v>1</v>
      </c>
      <c r="M365">
        <v>31610618</v>
      </c>
      <c r="N365">
        <v>32494918</v>
      </c>
      <c r="O365">
        <v>884.3</v>
      </c>
      <c r="P365">
        <v>31985618</v>
      </c>
      <c r="Q365">
        <v>32469618</v>
      </c>
      <c r="R365">
        <v>484</v>
      </c>
    </row>
    <row r="366" spans="1:18">
      <c r="A366" t="s">
        <v>424</v>
      </c>
      <c r="B366">
        <v>8</v>
      </c>
      <c r="C366">
        <v>80138642</v>
      </c>
      <c r="D366" s="1">
        <v>2.5030000000000003E-5</v>
      </c>
      <c r="E366">
        <v>0.92681999999999998</v>
      </c>
      <c r="F366">
        <v>1.7999999999999999E-2</v>
      </c>
      <c r="G366" t="s">
        <v>425</v>
      </c>
      <c r="H366">
        <v>0.876</v>
      </c>
      <c r="I366">
        <v>0.88200000000000001</v>
      </c>
      <c r="J366">
        <v>0.97499999999999998</v>
      </c>
      <c r="K366" t="s">
        <v>30</v>
      </c>
      <c r="L366">
        <v>0</v>
      </c>
      <c r="M366">
        <v>80137012</v>
      </c>
      <c r="N366">
        <v>80241642</v>
      </c>
      <c r="O366">
        <v>104.63</v>
      </c>
      <c r="P366">
        <v>80138642</v>
      </c>
      <c r="Q366">
        <v>80138642</v>
      </c>
      <c r="R366">
        <v>0</v>
      </c>
    </row>
    <row r="367" spans="1:18">
      <c r="A367" t="s">
        <v>426</v>
      </c>
      <c r="B367">
        <v>2</v>
      </c>
      <c r="C367">
        <v>159589475</v>
      </c>
      <c r="D367" s="1">
        <v>2.5200000000000003E-5</v>
      </c>
      <c r="E367">
        <v>1.03749</v>
      </c>
      <c r="F367">
        <v>8.6999999999999994E-3</v>
      </c>
      <c r="G367" t="s">
        <v>23</v>
      </c>
      <c r="H367">
        <v>0.44400000000000001</v>
      </c>
      <c r="I367">
        <v>0.46700000000000003</v>
      </c>
      <c r="J367">
        <v>0.97899999999999998</v>
      </c>
      <c r="K367" t="s">
        <v>52</v>
      </c>
      <c r="L367">
        <v>23</v>
      </c>
      <c r="M367">
        <v>159585085</v>
      </c>
      <c r="N367">
        <v>159596975</v>
      </c>
      <c r="O367">
        <v>11.89</v>
      </c>
      <c r="P367">
        <v>159586955</v>
      </c>
      <c r="Q367">
        <v>159589621</v>
      </c>
      <c r="R367">
        <v>2.6659999999999999</v>
      </c>
    </row>
    <row r="368" spans="1:18">
      <c r="A368" t="s">
        <v>427</v>
      </c>
      <c r="B368">
        <v>9</v>
      </c>
      <c r="C368">
        <v>123399941</v>
      </c>
      <c r="D368" s="1">
        <v>2.5280000000000002E-5</v>
      </c>
      <c r="E368">
        <v>2.47193</v>
      </c>
      <c r="F368">
        <v>0.21479999999999999</v>
      </c>
      <c r="G368" t="s">
        <v>23</v>
      </c>
      <c r="H368">
        <v>3.96E-3</v>
      </c>
      <c r="I368">
        <v>2.2000000000000001E-3</v>
      </c>
      <c r="J368">
        <v>0.61299999999999999</v>
      </c>
      <c r="K368" t="s">
        <v>68</v>
      </c>
      <c r="L368">
        <v>0</v>
      </c>
      <c r="M368">
        <v>123399941</v>
      </c>
      <c r="N368">
        <v>123615941</v>
      </c>
      <c r="O368">
        <v>216</v>
      </c>
      <c r="P368">
        <v>123399941</v>
      </c>
      <c r="Q368">
        <v>123399941</v>
      </c>
      <c r="R368">
        <v>0</v>
      </c>
    </row>
    <row r="369" spans="1:18">
      <c r="A369" t="s">
        <v>428</v>
      </c>
      <c r="B369">
        <v>5</v>
      </c>
      <c r="C369">
        <v>87650585</v>
      </c>
      <c r="D369" s="1">
        <v>2.544E-5</v>
      </c>
      <c r="E369">
        <v>1.06609</v>
      </c>
      <c r="F369">
        <v>1.52E-2</v>
      </c>
      <c r="G369" t="s">
        <v>23</v>
      </c>
      <c r="H369">
        <v>9.4E-2</v>
      </c>
      <c r="I369">
        <v>9.0800000000000006E-2</v>
      </c>
      <c r="J369">
        <v>0.92900000000000005</v>
      </c>
      <c r="K369" t="s">
        <v>24</v>
      </c>
      <c r="L369">
        <v>3</v>
      </c>
      <c r="M369">
        <v>87511585</v>
      </c>
      <c r="N369">
        <v>87781585</v>
      </c>
      <c r="O369">
        <v>270</v>
      </c>
      <c r="P369">
        <v>87582785</v>
      </c>
      <c r="Q369">
        <v>87735085</v>
      </c>
      <c r="R369">
        <v>152.30000000000001</v>
      </c>
    </row>
    <row r="370" spans="1:18">
      <c r="A370" t="s">
        <v>429</v>
      </c>
      <c r="B370">
        <v>5</v>
      </c>
      <c r="C370">
        <v>42874679</v>
      </c>
      <c r="D370" s="1">
        <v>2.569E-5</v>
      </c>
      <c r="E370">
        <v>2.7321800000000001</v>
      </c>
      <c r="F370">
        <v>0.23880000000000001</v>
      </c>
      <c r="G370" t="s">
        <v>246</v>
      </c>
      <c r="H370">
        <v>1.6900000000000001E-3</v>
      </c>
      <c r="I370">
        <v>1.6900000000000001E-3</v>
      </c>
      <c r="J370">
        <v>0.4</v>
      </c>
      <c r="K370" t="s">
        <v>92</v>
      </c>
      <c r="L370">
        <v>0</v>
      </c>
      <c r="M370">
        <v>42874679</v>
      </c>
      <c r="N370">
        <v>42927179</v>
      </c>
      <c r="O370">
        <v>52.5</v>
      </c>
      <c r="P370">
        <v>42874679</v>
      </c>
      <c r="Q370">
        <v>42927179</v>
      </c>
      <c r="R370">
        <v>52.5</v>
      </c>
    </row>
    <row r="371" spans="1:18">
      <c r="A371" t="s">
        <v>430</v>
      </c>
      <c r="B371">
        <v>1</v>
      </c>
      <c r="C371">
        <v>181740924</v>
      </c>
      <c r="D371" s="1">
        <v>2.5790000000000002E-5</v>
      </c>
      <c r="E371">
        <v>0.95828999999999998</v>
      </c>
      <c r="F371">
        <v>1.01E-2</v>
      </c>
      <c r="G371" t="s">
        <v>23</v>
      </c>
      <c r="H371">
        <v>0.77100000000000002</v>
      </c>
      <c r="I371">
        <v>0.76300000000000001</v>
      </c>
      <c r="J371">
        <v>0.99399999999999999</v>
      </c>
      <c r="K371" t="s">
        <v>54</v>
      </c>
      <c r="L371">
        <v>2</v>
      </c>
      <c r="M371">
        <v>181602924</v>
      </c>
      <c r="N371">
        <v>181760324</v>
      </c>
      <c r="O371">
        <v>157.4</v>
      </c>
      <c r="P371">
        <v>181698724</v>
      </c>
      <c r="Q371">
        <v>181747344</v>
      </c>
      <c r="R371">
        <v>48.62</v>
      </c>
    </row>
    <row r="372" spans="1:18">
      <c r="A372" t="s">
        <v>431</v>
      </c>
      <c r="B372">
        <v>1</v>
      </c>
      <c r="C372">
        <v>55096634</v>
      </c>
      <c r="D372" s="1">
        <v>2.5950000000000001E-5</v>
      </c>
      <c r="E372">
        <v>2.8371499999999998</v>
      </c>
      <c r="F372">
        <v>0.24790000000000001</v>
      </c>
      <c r="G372" t="s">
        <v>48</v>
      </c>
      <c r="H372">
        <v>1.1000000000000001E-3</v>
      </c>
      <c r="I372">
        <v>1.1000000000000001E-3</v>
      </c>
      <c r="J372">
        <v>0.56000000000000005</v>
      </c>
      <c r="K372" t="s">
        <v>61</v>
      </c>
      <c r="L372">
        <v>0</v>
      </c>
      <c r="M372">
        <v>55096634</v>
      </c>
      <c r="N372">
        <v>55096634</v>
      </c>
      <c r="O372">
        <v>0</v>
      </c>
      <c r="P372">
        <v>55096634</v>
      </c>
      <c r="Q372">
        <v>55096634</v>
      </c>
      <c r="R372">
        <v>0</v>
      </c>
    </row>
    <row r="373" spans="1:18">
      <c r="A373" t="s">
        <v>432</v>
      </c>
      <c r="B373">
        <v>4</v>
      </c>
      <c r="C373">
        <v>151788459</v>
      </c>
      <c r="D373" s="1">
        <v>2.6010000000000003E-5</v>
      </c>
      <c r="E373">
        <v>2.9426199999999998</v>
      </c>
      <c r="F373">
        <v>0.25659999999999999</v>
      </c>
      <c r="G373" t="s">
        <v>37</v>
      </c>
      <c r="H373">
        <v>8.5400000000000005E-4</v>
      </c>
      <c r="I373">
        <v>8.5400000000000005E-4</v>
      </c>
      <c r="J373">
        <v>0.873</v>
      </c>
      <c r="K373" t="s">
        <v>61</v>
      </c>
      <c r="L373">
        <v>0</v>
      </c>
      <c r="M373">
        <v>151788459</v>
      </c>
      <c r="N373">
        <v>151788459</v>
      </c>
      <c r="O373">
        <v>0</v>
      </c>
      <c r="P373">
        <v>151788459</v>
      </c>
      <c r="Q373">
        <v>151788459</v>
      </c>
      <c r="R373">
        <v>0</v>
      </c>
    </row>
    <row r="374" spans="1:18">
      <c r="A374" t="s">
        <v>433</v>
      </c>
      <c r="B374">
        <v>4</v>
      </c>
      <c r="C374">
        <v>106177814</v>
      </c>
      <c r="D374" s="1">
        <v>2.6040000000000001E-5</v>
      </c>
      <c r="E374">
        <v>2.4917899999999999</v>
      </c>
      <c r="F374">
        <v>0.21709999999999999</v>
      </c>
      <c r="G374" t="s">
        <v>23</v>
      </c>
      <c r="H374">
        <v>9.4499999999999998E-4</v>
      </c>
      <c r="I374">
        <v>9.4499999999999998E-4</v>
      </c>
      <c r="J374">
        <v>0.93300000000000005</v>
      </c>
      <c r="K374" t="s">
        <v>61</v>
      </c>
      <c r="L374">
        <v>0</v>
      </c>
      <c r="M374">
        <v>106177814</v>
      </c>
      <c r="N374">
        <v>106177814</v>
      </c>
      <c r="O374">
        <v>0</v>
      </c>
      <c r="P374">
        <v>106177814</v>
      </c>
      <c r="Q374">
        <v>106177814</v>
      </c>
      <c r="R374">
        <v>0</v>
      </c>
    </row>
    <row r="375" spans="1:18">
      <c r="A375" t="s">
        <v>434</v>
      </c>
      <c r="B375">
        <v>4</v>
      </c>
      <c r="C375">
        <v>106184014</v>
      </c>
      <c r="D375" s="1">
        <v>2.6120000000000001E-5</v>
      </c>
      <c r="E375">
        <v>2.4910399999999999</v>
      </c>
      <c r="F375">
        <v>0.217</v>
      </c>
      <c r="G375" t="s">
        <v>48</v>
      </c>
      <c r="H375">
        <v>9.4700000000000003E-4</v>
      </c>
      <c r="I375">
        <v>9.4700000000000003E-4</v>
      </c>
      <c r="J375">
        <v>0.93300000000000005</v>
      </c>
      <c r="K375" t="s">
        <v>61</v>
      </c>
      <c r="L375">
        <v>0</v>
      </c>
      <c r="M375">
        <v>106184014</v>
      </c>
      <c r="N375">
        <v>106184014</v>
      </c>
      <c r="O375">
        <v>0</v>
      </c>
      <c r="P375">
        <v>106184014</v>
      </c>
      <c r="Q375">
        <v>106184014</v>
      </c>
      <c r="R375">
        <v>0</v>
      </c>
    </row>
    <row r="376" spans="1:18">
      <c r="A376" t="s">
        <v>435</v>
      </c>
      <c r="B376">
        <v>4</v>
      </c>
      <c r="C376">
        <v>85142806</v>
      </c>
      <c r="D376" s="1">
        <v>2.6280000000000002E-5</v>
      </c>
      <c r="E376">
        <v>0.67949999999999999</v>
      </c>
      <c r="F376">
        <v>9.1899999999999996E-2</v>
      </c>
      <c r="G376" t="s">
        <v>56</v>
      </c>
      <c r="H376">
        <v>3.81E-3</v>
      </c>
      <c r="I376">
        <v>3.8400000000000001E-3</v>
      </c>
      <c r="J376">
        <v>0.97299999999999998</v>
      </c>
      <c r="K376" t="s">
        <v>436</v>
      </c>
      <c r="L376">
        <v>1</v>
      </c>
      <c r="M376">
        <v>85083106</v>
      </c>
      <c r="N376">
        <v>85288806</v>
      </c>
      <c r="O376">
        <v>205.7</v>
      </c>
      <c r="P376">
        <v>85083106</v>
      </c>
      <c r="Q376">
        <v>85288806</v>
      </c>
      <c r="R376">
        <v>205.7</v>
      </c>
    </row>
    <row r="377" spans="1:18">
      <c r="A377" t="s">
        <v>437</v>
      </c>
      <c r="B377">
        <v>11</v>
      </c>
      <c r="C377">
        <v>116410420</v>
      </c>
      <c r="D377" s="1">
        <v>2.6360000000000002E-5</v>
      </c>
      <c r="E377">
        <v>1.3912499999999999</v>
      </c>
      <c r="F377">
        <v>7.8600000000000003E-2</v>
      </c>
      <c r="G377" t="s">
        <v>67</v>
      </c>
      <c r="H377">
        <v>1.7299999999999999E-2</v>
      </c>
      <c r="I377">
        <v>5.8900000000000003E-3</v>
      </c>
      <c r="J377">
        <v>0.76900000000000002</v>
      </c>
      <c r="K377" t="s">
        <v>156</v>
      </c>
      <c r="L377">
        <v>1</v>
      </c>
      <c r="M377">
        <v>116410420</v>
      </c>
      <c r="N377">
        <v>116410420</v>
      </c>
      <c r="O377">
        <v>0</v>
      </c>
      <c r="P377">
        <v>116410420</v>
      </c>
      <c r="Q377">
        <v>116410420</v>
      </c>
      <c r="R377">
        <v>0</v>
      </c>
    </row>
    <row r="378" spans="1:18">
      <c r="A378" t="s">
        <v>438</v>
      </c>
      <c r="B378">
        <v>4</v>
      </c>
      <c r="C378">
        <v>179024674</v>
      </c>
      <c r="D378" s="1">
        <v>2.6450000000000003E-5</v>
      </c>
      <c r="E378">
        <v>2.9226799999999997</v>
      </c>
      <c r="F378">
        <v>0.25519999999999998</v>
      </c>
      <c r="G378" t="s">
        <v>28</v>
      </c>
      <c r="H378">
        <v>1.3699999999999999E-3</v>
      </c>
      <c r="I378">
        <v>1.3699999999999999E-3</v>
      </c>
      <c r="J378">
        <v>0.34</v>
      </c>
      <c r="K378" t="s">
        <v>61</v>
      </c>
      <c r="L378">
        <v>0</v>
      </c>
      <c r="M378">
        <v>179024674</v>
      </c>
      <c r="N378">
        <v>179024674</v>
      </c>
      <c r="O378">
        <v>0</v>
      </c>
      <c r="P378">
        <v>179024674</v>
      </c>
      <c r="Q378">
        <v>179024674</v>
      </c>
      <c r="R378">
        <v>0</v>
      </c>
    </row>
    <row r="379" spans="1:18">
      <c r="A379" t="s">
        <v>439</v>
      </c>
      <c r="B379">
        <v>5</v>
      </c>
      <c r="C379">
        <v>107045779</v>
      </c>
      <c r="D379" s="1">
        <v>2.654E-5</v>
      </c>
      <c r="E379">
        <v>1.10938</v>
      </c>
      <c r="F379">
        <v>2.47E-2</v>
      </c>
      <c r="G379" t="s">
        <v>23</v>
      </c>
      <c r="H379">
        <v>5.74E-2</v>
      </c>
      <c r="I379">
        <v>5.5500000000000001E-2</v>
      </c>
      <c r="J379">
        <v>0.59799999999999998</v>
      </c>
      <c r="K379" t="s">
        <v>63</v>
      </c>
      <c r="L379">
        <v>0</v>
      </c>
      <c r="M379">
        <v>107045779</v>
      </c>
      <c r="N379">
        <v>107045837</v>
      </c>
      <c r="O379">
        <v>5.8000000000000003E-2</v>
      </c>
      <c r="P379">
        <v>107045779</v>
      </c>
      <c r="Q379">
        <v>107045779</v>
      </c>
      <c r="R379">
        <v>0</v>
      </c>
    </row>
    <row r="380" spans="1:18">
      <c r="A380" t="s">
        <v>440</v>
      </c>
      <c r="B380">
        <v>22</v>
      </c>
      <c r="C380">
        <v>45088198</v>
      </c>
      <c r="D380" s="1">
        <v>2.658E-5</v>
      </c>
      <c r="E380">
        <v>1.5565899999999999</v>
      </c>
      <c r="F380">
        <v>0.1053</v>
      </c>
      <c r="G380" t="s">
        <v>28</v>
      </c>
      <c r="H380">
        <v>6.8700000000000002E-3</v>
      </c>
      <c r="I380">
        <v>7.0099999999999997E-3</v>
      </c>
      <c r="J380">
        <v>0.39800000000000002</v>
      </c>
      <c r="K380" t="s">
        <v>441</v>
      </c>
      <c r="L380">
        <v>0</v>
      </c>
      <c r="M380">
        <v>45088198</v>
      </c>
      <c r="N380">
        <v>45088198</v>
      </c>
      <c r="O380">
        <v>0</v>
      </c>
      <c r="P380">
        <v>45088198</v>
      </c>
      <c r="Q380">
        <v>45088198</v>
      </c>
      <c r="R380">
        <v>0</v>
      </c>
    </row>
    <row r="381" spans="1:18">
      <c r="A381" t="s">
        <v>442</v>
      </c>
      <c r="B381">
        <v>2</v>
      </c>
      <c r="C381">
        <v>242070726</v>
      </c>
      <c r="D381" s="1">
        <v>2.6610000000000001E-5</v>
      </c>
      <c r="E381">
        <v>1.4278900000000001</v>
      </c>
      <c r="F381">
        <v>8.48E-2</v>
      </c>
      <c r="G381" t="s">
        <v>23</v>
      </c>
      <c r="H381">
        <v>6.3099999999999996E-3</v>
      </c>
      <c r="I381">
        <v>5.0099999999999997E-3</v>
      </c>
      <c r="J381">
        <v>0.82199999999999995</v>
      </c>
      <c r="K381" t="s">
        <v>68</v>
      </c>
      <c r="L381">
        <v>0</v>
      </c>
      <c r="M381">
        <v>241904726</v>
      </c>
      <c r="N381">
        <v>242070726</v>
      </c>
      <c r="O381">
        <v>166</v>
      </c>
      <c r="P381">
        <v>241904726</v>
      </c>
      <c r="Q381">
        <v>242070726</v>
      </c>
      <c r="R381">
        <v>166</v>
      </c>
    </row>
    <row r="382" spans="1:18">
      <c r="A382" t="s">
        <v>443</v>
      </c>
      <c r="B382">
        <v>18</v>
      </c>
      <c r="C382">
        <v>45715792</v>
      </c>
      <c r="D382" s="1">
        <v>2.6700000000000002E-5</v>
      </c>
      <c r="E382">
        <v>1.4436899999999999</v>
      </c>
      <c r="F382">
        <v>8.7400000000000005E-2</v>
      </c>
      <c r="G382" t="s">
        <v>19</v>
      </c>
      <c r="H382">
        <v>9.0900000000000009E-3</v>
      </c>
      <c r="I382">
        <v>7.6400000000000001E-3</v>
      </c>
      <c r="J382">
        <v>0.51400000000000001</v>
      </c>
      <c r="K382" t="s">
        <v>20</v>
      </c>
      <c r="L382">
        <v>0</v>
      </c>
      <c r="M382">
        <v>45715792</v>
      </c>
      <c r="N382">
        <v>45715792</v>
      </c>
      <c r="O382">
        <v>0</v>
      </c>
      <c r="P382">
        <v>45715792</v>
      </c>
      <c r="Q382">
        <v>45715792</v>
      </c>
      <c r="R382">
        <v>0</v>
      </c>
    </row>
    <row r="383" spans="1:18">
      <c r="A383" t="s">
        <v>444</v>
      </c>
      <c r="B383">
        <v>13</v>
      </c>
      <c r="C383">
        <v>44890193</v>
      </c>
      <c r="D383" s="1">
        <v>2.6740000000000001E-5</v>
      </c>
      <c r="E383">
        <v>0.94157999999999997</v>
      </c>
      <c r="F383">
        <v>1.43E-2</v>
      </c>
      <c r="G383" t="s">
        <v>19</v>
      </c>
      <c r="H383">
        <v>0.27600000000000002</v>
      </c>
      <c r="I383">
        <v>0.28299999999999997</v>
      </c>
      <c r="J383">
        <v>0.81699999999999995</v>
      </c>
      <c r="K383" t="s">
        <v>30</v>
      </c>
      <c r="L383">
        <v>0</v>
      </c>
      <c r="M383">
        <v>44890187</v>
      </c>
      <c r="N383">
        <v>44898983</v>
      </c>
      <c r="O383">
        <v>8.7959999999999994</v>
      </c>
      <c r="P383">
        <v>44890193</v>
      </c>
      <c r="Q383">
        <v>44890193</v>
      </c>
      <c r="R383">
        <v>0</v>
      </c>
    </row>
    <row r="384" spans="1:18">
      <c r="A384" t="s">
        <v>445</v>
      </c>
      <c r="B384">
        <v>12</v>
      </c>
      <c r="C384">
        <v>8997915</v>
      </c>
      <c r="D384" s="1">
        <v>2.6850000000000002E-5</v>
      </c>
      <c r="E384">
        <v>1.23244</v>
      </c>
      <c r="F384">
        <v>4.9799999999999997E-2</v>
      </c>
      <c r="G384" t="s">
        <v>28</v>
      </c>
      <c r="H384">
        <v>9.0699999999999999E-3</v>
      </c>
      <c r="I384">
        <v>8.2500000000000004E-3</v>
      </c>
      <c r="J384">
        <v>0.93500000000000005</v>
      </c>
      <c r="K384" t="s">
        <v>63</v>
      </c>
      <c r="L384">
        <v>1</v>
      </c>
      <c r="M384">
        <v>8997695</v>
      </c>
      <c r="N384">
        <v>9003065</v>
      </c>
      <c r="O384">
        <v>5.37</v>
      </c>
      <c r="P384">
        <v>8997695</v>
      </c>
      <c r="Q384">
        <v>9003065</v>
      </c>
      <c r="R384">
        <v>5.37</v>
      </c>
    </row>
    <row r="385" spans="1:18">
      <c r="A385" t="s">
        <v>446</v>
      </c>
      <c r="B385">
        <v>16</v>
      </c>
      <c r="C385">
        <v>13021759</v>
      </c>
      <c r="D385" s="1">
        <v>2.6900000000000003E-5</v>
      </c>
      <c r="E385">
        <v>1.0387299999999999</v>
      </c>
      <c r="F385">
        <v>8.9999999999999993E-3</v>
      </c>
      <c r="G385" t="s">
        <v>37</v>
      </c>
      <c r="H385">
        <v>0.62</v>
      </c>
      <c r="I385">
        <v>0.61599999999999999</v>
      </c>
      <c r="J385">
        <v>0.92200000000000004</v>
      </c>
      <c r="K385" t="s">
        <v>52</v>
      </c>
      <c r="L385">
        <v>2</v>
      </c>
      <c r="M385">
        <v>13021759</v>
      </c>
      <c r="N385">
        <v>13098959</v>
      </c>
      <c r="O385">
        <v>77.2</v>
      </c>
      <c r="P385">
        <v>13021759</v>
      </c>
      <c r="Q385">
        <v>13057359</v>
      </c>
      <c r="R385">
        <v>35.6</v>
      </c>
    </row>
    <row r="386" spans="1:18">
      <c r="A386" t="s">
        <v>447</v>
      </c>
      <c r="B386">
        <v>3</v>
      </c>
      <c r="C386">
        <v>162357957</v>
      </c>
      <c r="D386" s="1">
        <v>2.6950000000000001E-5</v>
      </c>
      <c r="E386">
        <v>1.1199699999999999</v>
      </c>
      <c r="F386">
        <v>2.7E-2</v>
      </c>
      <c r="G386" t="s">
        <v>28</v>
      </c>
      <c r="H386">
        <v>2.9499999999999998E-2</v>
      </c>
      <c r="I386">
        <v>2.81E-2</v>
      </c>
      <c r="J386">
        <v>0.94499999999999995</v>
      </c>
      <c r="K386" t="s">
        <v>63</v>
      </c>
      <c r="L386">
        <v>0</v>
      </c>
      <c r="M386">
        <v>162325257</v>
      </c>
      <c r="N386">
        <v>162617957</v>
      </c>
      <c r="O386">
        <v>292.7</v>
      </c>
      <c r="P386">
        <v>162325257</v>
      </c>
      <c r="Q386">
        <v>162493957</v>
      </c>
      <c r="R386">
        <v>168.7</v>
      </c>
    </row>
    <row r="387" spans="1:18">
      <c r="A387" t="s">
        <v>448</v>
      </c>
      <c r="B387">
        <v>4</v>
      </c>
      <c r="C387">
        <v>179077984</v>
      </c>
      <c r="D387" s="1">
        <v>2.726E-5</v>
      </c>
      <c r="E387">
        <v>2.6064799999999999</v>
      </c>
      <c r="F387">
        <v>0.22839999999999999</v>
      </c>
      <c r="G387" t="s">
        <v>246</v>
      </c>
      <c r="H387">
        <v>7.9900000000000001E-4</v>
      </c>
      <c r="I387">
        <v>3.5300000000000002E-4</v>
      </c>
      <c r="J387">
        <v>0.96499999999999997</v>
      </c>
      <c r="K387" t="s">
        <v>57</v>
      </c>
      <c r="L387">
        <v>1</v>
      </c>
      <c r="M387">
        <v>179077984</v>
      </c>
      <c r="N387">
        <v>179077984</v>
      </c>
      <c r="O387">
        <v>0</v>
      </c>
      <c r="P387">
        <v>179077984</v>
      </c>
      <c r="Q387">
        <v>179077984</v>
      </c>
      <c r="R387">
        <v>0</v>
      </c>
    </row>
    <row r="388" spans="1:18">
      <c r="A388" t="s">
        <v>449</v>
      </c>
      <c r="B388">
        <v>4</v>
      </c>
      <c r="C388">
        <v>179058445</v>
      </c>
      <c r="D388" s="1">
        <v>2.7310000000000001E-5</v>
      </c>
      <c r="E388">
        <v>2.52338</v>
      </c>
      <c r="F388">
        <v>0.22059999999999999</v>
      </c>
      <c r="G388" t="s">
        <v>37</v>
      </c>
      <c r="H388">
        <v>7.2900000000000005E-4</v>
      </c>
      <c r="I388">
        <v>7.2900000000000005E-4</v>
      </c>
      <c r="J388">
        <v>0.87</v>
      </c>
      <c r="K388" t="s">
        <v>61</v>
      </c>
      <c r="L388">
        <v>0</v>
      </c>
      <c r="M388">
        <v>179058445</v>
      </c>
      <c r="N388">
        <v>179058445</v>
      </c>
      <c r="O388">
        <v>0</v>
      </c>
      <c r="P388">
        <v>179058445</v>
      </c>
      <c r="Q388">
        <v>179058445</v>
      </c>
      <c r="R388">
        <v>0</v>
      </c>
    </row>
    <row r="389" spans="1:18">
      <c r="A389" t="s">
        <v>450</v>
      </c>
      <c r="B389">
        <v>6</v>
      </c>
      <c r="C389">
        <v>151424378</v>
      </c>
      <c r="D389" s="1">
        <v>2.7330000000000001E-5</v>
      </c>
      <c r="E389">
        <v>1.1027400000000001</v>
      </c>
      <c r="F389">
        <v>2.3300000000000001E-2</v>
      </c>
      <c r="G389" t="s">
        <v>32</v>
      </c>
      <c r="H389">
        <v>7.0199999999999999E-2</v>
      </c>
      <c r="I389">
        <v>6.5299999999999997E-2</v>
      </c>
      <c r="J389">
        <v>0.97799999999999998</v>
      </c>
      <c r="K389" t="s">
        <v>30</v>
      </c>
      <c r="L389">
        <v>0</v>
      </c>
      <c r="M389">
        <v>151370878</v>
      </c>
      <c r="N389">
        <v>151424378</v>
      </c>
      <c r="O389">
        <v>53.5</v>
      </c>
      <c r="P389">
        <v>151423401</v>
      </c>
      <c r="Q389">
        <v>151424378</v>
      </c>
      <c r="R389">
        <v>0.97699999999999998</v>
      </c>
    </row>
    <row r="390" spans="1:18">
      <c r="A390" t="s">
        <v>451</v>
      </c>
      <c r="B390">
        <v>10</v>
      </c>
      <c r="C390">
        <v>108788670</v>
      </c>
      <c r="D390" s="1">
        <v>2.7520000000000001E-5</v>
      </c>
      <c r="E390">
        <v>1.65004</v>
      </c>
      <c r="F390">
        <v>0.11940000000000001</v>
      </c>
      <c r="G390" t="s">
        <v>125</v>
      </c>
      <c r="H390">
        <v>1.31E-3</v>
      </c>
      <c r="I390">
        <v>2.1099999999999999E-3</v>
      </c>
      <c r="J390">
        <v>1</v>
      </c>
      <c r="K390" t="s">
        <v>452</v>
      </c>
      <c r="L390">
        <v>1</v>
      </c>
      <c r="M390">
        <v>108788670</v>
      </c>
      <c r="N390">
        <v>108788670</v>
      </c>
      <c r="O390">
        <v>0</v>
      </c>
      <c r="P390">
        <v>108788670</v>
      </c>
      <c r="Q390">
        <v>108788670</v>
      </c>
      <c r="R390">
        <v>0</v>
      </c>
    </row>
    <row r="391" spans="1:18">
      <c r="A391" t="s">
        <v>453</v>
      </c>
      <c r="B391">
        <v>6</v>
      </c>
      <c r="C391">
        <v>152261669</v>
      </c>
      <c r="D391" s="1">
        <v>2.7550000000000002E-5</v>
      </c>
      <c r="E391">
        <v>0.96291000000000004</v>
      </c>
      <c r="F391">
        <v>8.9999999999999993E-3</v>
      </c>
      <c r="G391" t="s">
        <v>45</v>
      </c>
      <c r="H391">
        <v>0.623</v>
      </c>
      <c r="I391">
        <v>0.65300000000000002</v>
      </c>
      <c r="J391">
        <v>0.99199999999999999</v>
      </c>
      <c r="K391" t="s">
        <v>54</v>
      </c>
      <c r="L391">
        <v>1</v>
      </c>
      <c r="M391">
        <v>152201169</v>
      </c>
      <c r="N391">
        <v>152263359</v>
      </c>
      <c r="O391">
        <v>62.19</v>
      </c>
      <c r="P391">
        <v>152201169</v>
      </c>
      <c r="Q391">
        <v>152263359</v>
      </c>
      <c r="R391">
        <v>62.19</v>
      </c>
    </row>
    <row r="392" spans="1:18">
      <c r="A392" t="s">
        <v>454</v>
      </c>
      <c r="B392">
        <v>12</v>
      </c>
      <c r="C392">
        <v>94657743</v>
      </c>
      <c r="D392" s="1">
        <v>2.764E-5</v>
      </c>
      <c r="E392">
        <v>1.14134</v>
      </c>
      <c r="F392">
        <v>3.15E-2</v>
      </c>
      <c r="G392" t="s">
        <v>19</v>
      </c>
      <c r="H392">
        <v>0.95899999999999996</v>
      </c>
      <c r="I392">
        <v>0.95599999999999996</v>
      </c>
      <c r="J392">
        <v>0.82899999999999996</v>
      </c>
      <c r="K392" t="s">
        <v>20</v>
      </c>
      <c r="L392">
        <v>0</v>
      </c>
      <c r="M392">
        <v>94657743</v>
      </c>
      <c r="N392">
        <v>94661443</v>
      </c>
      <c r="O392">
        <v>3.7</v>
      </c>
      <c r="P392">
        <v>94657743</v>
      </c>
      <c r="Q392">
        <v>94657996</v>
      </c>
      <c r="R392">
        <v>0.253</v>
      </c>
    </row>
    <row r="393" spans="1:18">
      <c r="A393" t="s">
        <v>455</v>
      </c>
      <c r="B393">
        <v>2</v>
      </c>
      <c r="C393">
        <v>45130164</v>
      </c>
      <c r="D393" s="1">
        <v>2.7650000000000001E-5</v>
      </c>
      <c r="E393">
        <v>0.95782</v>
      </c>
      <c r="F393">
        <v>1.03E-2</v>
      </c>
      <c r="G393" t="s">
        <v>37</v>
      </c>
      <c r="H393">
        <v>0.753</v>
      </c>
      <c r="I393">
        <v>0.78</v>
      </c>
      <c r="J393">
        <v>0.97099999999999997</v>
      </c>
      <c r="K393" t="s">
        <v>54</v>
      </c>
      <c r="L393">
        <v>2</v>
      </c>
      <c r="M393">
        <v>45112464</v>
      </c>
      <c r="N393">
        <v>45132504</v>
      </c>
      <c r="O393">
        <v>20.04</v>
      </c>
      <c r="P393">
        <v>45117764</v>
      </c>
      <c r="Q393">
        <v>45130164</v>
      </c>
      <c r="R393">
        <v>12.4</v>
      </c>
    </row>
    <row r="394" spans="1:18">
      <c r="A394" t="s">
        <v>456</v>
      </c>
      <c r="B394">
        <v>17</v>
      </c>
      <c r="C394">
        <v>77912051</v>
      </c>
      <c r="D394" s="1">
        <v>2.7740000000000002E-5</v>
      </c>
      <c r="E394">
        <v>1.1005400000000001</v>
      </c>
      <c r="F394">
        <v>2.29E-2</v>
      </c>
      <c r="G394" t="s">
        <v>42</v>
      </c>
      <c r="H394">
        <v>6.0699999999999997E-2</v>
      </c>
      <c r="I394">
        <v>4.5499999999999999E-2</v>
      </c>
      <c r="J394">
        <v>0.68</v>
      </c>
      <c r="K394" t="s">
        <v>24</v>
      </c>
      <c r="L394">
        <v>2</v>
      </c>
      <c r="M394">
        <v>77885451</v>
      </c>
      <c r="N394">
        <v>77912051</v>
      </c>
      <c r="O394">
        <v>26.6</v>
      </c>
      <c r="P394">
        <v>77909341</v>
      </c>
      <c r="Q394">
        <v>77912051</v>
      </c>
      <c r="R394">
        <v>2.71</v>
      </c>
    </row>
    <row r="395" spans="1:18">
      <c r="A395" t="s">
        <v>457</v>
      </c>
      <c r="B395">
        <v>14</v>
      </c>
      <c r="C395">
        <v>51048411</v>
      </c>
      <c r="D395" s="1">
        <v>2.7790000000000003E-5</v>
      </c>
      <c r="E395">
        <v>0.87511000000000005</v>
      </c>
      <c r="F395">
        <v>3.1800000000000002E-2</v>
      </c>
      <c r="G395" t="s">
        <v>28</v>
      </c>
      <c r="H395">
        <v>0.97199999999999998</v>
      </c>
      <c r="I395">
        <v>0.97399999999999998</v>
      </c>
      <c r="J395">
        <v>0.71499999999999997</v>
      </c>
      <c r="K395" t="s">
        <v>26</v>
      </c>
      <c r="L395">
        <v>0</v>
      </c>
      <c r="M395">
        <v>51048411</v>
      </c>
      <c r="N395">
        <v>51101511</v>
      </c>
      <c r="O395">
        <v>53.1</v>
      </c>
      <c r="P395">
        <v>51048411</v>
      </c>
      <c r="Q395">
        <v>51101511</v>
      </c>
      <c r="R395">
        <v>53.1</v>
      </c>
    </row>
    <row r="396" spans="1:18">
      <c r="A396" t="s">
        <v>458</v>
      </c>
      <c r="B396">
        <v>7</v>
      </c>
      <c r="C396">
        <v>41894776</v>
      </c>
      <c r="D396" s="1">
        <v>2.7970000000000002E-5</v>
      </c>
      <c r="E396">
        <v>2.9550000000000001</v>
      </c>
      <c r="F396">
        <v>0.2586</v>
      </c>
      <c r="G396" t="s">
        <v>246</v>
      </c>
      <c r="H396">
        <v>4.9199999999999999E-3</v>
      </c>
      <c r="I396">
        <v>2.4199999999999998E-3</v>
      </c>
      <c r="J396">
        <v>0.626</v>
      </c>
      <c r="K396" t="s">
        <v>57</v>
      </c>
      <c r="L396">
        <v>0</v>
      </c>
      <c r="M396">
        <v>41894776</v>
      </c>
      <c r="N396">
        <v>41894776</v>
      </c>
      <c r="O396">
        <v>0</v>
      </c>
      <c r="P396">
        <v>41894776</v>
      </c>
      <c r="Q396">
        <v>41894776</v>
      </c>
      <c r="R396">
        <v>0</v>
      </c>
    </row>
    <row r="397" spans="1:18">
      <c r="A397" t="s">
        <v>459</v>
      </c>
      <c r="B397">
        <v>16</v>
      </c>
      <c r="C397">
        <v>24001852</v>
      </c>
      <c r="D397" s="1">
        <v>2.7990000000000001E-5</v>
      </c>
      <c r="E397">
        <v>3.5445099999999998</v>
      </c>
      <c r="F397">
        <v>0.30209999999999998</v>
      </c>
      <c r="G397" t="s">
        <v>28</v>
      </c>
      <c r="H397">
        <v>1.2099999999999999E-3</v>
      </c>
      <c r="I397">
        <v>1.2099999999999999E-3</v>
      </c>
      <c r="J397">
        <v>0.33400000000000002</v>
      </c>
      <c r="K397" t="s">
        <v>61</v>
      </c>
      <c r="L397">
        <v>0</v>
      </c>
      <c r="M397">
        <v>24001852</v>
      </c>
      <c r="N397">
        <v>24001852</v>
      </c>
      <c r="O397">
        <v>0</v>
      </c>
      <c r="P397">
        <v>24001852</v>
      </c>
      <c r="Q397">
        <v>24001852</v>
      </c>
      <c r="R397">
        <v>0</v>
      </c>
    </row>
    <row r="398" spans="1:18">
      <c r="A398" t="s">
        <v>460</v>
      </c>
      <c r="B398">
        <v>10</v>
      </c>
      <c r="C398">
        <v>108791375</v>
      </c>
      <c r="D398" s="1">
        <v>2.8019999999999999E-5</v>
      </c>
      <c r="E398">
        <v>1.5640800000000001</v>
      </c>
      <c r="F398">
        <v>0.10680000000000001</v>
      </c>
      <c r="G398" t="s">
        <v>48</v>
      </c>
      <c r="H398">
        <v>5.3400000000000001E-3</v>
      </c>
      <c r="I398">
        <v>3.8800000000000002E-3</v>
      </c>
      <c r="J398">
        <v>0.82399999999999995</v>
      </c>
      <c r="K398" t="s">
        <v>68</v>
      </c>
      <c r="L398">
        <v>0</v>
      </c>
      <c r="M398">
        <v>108791375</v>
      </c>
      <c r="N398">
        <v>108791375</v>
      </c>
      <c r="O398">
        <v>0</v>
      </c>
      <c r="P398">
        <v>108791375</v>
      </c>
      <c r="Q398">
        <v>108791375</v>
      </c>
      <c r="R398">
        <v>0</v>
      </c>
    </row>
    <row r="399" spans="1:18">
      <c r="A399" t="s">
        <v>461</v>
      </c>
      <c r="B399">
        <v>1</v>
      </c>
      <c r="C399">
        <v>29282134</v>
      </c>
      <c r="D399" s="1">
        <v>2.8100000000000002E-5</v>
      </c>
      <c r="E399">
        <v>1.23281</v>
      </c>
      <c r="F399">
        <v>0.05</v>
      </c>
      <c r="G399" t="s">
        <v>28</v>
      </c>
      <c r="H399">
        <v>8.8299999999999993E-3</v>
      </c>
      <c r="I399">
        <v>8.1200000000000005E-3</v>
      </c>
      <c r="J399">
        <v>0.91500000000000004</v>
      </c>
      <c r="K399" t="s">
        <v>63</v>
      </c>
      <c r="L399">
        <v>0</v>
      </c>
      <c r="M399">
        <v>29247634</v>
      </c>
      <c r="N399">
        <v>29643134</v>
      </c>
      <c r="O399">
        <v>395.5</v>
      </c>
      <c r="P399">
        <v>29247634</v>
      </c>
      <c r="Q399">
        <v>29282134</v>
      </c>
      <c r="R399">
        <v>34.5</v>
      </c>
    </row>
    <row r="400" spans="1:18">
      <c r="A400" t="s">
        <v>462</v>
      </c>
      <c r="B400">
        <v>12</v>
      </c>
      <c r="C400">
        <v>123639761</v>
      </c>
      <c r="D400" s="1">
        <v>2.8250000000000002E-5</v>
      </c>
      <c r="E400">
        <v>1.06301</v>
      </c>
      <c r="F400">
        <v>1.46E-2</v>
      </c>
      <c r="G400" t="s">
        <v>463</v>
      </c>
      <c r="H400">
        <v>0.79400000000000004</v>
      </c>
      <c r="I400">
        <v>0.78700000000000003</v>
      </c>
      <c r="J400">
        <v>0.95199999999999996</v>
      </c>
      <c r="K400" t="s">
        <v>30</v>
      </c>
      <c r="L400">
        <v>0</v>
      </c>
      <c r="M400">
        <v>123620261</v>
      </c>
      <c r="N400">
        <v>123861761</v>
      </c>
      <c r="O400">
        <v>241.5</v>
      </c>
      <c r="P400">
        <v>123620261</v>
      </c>
      <c r="Q400">
        <v>123861761</v>
      </c>
      <c r="R400">
        <v>241.5</v>
      </c>
    </row>
    <row r="401" spans="1:18">
      <c r="A401" t="s">
        <v>464</v>
      </c>
      <c r="B401">
        <v>8</v>
      </c>
      <c r="C401">
        <v>56353680</v>
      </c>
      <c r="D401" s="1">
        <v>2.8250000000000002E-5</v>
      </c>
      <c r="E401">
        <v>1.0397700000000001</v>
      </c>
      <c r="F401">
        <v>9.2999999999999992E-3</v>
      </c>
      <c r="G401" t="s">
        <v>48</v>
      </c>
      <c r="H401">
        <v>0.30299999999999999</v>
      </c>
      <c r="I401">
        <v>0.316</v>
      </c>
      <c r="J401">
        <v>0.97699999999999998</v>
      </c>
      <c r="K401" t="s">
        <v>52</v>
      </c>
      <c r="L401">
        <v>1</v>
      </c>
      <c r="M401">
        <v>56346960</v>
      </c>
      <c r="N401">
        <v>56354810</v>
      </c>
      <c r="O401">
        <v>7.85</v>
      </c>
      <c r="P401">
        <v>56346960</v>
      </c>
      <c r="Q401">
        <v>56354810</v>
      </c>
      <c r="R401">
        <v>7.85</v>
      </c>
    </row>
    <row r="402" spans="1:18">
      <c r="A402" t="s">
        <v>465</v>
      </c>
      <c r="B402">
        <v>16</v>
      </c>
      <c r="C402">
        <v>56585493</v>
      </c>
      <c r="D402" s="1">
        <v>2.832E-5</v>
      </c>
      <c r="E402">
        <v>0.91503000000000001</v>
      </c>
      <c r="F402">
        <v>2.12E-2</v>
      </c>
      <c r="G402" t="s">
        <v>37</v>
      </c>
      <c r="H402">
        <v>0.94</v>
      </c>
      <c r="I402">
        <v>0.96</v>
      </c>
      <c r="J402">
        <v>0.95199999999999996</v>
      </c>
      <c r="K402" t="s">
        <v>54</v>
      </c>
      <c r="L402">
        <v>8</v>
      </c>
      <c r="M402">
        <v>56584697</v>
      </c>
      <c r="N402">
        <v>56616093</v>
      </c>
      <c r="O402">
        <v>31.396000000000001</v>
      </c>
      <c r="P402">
        <v>56584697</v>
      </c>
      <c r="Q402">
        <v>56596793</v>
      </c>
      <c r="R402">
        <v>12.096</v>
      </c>
    </row>
    <row r="403" spans="1:18">
      <c r="A403" t="s">
        <v>466</v>
      </c>
      <c r="B403">
        <v>10</v>
      </c>
      <c r="C403">
        <v>108792471</v>
      </c>
      <c r="D403" s="1">
        <v>2.8340000000000003E-5</v>
      </c>
      <c r="E403">
        <v>1.6571500000000001</v>
      </c>
      <c r="F403">
        <v>0.1206</v>
      </c>
      <c r="G403" t="s">
        <v>23</v>
      </c>
      <c r="H403">
        <v>3.0799999999999998E-3</v>
      </c>
      <c r="I403">
        <v>3.0799999999999998E-3</v>
      </c>
      <c r="J403">
        <v>0.90800000000000003</v>
      </c>
      <c r="K403" t="s">
        <v>61</v>
      </c>
      <c r="L403">
        <v>0</v>
      </c>
      <c r="M403">
        <v>108792471</v>
      </c>
      <c r="N403">
        <v>108792471</v>
      </c>
      <c r="O403">
        <v>0</v>
      </c>
      <c r="P403">
        <v>108792471</v>
      </c>
      <c r="Q403">
        <v>108792471</v>
      </c>
      <c r="R403">
        <v>0</v>
      </c>
    </row>
    <row r="404" spans="1:18">
      <c r="A404" t="s">
        <v>467</v>
      </c>
      <c r="B404">
        <v>11</v>
      </c>
      <c r="C404">
        <v>116410425</v>
      </c>
      <c r="D404" s="1">
        <v>2.8370000000000001E-5</v>
      </c>
      <c r="E404">
        <v>1.39473</v>
      </c>
      <c r="F404">
        <v>7.9500000000000001E-2</v>
      </c>
      <c r="G404" t="s">
        <v>48</v>
      </c>
      <c r="H404">
        <v>1.7299999999999999E-2</v>
      </c>
      <c r="I404">
        <v>5.8900000000000003E-3</v>
      </c>
      <c r="J404">
        <v>0.77</v>
      </c>
      <c r="K404" t="s">
        <v>186</v>
      </c>
      <c r="L404">
        <v>1</v>
      </c>
      <c r="M404">
        <v>116410425</v>
      </c>
      <c r="N404">
        <v>116410425</v>
      </c>
      <c r="O404">
        <v>0</v>
      </c>
      <c r="P404">
        <v>116410425</v>
      </c>
      <c r="Q404">
        <v>116410425</v>
      </c>
      <c r="R404">
        <v>0</v>
      </c>
    </row>
    <row r="405" spans="1:18">
      <c r="A405" t="s">
        <v>468</v>
      </c>
      <c r="B405">
        <v>17</v>
      </c>
      <c r="C405">
        <v>5446334</v>
      </c>
      <c r="D405" s="1">
        <v>2.8470000000000004E-5</v>
      </c>
      <c r="E405">
        <v>1.0451900000000001</v>
      </c>
      <c r="F405">
        <v>1.06E-2</v>
      </c>
      <c r="G405" t="s">
        <v>23</v>
      </c>
      <c r="H405">
        <v>0.22900000000000001</v>
      </c>
      <c r="I405">
        <v>0.22700000000000001</v>
      </c>
      <c r="J405">
        <v>0.91400000000000003</v>
      </c>
      <c r="K405" t="s">
        <v>24</v>
      </c>
      <c r="L405">
        <v>1</v>
      </c>
      <c r="M405">
        <v>5419234</v>
      </c>
      <c r="N405">
        <v>5446334</v>
      </c>
      <c r="O405">
        <v>27.1</v>
      </c>
      <c r="P405">
        <v>5419234</v>
      </c>
      <c r="Q405">
        <v>5446334</v>
      </c>
      <c r="R405">
        <v>27.1</v>
      </c>
    </row>
    <row r="406" spans="1:18">
      <c r="A406" t="s">
        <v>469</v>
      </c>
      <c r="B406">
        <v>4</v>
      </c>
      <c r="C406">
        <v>179085453</v>
      </c>
      <c r="D406" s="1">
        <v>2.8520000000000001E-5</v>
      </c>
      <c r="E406">
        <v>2.60778</v>
      </c>
      <c r="F406">
        <v>0.22900000000000001</v>
      </c>
      <c r="G406" t="s">
        <v>42</v>
      </c>
      <c r="H406">
        <v>6.0899999999999995E-4</v>
      </c>
      <c r="I406">
        <v>6.0899999999999995E-4</v>
      </c>
      <c r="J406">
        <v>0.93400000000000005</v>
      </c>
      <c r="K406" t="s">
        <v>61</v>
      </c>
      <c r="L406">
        <v>0</v>
      </c>
      <c r="M406">
        <v>179085453</v>
      </c>
      <c r="N406">
        <v>179085453</v>
      </c>
      <c r="O406">
        <v>0</v>
      </c>
      <c r="P406">
        <v>179085453</v>
      </c>
      <c r="Q406">
        <v>179085453</v>
      </c>
      <c r="R406">
        <v>0</v>
      </c>
    </row>
    <row r="407" spans="1:18">
      <c r="A407" t="s">
        <v>470</v>
      </c>
      <c r="B407">
        <v>13</v>
      </c>
      <c r="C407">
        <v>70126811</v>
      </c>
      <c r="D407" s="1">
        <v>2.87E-5</v>
      </c>
      <c r="E407">
        <v>3.7776399999999999</v>
      </c>
      <c r="F407">
        <v>0.31769999999999998</v>
      </c>
      <c r="G407" t="s">
        <v>45</v>
      </c>
      <c r="H407">
        <v>4.5600000000000003E-4</v>
      </c>
      <c r="I407">
        <v>4.5600000000000003E-4</v>
      </c>
      <c r="J407">
        <v>0.81</v>
      </c>
      <c r="K407" t="s">
        <v>61</v>
      </c>
      <c r="L407">
        <v>0</v>
      </c>
      <c r="M407">
        <v>70126811</v>
      </c>
      <c r="N407">
        <v>70126811</v>
      </c>
      <c r="O407">
        <v>0</v>
      </c>
      <c r="P407">
        <v>70126811</v>
      </c>
      <c r="Q407">
        <v>70126811</v>
      </c>
      <c r="R407">
        <v>0</v>
      </c>
    </row>
    <row r="408" spans="1:18">
      <c r="A408" t="s">
        <v>471</v>
      </c>
      <c r="B408">
        <v>2</v>
      </c>
      <c r="C408">
        <v>84345585</v>
      </c>
      <c r="D408" s="1">
        <v>2.8720000000000003E-5</v>
      </c>
      <c r="E408">
        <v>1.05253</v>
      </c>
      <c r="F408">
        <v>1.2200000000000001E-2</v>
      </c>
      <c r="G408" t="s">
        <v>463</v>
      </c>
      <c r="H408">
        <v>0.35399999999999998</v>
      </c>
      <c r="I408">
        <v>0.34399999999999997</v>
      </c>
      <c r="J408">
        <v>0.98199999999999998</v>
      </c>
      <c r="K408" t="s">
        <v>30</v>
      </c>
      <c r="L408">
        <v>0</v>
      </c>
      <c r="M408">
        <v>84345585</v>
      </c>
      <c r="N408">
        <v>84368785</v>
      </c>
      <c r="O408">
        <v>23.2</v>
      </c>
      <c r="P408">
        <v>84345585</v>
      </c>
      <c r="Q408">
        <v>84368785</v>
      </c>
      <c r="R408">
        <v>23.2</v>
      </c>
    </row>
    <row r="409" spans="1:18">
      <c r="A409" t="s">
        <v>472</v>
      </c>
      <c r="B409">
        <v>2</v>
      </c>
      <c r="C409">
        <v>204415656</v>
      </c>
      <c r="D409" s="1">
        <v>2.8720000000000003E-5</v>
      </c>
      <c r="E409">
        <v>0.91000999999999999</v>
      </c>
      <c r="F409">
        <v>2.2499999999999999E-2</v>
      </c>
      <c r="G409" t="s">
        <v>23</v>
      </c>
      <c r="H409">
        <v>3.8100000000000002E-2</v>
      </c>
      <c r="I409">
        <v>3.6799999999999999E-2</v>
      </c>
      <c r="J409">
        <v>0.97</v>
      </c>
      <c r="K409" t="s">
        <v>54</v>
      </c>
      <c r="L409">
        <v>1</v>
      </c>
      <c r="M409">
        <v>203832656</v>
      </c>
      <c r="N409">
        <v>204422326</v>
      </c>
      <c r="O409">
        <v>589.66999999999996</v>
      </c>
      <c r="P409">
        <v>203953656</v>
      </c>
      <c r="Q409">
        <v>204422326</v>
      </c>
      <c r="R409">
        <v>468.67</v>
      </c>
    </row>
    <row r="410" spans="1:18">
      <c r="A410" t="s">
        <v>473</v>
      </c>
      <c r="B410">
        <v>4</v>
      </c>
      <c r="C410">
        <v>179086466</v>
      </c>
      <c r="D410" s="1">
        <v>2.8900000000000001E-5</v>
      </c>
      <c r="E410">
        <v>2.6075200000000001</v>
      </c>
      <c r="F410">
        <v>0.22919999999999999</v>
      </c>
      <c r="G410" t="s">
        <v>125</v>
      </c>
      <c r="H410">
        <v>6.0999999999999997E-4</v>
      </c>
      <c r="I410">
        <v>6.0999999999999997E-4</v>
      </c>
      <c r="J410">
        <v>0.93300000000000005</v>
      </c>
      <c r="K410" t="s">
        <v>92</v>
      </c>
      <c r="L410">
        <v>0</v>
      </c>
      <c r="M410">
        <v>179086466</v>
      </c>
      <c r="N410">
        <v>179086466</v>
      </c>
      <c r="O410">
        <v>0</v>
      </c>
      <c r="P410">
        <v>179086466</v>
      </c>
      <c r="Q410">
        <v>179086466</v>
      </c>
      <c r="R410">
        <v>0</v>
      </c>
    </row>
    <row r="411" spans="1:18">
      <c r="A411" t="s">
        <v>474</v>
      </c>
      <c r="B411">
        <v>2</v>
      </c>
      <c r="C411">
        <v>213070451</v>
      </c>
      <c r="D411" s="1">
        <v>2.8940000000000004E-5</v>
      </c>
      <c r="E411">
        <v>1.0383199999999999</v>
      </c>
      <c r="F411">
        <v>8.9999999999999993E-3</v>
      </c>
      <c r="G411" t="s">
        <v>28</v>
      </c>
      <c r="H411">
        <v>0.33200000000000002</v>
      </c>
      <c r="I411">
        <v>0.33300000000000002</v>
      </c>
      <c r="J411">
        <v>0.996</v>
      </c>
      <c r="K411" t="s">
        <v>24</v>
      </c>
      <c r="L411">
        <v>5</v>
      </c>
      <c r="M411">
        <v>212925451</v>
      </c>
      <c r="N411">
        <v>213222451</v>
      </c>
      <c r="O411">
        <v>297</v>
      </c>
      <c r="P411">
        <v>213044251</v>
      </c>
      <c r="Q411">
        <v>213130951</v>
      </c>
      <c r="R411">
        <v>86.7</v>
      </c>
    </row>
    <row r="412" spans="1:18">
      <c r="A412" t="s">
        <v>475</v>
      </c>
      <c r="B412">
        <v>1</v>
      </c>
      <c r="C412">
        <v>210275019</v>
      </c>
      <c r="D412" s="1">
        <v>2.9030000000000002E-5</v>
      </c>
      <c r="E412">
        <v>1.10517</v>
      </c>
      <c r="F412">
        <v>2.3900000000000001E-2</v>
      </c>
      <c r="G412" t="s">
        <v>42</v>
      </c>
      <c r="H412">
        <v>6.2300000000000001E-2</v>
      </c>
      <c r="I412">
        <v>2.86E-2</v>
      </c>
      <c r="J412">
        <v>0.97</v>
      </c>
      <c r="K412" t="s">
        <v>476</v>
      </c>
      <c r="L412">
        <v>1</v>
      </c>
      <c r="M412">
        <v>210050019</v>
      </c>
      <c r="N412">
        <v>210453019</v>
      </c>
      <c r="O412">
        <v>403</v>
      </c>
      <c r="P412">
        <v>210050019</v>
      </c>
      <c r="Q412">
        <v>210453019</v>
      </c>
      <c r="R412">
        <v>403</v>
      </c>
    </row>
    <row r="413" spans="1:18">
      <c r="A413" t="s">
        <v>477</v>
      </c>
      <c r="B413">
        <v>12</v>
      </c>
      <c r="C413">
        <v>54940035</v>
      </c>
      <c r="D413" s="1">
        <v>2.904E-5</v>
      </c>
      <c r="E413">
        <v>0.89781</v>
      </c>
      <c r="F413">
        <v>2.58E-2</v>
      </c>
      <c r="G413" t="s">
        <v>28</v>
      </c>
      <c r="H413">
        <v>0.96399999999999997</v>
      </c>
      <c r="I413">
        <v>0.96499999999999997</v>
      </c>
      <c r="J413">
        <v>0.85799999999999998</v>
      </c>
      <c r="K413" t="s">
        <v>26</v>
      </c>
      <c r="L413">
        <v>0</v>
      </c>
      <c r="M413">
        <v>54940035</v>
      </c>
      <c r="N413">
        <v>54940035</v>
      </c>
      <c r="O413">
        <v>0</v>
      </c>
      <c r="P413">
        <v>54940035</v>
      </c>
      <c r="Q413">
        <v>54940035</v>
      </c>
      <c r="R413">
        <v>0</v>
      </c>
    </row>
    <row r="414" spans="1:18">
      <c r="A414" t="s">
        <v>478</v>
      </c>
      <c r="B414">
        <v>4</v>
      </c>
      <c r="C414">
        <v>179069411</v>
      </c>
      <c r="D414" s="1">
        <v>2.904E-5</v>
      </c>
      <c r="E414">
        <v>2.5533299999999999</v>
      </c>
      <c r="F414">
        <v>0.22420000000000001</v>
      </c>
      <c r="G414" t="s">
        <v>23</v>
      </c>
      <c r="H414">
        <v>6.9899999999999997E-4</v>
      </c>
      <c r="I414">
        <v>6.9899999999999997E-4</v>
      </c>
      <c r="J414">
        <v>0.84699999999999998</v>
      </c>
      <c r="K414" t="s">
        <v>61</v>
      </c>
      <c r="L414">
        <v>0</v>
      </c>
      <c r="M414">
        <v>179069411</v>
      </c>
      <c r="N414">
        <v>179069411</v>
      </c>
      <c r="O414">
        <v>0</v>
      </c>
      <c r="P414">
        <v>179069411</v>
      </c>
      <c r="Q414">
        <v>179069411</v>
      </c>
      <c r="R414">
        <v>0</v>
      </c>
    </row>
    <row r="415" spans="1:18">
      <c r="A415" t="s">
        <v>479</v>
      </c>
      <c r="B415">
        <v>16</v>
      </c>
      <c r="C415">
        <v>49830204</v>
      </c>
      <c r="D415" s="1">
        <v>2.9050000000000001E-5</v>
      </c>
      <c r="E415">
        <v>1.03634</v>
      </c>
      <c r="F415">
        <v>8.5000000000000006E-3</v>
      </c>
      <c r="G415" t="s">
        <v>23</v>
      </c>
      <c r="H415">
        <v>0.44900000000000001</v>
      </c>
      <c r="I415">
        <v>0.439</v>
      </c>
      <c r="J415">
        <v>0.98899999999999999</v>
      </c>
      <c r="K415" t="s">
        <v>24</v>
      </c>
      <c r="L415">
        <v>22</v>
      </c>
      <c r="M415">
        <v>49818604</v>
      </c>
      <c r="N415">
        <v>49842104</v>
      </c>
      <c r="O415">
        <v>23.5</v>
      </c>
      <c r="P415">
        <v>49827164</v>
      </c>
      <c r="Q415">
        <v>49832104</v>
      </c>
      <c r="R415">
        <v>4.9399999999999995</v>
      </c>
    </row>
    <row r="416" spans="1:18">
      <c r="A416" t="s">
        <v>480</v>
      </c>
      <c r="B416">
        <v>4</v>
      </c>
      <c r="C416">
        <v>87440802</v>
      </c>
      <c r="D416" s="1">
        <v>2.9140000000000002E-5</v>
      </c>
      <c r="E416">
        <v>4.3124200000000004</v>
      </c>
      <c r="F416">
        <v>0.34960000000000002</v>
      </c>
      <c r="G416" t="s">
        <v>28</v>
      </c>
      <c r="H416">
        <v>3.8200000000000002E-4</v>
      </c>
      <c r="I416">
        <v>3.8200000000000002E-4</v>
      </c>
      <c r="J416">
        <v>0.68799999999999994</v>
      </c>
      <c r="K416" t="s">
        <v>61</v>
      </c>
      <c r="L416">
        <v>0</v>
      </c>
      <c r="M416">
        <v>87123802</v>
      </c>
      <c r="N416">
        <v>87606802</v>
      </c>
      <c r="O416">
        <v>483</v>
      </c>
      <c r="P416">
        <v>87123802</v>
      </c>
      <c r="Q416">
        <v>87606802</v>
      </c>
      <c r="R416">
        <v>483</v>
      </c>
    </row>
    <row r="417" spans="1:18">
      <c r="A417" t="s">
        <v>481</v>
      </c>
      <c r="B417">
        <v>4</v>
      </c>
      <c r="C417">
        <v>179071990</v>
      </c>
      <c r="D417" s="1">
        <v>2.9190000000000003E-5</v>
      </c>
      <c r="E417">
        <v>2.5908899999999999</v>
      </c>
      <c r="F417">
        <v>0.2278</v>
      </c>
      <c r="G417" t="s">
        <v>125</v>
      </c>
      <c r="H417">
        <v>6.0700000000000001E-4</v>
      </c>
      <c r="I417">
        <v>6.0700000000000001E-4</v>
      </c>
      <c r="J417">
        <v>0.94899999999999995</v>
      </c>
      <c r="K417" t="s">
        <v>92</v>
      </c>
      <c r="L417">
        <v>0</v>
      </c>
      <c r="M417">
        <v>179071990</v>
      </c>
      <c r="N417">
        <v>179071990</v>
      </c>
      <c r="O417">
        <v>0</v>
      </c>
      <c r="P417">
        <v>179071990</v>
      </c>
      <c r="Q417">
        <v>179071990</v>
      </c>
      <c r="R417">
        <v>0</v>
      </c>
    </row>
    <row r="418" spans="1:18">
      <c r="A418" t="s">
        <v>482</v>
      </c>
      <c r="B418">
        <v>7</v>
      </c>
      <c r="C418">
        <v>107690532</v>
      </c>
      <c r="D418" s="1">
        <v>2.9249999999999999E-5</v>
      </c>
      <c r="E418">
        <v>1.9326699999999999</v>
      </c>
      <c r="F418">
        <v>0.15770000000000001</v>
      </c>
      <c r="G418" t="s">
        <v>246</v>
      </c>
      <c r="H418">
        <v>2.5500000000000002E-3</v>
      </c>
      <c r="I418">
        <v>2.5500000000000002E-3</v>
      </c>
      <c r="J418">
        <v>0.624</v>
      </c>
      <c r="K418" t="s">
        <v>92</v>
      </c>
      <c r="L418">
        <v>0</v>
      </c>
      <c r="M418">
        <v>107690532</v>
      </c>
      <c r="N418">
        <v>107690532</v>
      </c>
      <c r="O418">
        <v>0</v>
      </c>
      <c r="P418">
        <v>107690532</v>
      </c>
      <c r="Q418">
        <v>107690532</v>
      </c>
      <c r="R418">
        <v>0</v>
      </c>
    </row>
    <row r="419" spans="1:18">
      <c r="A419" t="s">
        <v>483</v>
      </c>
      <c r="B419">
        <v>3</v>
      </c>
      <c r="C419">
        <v>7785008</v>
      </c>
      <c r="D419" s="1">
        <v>2.9310000000000002E-5</v>
      </c>
      <c r="E419">
        <v>0.94506999999999997</v>
      </c>
      <c r="F419">
        <v>1.35E-2</v>
      </c>
      <c r="G419" t="s">
        <v>19</v>
      </c>
      <c r="H419">
        <v>0.245</v>
      </c>
      <c r="I419">
        <v>0.253</v>
      </c>
      <c r="J419">
        <v>0.997</v>
      </c>
      <c r="K419" t="s">
        <v>30</v>
      </c>
      <c r="L419">
        <v>0</v>
      </c>
      <c r="M419">
        <v>7770708</v>
      </c>
      <c r="N419">
        <v>7785008</v>
      </c>
      <c r="O419">
        <v>14.3</v>
      </c>
      <c r="P419">
        <v>7785008</v>
      </c>
      <c r="Q419">
        <v>7785008</v>
      </c>
      <c r="R419">
        <v>0</v>
      </c>
    </row>
    <row r="420" spans="1:18">
      <c r="A420" t="s">
        <v>484</v>
      </c>
      <c r="B420">
        <v>12</v>
      </c>
      <c r="C420">
        <v>49327734</v>
      </c>
      <c r="D420" s="1">
        <v>2.9320000000000004E-5</v>
      </c>
      <c r="E420">
        <v>2.1902200000000001</v>
      </c>
      <c r="F420">
        <v>0.18759999999999999</v>
      </c>
      <c r="G420" t="s">
        <v>28</v>
      </c>
      <c r="H420">
        <v>1.82E-3</v>
      </c>
      <c r="I420">
        <v>1.82E-3</v>
      </c>
      <c r="J420">
        <v>0.68500000000000005</v>
      </c>
      <c r="K420" t="s">
        <v>61</v>
      </c>
      <c r="L420">
        <v>0</v>
      </c>
      <c r="M420">
        <v>49263434</v>
      </c>
      <c r="N420">
        <v>49376234</v>
      </c>
      <c r="O420">
        <v>112.8</v>
      </c>
      <c r="P420">
        <v>49263434</v>
      </c>
      <c r="Q420">
        <v>49376234</v>
      </c>
      <c r="R420">
        <v>112.8</v>
      </c>
    </row>
    <row r="421" spans="1:18">
      <c r="A421" t="s">
        <v>485</v>
      </c>
      <c r="B421">
        <v>1</v>
      </c>
      <c r="C421">
        <v>18842474</v>
      </c>
      <c r="D421" s="1">
        <v>2.9410000000000001E-5</v>
      </c>
      <c r="E421">
        <v>1.3283</v>
      </c>
      <c r="F421">
        <v>6.7900000000000002E-2</v>
      </c>
      <c r="G421" t="s">
        <v>28</v>
      </c>
      <c r="H421">
        <v>8.3099999999999997E-3</v>
      </c>
      <c r="I421">
        <v>8.2699999999999996E-3</v>
      </c>
      <c r="J421">
        <v>0.69299999999999995</v>
      </c>
      <c r="K421" t="s">
        <v>68</v>
      </c>
      <c r="L421">
        <v>0</v>
      </c>
      <c r="M421">
        <v>18842474</v>
      </c>
      <c r="N421">
        <v>18842474</v>
      </c>
      <c r="O421">
        <v>0</v>
      </c>
      <c r="P421">
        <v>18842474</v>
      </c>
      <c r="Q421">
        <v>18842474</v>
      </c>
      <c r="R421">
        <v>0</v>
      </c>
    </row>
    <row r="422" spans="1:18">
      <c r="A422" t="s">
        <v>486</v>
      </c>
      <c r="B422">
        <v>10</v>
      </c>
      <c r="C422">
        <v>127154790</v>
      </c>
      <c r="D422" s="1">
        <v>2.9520000000000002E-5</v>
      </c>
      <c r="E422">
        <v>0.56332000000000004</v>
      </c>
      <c r="F422">
        <v>0.13739999999999999</v>
      </c>
      <c r="G422" t="s">
        <v>19</v>
      </c>
      <c r="H422">
        <v>0.99299999999999999</v>
      </c>
      <c r="I422">
        <v>0.995</v>
      </c>
      <c r="J422">
        <v>0.64700000000000002</v>
      </c>
      <c r="K422" t="s">
        <v>487</v>
      </c>
      <c r="L422">
        <v>0</v>
      </c>
      <c r="M422">
        <v>127154790</v>
      </c>
      <c r="N422">
        <v>127154790</v>
      </c>
      <c r="O422">
        <v>0</v>
      </c>
      <c r="P422">
        <v>127154790</v>
      </c>
      <c r="Q422">
        <v>127154790</v>
      </c>
      <c r="R422">
        <v>0</v>
      </c>
    </row>
    <row r="423" spans="1:18">
      <c r="A423" t="s">
        <v>488</v>
      </c>
      <c r="B423">
        <v>14</v>
      </c>
      <c r="C423">
        <v>66851873</v>
      </c>
      <c r="D423" s="1">
        <v>2.9520000000000002E-5</v>
      </c>
      <c r="E423">
        <v>0.89207999999999998</v>
      </c>
      <c r="F423">
        <v>2.7300000000000001E-2</v>
      </c>
      <c r="G423" t="s">
        <v>125</v>
      </c>
      <c r="H423">
        <v>5.9400000000000001E-2</v>
      </c>
      <c r="I423">
        <v>3.5700000000000003E-2</v>
      </c>
      <c r="J423">
        <v>0.86899999999999999</v>
      </c>
      <c r="K423" t="s">
        <v>489</v>
      </c>
      <c r="L423">
        <v>1</v>
      </c>
      <c r="M423">
        <v>66639873</v>
      </c>
      <c r="N423">
        <v>67881873</v>
      </c>
      <c r="O423">
        <v>1242</v>
      </c>
      <c r="P423">
        <v>66828873</v>
      </c>
      <c r="Q423">
        <v>67881873</v>
      </c>
      <c r="R423">
        <v>1053</v>
      </c>
    </row>
    <row r="424" spans="1:18">
      <c r="A424" t="s">
        <v>490</v>
      </c>
      <c r="B424">
        <v>11</v>
      </c>
      <c r="C424">
        <v>57132459</v>
      </c>
      <c r="D424" s="1">
        <v>2.9850000000000001E-5</v>
      </c>
      <c r="E424">
        <v>0.94715000000000005</v>
      </c>
      <c r="F424">
        <v>1.2999999999999999E-2</v>
      </c>
      <c r="G424" t="s">
        <v>42</v>
      </c>
      <c r="H424">
        <v>0.877</v>
      </c>
      <c r="I424">
        <v>0.871</v>
      </c>
      <c r="J424">
        <v>0.96</v>
      </c>
      <c r="K424" t="s">
        <v>109</v>
      </c>
      <c r="L424">
        <v>1</v>
      </c>
      <c r="M424">
        <v>56599459</v>
      </c>
      <c r="N424">
        <v>57171759</v>
      </c>
      <c r="O424">
        <v>572.29999999999995</v>
      </c>
      <c r="P424">
        <v>57083559</v>
      </c>
      <c r="Q424">
        <v>57153959</v>
      </c>
      <c r="R424">
        <v>70.400000000000006</v>
      </c>
    </row>
    <row r="425" spans="1:18">
      <c r="A425" t="s">
        <v>491</v>
      </c>
      <c r="B425">
        <v>4</v>
      </c>
      <c r="C425">
        <v>105828060</v>
      </c>
      <c r="D425" s="1">
        <v>2.9860000000000002E-5</v>
      </c>
      <c r="E425">
        <v>2.9276499999999999</v>
      </c>
      <c r="F425">
        <v>0.25729999999999997</v>
      </c>
      <c r="G425" t="s">
        <v>23</v>
      </c>
      <c r="H425">
        <v>7.7399999999999995E-4</v>
      </c>
      <c r="I425">
        <v>7.7399999999999995E-4</v>
      </c>
      <c r="J425">
        <v>0.93400000000000005</v>
      </c>
      <c r="K425" t="s">
        <v>61</v>
      </c>
      <c r="L425">
        <v>0</v>
      </c>
      <c r="M425">
        <v>105828060</v>
      </c>
      <c r="N425">
        <v>105828060</v>
      </c>
      <c r="O425">
        <v>0</v>
      </c>
      <c r="P425">
        <v>105828060</v>
      </c>
      <c r="Q425">
        <v>105828060</v>
      </c>
      <c r="R425">
        <v>0</v>
      </c>
    </row>
    <row r="426" spans="1:18">
      <c r="A426" t="s">
        <v>492</v>
      </c>
      <c r="B426">
        <v>4</v>
      </c>
      <c r="C426">
        <v>179060626</v>
      </c>
      <c r="D426" s="1">
        <v>3.0010000000000002E-5</v>
      </c>
      <c r="E426">
        <v>2.5669</v>
      </c>
      <c r="F426">
        <v>0.22589999999999999</v>
      </c>
      <c r="G426" t="s">
        <v>125</v>
      </c>
      <c r="H426">
        <v>8.1400000000000005E-4</v>
      </c>
      <c r="I426">
        <v>3.7300000000000001E-4</v>
      </c>
      <c r="J426">
        <v>0.95199999999999996</v>
      </c>
      <c r="K426" t="s">
        <v>57</v>
      </c>
      <c r="L426">
        <v>1</v>
      </c>
      <c r="M426">
        <v>179060626</v>
      </c>
      <c r="N426">
        <v>179060626</v>
      </c>
      <c r="O426">
        <v>0</v>
      </c>
      <c r="P426">
        <v>179060626</v>
      </c>
      <c r="Q426">
        <v>179060626</v>
      </c>
      <c r="R426">
        <v>0</v>
      </c>
    </row>
    <row r="427" spans="1:18">
      <c r="A427" t="s">
        <v>493</v>
      </c>
      <c r="B427">
        <v>8</v>
      </c>
      <c r="C427">
        <v>143656419</v>
      </c>
      <c r="D427" s="1">
        <v>3.004E-5</v>
      </c>
      <c r="E427">
        <v>5.4953399999999997</v>
      </c>
      <c r="F427">
        <v>0.4083</v>
      </c>
      <c r="G427" t="s">
        <v>37</v>
      </c>
      <c r="H427">
        <v>8.9099999999999995E-3</v>
      </c>
      <c r="I427">
        <v>4.1000000000000003E-3</v>
      </c>
      <c r="J427">
        <v>0.48399999999999999</v>
      </c>
      <c r="K427" t="s">
        <v>386</v>
      </c>
      <c r="L427">
        <v>0</v>
      </c>
      <c r="M427">
        <v>143611319</v>
      </c>
      <c r="N427">
        <v>143793419</v>
      </c>
      <c r="O427">
        <v>182.1</v>
      </c>
      <c r="P427">
        <v>143611319</v>
      </c>
      <c r="Q427">
        <v>143793419</v>
      </c>
      <c r="R427">
        <v>182.1</v>
      </c>
    </row>
    <row r="428" spans="1:18">
      <c r="A428" t="s">
        <v>494</v>
      </c>
      <c r="B428">
        <v>1</v>
      </c>
      <c r="C428">
        <v>77289321</v>
      </c>
      <c r="D428" s="1">
        <v>3.0130000000000001E-5</v>
      </c>
      <c r="E428">
        <v>2.6939299999999999</v>
      </c>
      <c r="F428">
        <v>0.23749999999999999</v>
      </c>
      <c r="G428" t="s">
        <v>125</v>
      </c>
      <c r="H428">
        <v>9.5100000000000002E-4</v>
      </c>
      <c r="I428">
        <v>9.5100000000000002E-4</v>
      </c>
      <c r="J428">
        <v>0.76300000000000001</v>
      </c>
      <c r="K428" t="s">
        <v>92</v>
      </c>
      <c r="L428">
        <v>0</v>
      </c>
      <c r="M428">
        <v>77289321</v>
      </c>
      <c r="N428">
        <v>77363621</v>
      </c>
      <c r="O428">
        <v>74.3</v>
      </c>
      <c r="P428">
        <v>77289321</v>
      </c>
      <c r="Q428">
        <v>77363621</v>
      </c>
      <c r="R428">
        <v>74.3</v>
      </c>
    </row>
    <row r="429" spans="1:18">
      <c r="A429" t="s">
        <v>495</v>
      </c>
      <c r="B429">
        <v>13</v>
      </c>
      <c r="C429">
        <v>69644291</v>
      </c>
      <c r="D429" s="1">
        <v>3.023E-5</v>
      </c>
      <c r="E429">
        <v>5.0429899999999996</v>
      </c>
      <c r="F429">
        <v>0.38790000000000002</v>
      </c>
      <c r="G429" t="s">
        <v>155</v>
      </c>
      <c r="H429">
        <v>4.2400000000000001E-4</v>
      </c>
      <c r="I429">
        <v>4.2400000000000001E-4</v>
      </c>
      <c r="J429">
        <v>0.51700000000000002</v>
      </c>
      <c r="K429" t="s">
        <v>92</v>
      </c>
      <c r="L429">
        <v>0</v>
      </c>
      <c r="M429">
        <v>69644291</v>
      </c>
      <c r="N429">
        <v>69644291</v>
      </c>
      <c r="O429">
        <v>0</v>
      </c>
      <c r="P429">
        <v>69644291</v>
      </c>
      <c r="Q429">
        <v>69644291</v>
      </c>
      <c r="R429">
        <v>0</v>
      </c>
    </row>
    <row r="430" spans="1:18">
      <c r="A430" t="s">
        <v>496</v>
      </c>
      <c r="B430">
        <v>12</v>
      </c>
      <c r="C430">
        <v>26023901</v>
      </c>
      <c r="D430" s="1">
        <v>3.04E-5</v>
      </c>
      <c r="E430">
        <v>0.93772</v>
      </c>
      <c r="F430">
        <v>1.54E-2</v>
      </c>
      <c r="G430" t="s">
        <v>28</v>
      </c>
      <c r="H430">
        <v>0.106</v>
      </c>
      <c r="I430">
        <v>0.108</v>
      </c>
      <c r="J430">
        <v>0.875</v>
      </c>
      <c r="K430" t="s">
        <v>26</v>
      </c>
      <c r="L430">
        <v>0</v>
      </c>
      <c r="M430">
        <v>25994101</v>
      </c>
      <c r="N430">
        <v>26040201</v>
      </c>
      <c r="O430">
        <v>46.1</v>
      </c>
      <c r="P430">
        <v>25994101</v>
      </c>
      <c r="Q430">
        <v>26040001</v>
      </c>
      <c r="R430">
        <v>45.9</v>
      </c>
    </row>
    <row r="431" spans="1:18">
      <c r="A431" t="s">
        <v>497</v>
      </c>
      <c r="B431">
        <v>3</v>
      </c>
      <c r="C431">
        <v>50036487</v>
      </c>
      <c r="D431" s="1">
        <v>3.0519999999999999E-5</v>
      </c>
      <c r="E431">
        <v>1.5315799999999999</v>
      </c>
      <c r="F431">
        <v>0.1022</v>
      </c>
      <c r="G431" t="s">
        <v>125</v>
      </c>
      <c r="H431">
        <v>7.3200000000000001E-3</v>
      </c>
      <c r="I431">
        <v>7.11E-3</v>
      </c>
      <c r="J431">
        <v>0.46899999999999997</v>
      </c>
      <c r="K431" t="s">
        <v>57</v>
      </c>
      <c r="L431">
        <v>0</v>
      </c>
      <c r="M431">
        <v>49439487</v>
      </c>
      <c r="N431">
        <v>50036487</v>
      </c>
      <c r="O431">
        <v>597</v>
      </c>
      <c r="P431">
        <v>50036487</v>
      </c>
      <c r="Q431">
        <v>50036487</v>
      </c>
      <c r="R431">
        <v>0</v>
      </c>
    </row>
    <row r="432" spans="1:18">
      <c r="A432" t="s">
        <v>498</v>
      </c>
      <c r="B432">
        <v>11</v>
      </c>
      <c r="C432">
        <v>125910072</v>
      </c>
      <c r="D432" s="1">
        <v>3.0720000000000004E-5</v>
      </c>
      <c r="E432">
        <v>2.45052</v>
      </c>
      <c r="F432">
        <v>0.215</v>
      </c>
      <c r="G432" t="s">
        <v>23</v>
      </c>
      <c r="H432">
        <v>1.8E-3</v>
      </c>
      <c r="I432">
        <v>1.8E-3</v>
      </c>
      <c r="J432">
        <v>0.51200000000000001</v>
      </c>
      <c r="K432" t="s">
        <v>61</v>
      </c>
      <c r="L432">
        <v>0</v>
      </c>
      <c r="M432">
        <v>125910072</v>
      </c>
      <c r="N432">
        <v>125910072</v>
      </c>
      <c r="O432">
        <v>0</v>
      </c>
      <c r="P432">
        <v>125910072</v>
      </c>
      <c r="Q432">
        <v>125910072</v>
      </c>
      <c r="R432">
        <v>0</v>
      </c>
    </row>
    <row r="433" spans="1:18">
      <c r="A433" t="s">
        <v>499</v>
      </c>
      <c r="B433">
        <v>11</v>
      </c>
      <c r="C433">
        <v>84969096</v>
      </c>
      <c r="D433" s="1">
        <v>3.0920000000000002E-5</v>
      </c>
      <c r="E433">
        <v>1.1087100000000001</v>
      </c>
      <c r="F433">
        <v>2.4799999999999999E-2</v>
      </c>
      <c r="G433" t="s">
        <v>28</v>
      </c>
      <c r="H433">
        <v>0.96399999999999997</v>
      </c>
      <c r="I433">
        <v>0.95599999999999996</v>
      </c>
      <c r="J433">
        <v>0.89100000000000001</v>
      </c>
      <c r="K433" t="s">
        <v>63</v>
      </c>
      <c r="L433">
        <v>0</v>
      </c>
      <c r="M433">
        <v>84656096</v>
      </c>
      <c r="N433">
        <v>85145096</v>
      </c>
      <c r="O433">
        <v>489</v>
      </c>
      <c r="P433">
        <v>84856096</v>
      </c>
      <c r="Q433">
        <v>85145096</v>
      </c>
      <c r="R433">
        <v>289</v>
      </c>
    </row>
    <row r="434" spans="1:18">
      <c r="A434" t="s">
        <v>500</v>
      </c>
      <c r="B434">
        <v>4</v>
      </c>
      <c r="C434">
        <v>105837188</v>
      </c>
      <c r="D434" s="1">
        <v>3.1029999999999999E-5</v>
      </c>
      <c r="E434">
        <v>2.91771</v>
      </c>
      <c r="F434">
        <v>0.2571</v>
      </c>
      <c r="G434" t="s">
        <v>125</v>
      </c>
      <c r="H434">
        <v>7.8399999999999997E-4</v>
      </c>
      <c r="I434">
        <v>7.8399999999999997E-4</v>
      </c>
      <c r="J434">
        <v>0.93200000000000005</v>
      </c>
      <c r="K434" t="s">
        <v>92</v>
      </c>
      <c r="L434">
        <v>0</v>
      </c>
      <c r="M434">
        <v>105837188</v>
      </c>
      <c r="N434">
        <v>105837188</v>
      </c>
      <c r="O434">
        <v>0</v>
      </c>
      <c r="P434">
        <v>105837188</v>
      </c>
      <c r="Q434">
        <v>105837188</v>
      </c>
      <c r="R434">
        <v>0</v>
      </c>
    </row>
    <row r="435" spans="1:18">
      <c r="A435" t="s">
        <v>501</v>
      </c>
      <c r="B435">
        <v>20</v>
      </c>
      <c r="C435">
        <v>49254737</v>
      </c>
      <c r="D435" s="1">
        <v>3.112E-5</v>
      </c>
      <c r="E435">
        <v>1.3855500000000001</v>
      </c>
      <c r="F435">
        <v>7.8299999999999995E-2</v>
      </c>
      <c r="G435" t="s">
        <v>48</v>
      </c>
      <c r="H435">
        <v>1.03E-2</v>
      </c>
      <c r="I435">
        <v>9.3299999999999998E-3</v>
      </c>
      <c r="J435">
        <v>0.56399999999999995</v>
      </c>
      <c r="K435" t="s">
        <v>30</v>
      </c>
      <c r="L435">
        <v>0</v>
      </c>
      <c r="M435">
        <v>49254737</v>
      </c>
      <c r="N435">
        <v>49320337</v>
      </c>
      <c r="O435">
        <v>65.599999999999994</v>
      </c>
      <c r="P435">
        <v>49254737</v>
      </c>
      <c r="Q435">
        <v>49254737</v>
      </c>
      <c r="R435">
        <v>0</v>
      </c>
    </row>
    <row r="436" spans="1:18">
      <c r="A436" t="s">
        <v>502</v>
      </c>
      <c r="B436">
        <v>22</v>
      </c>
      <c r="C436">
        <v>21386684</v>
      </c>
      <c r="D436" s="1">
        <v>3.1140000000000003E-5</v>
      </c>
      <c r="E436">
        <v>0.95848999999999995</v>
      </c>
      <c r="F436">
        <v>1.0200000000000001E-2</v>
      </c>
      <c r="G436" t="s">
        <v>28</v>
      </c>
      <c r="H436">
        <v>0.28999999999999998</v>
      </c>
      <c r="I436">
        <v>0.30199999999999999</v>
      </c>
      <c r="J436">
        <v>0.79800000000000004</v>
      </c>
      <c r="K436" t="s">
        <v>109</v>
      </c>
      <c r="L436">
        <v>1</v>
      </c>
      <c r="M436">
        <v>21382164</v>
      </c>
      <c r="N436">
        <v>21396604</v>
      </c>
      <c r="O436">
        <v>14.44</v>
      </c>
      <c r="P436">
        <v>21382164</v>
      </c>
      <c r="Q436">
        <v>21396604</v>
      </c>
      <c r="R436">
        <v>14.44</v>
      </c>
    </row>
    <row r="437" spans="1:18">
      <c r="A437" t="s">
        <v>503</v>
      </c>
      <c r="B437">
        <v>10</v>
      </c>
      <c r="C437">
        <v>104870428</v>
      </c>
      <c r="D437" s="1">
        <v>3.1170000000000001E-5</v>
      </c>
      <c r="E437">
        <v>0.44052000000000002</v>
      </c>
      <c r="F437">
        <v>0.19689999999999999</v>
      </c>
      <c r="G437" t="s">
        <v>37</v>
      </c>
      <c r="H437">
        <v>3.32E-3</v>
      </c>
      <c r="I437">
        <v>5.0299999999999997E-3</v>
      </c>
      <c r="J437">
        <v>0.57299999999999995</v>
      </c>
      <c r="K437" t="s">
        <v>57</v>
      </c>
      <c r="L437">
        <v>0</v>
      </c>
      <c r="M437">
        <v>104870428</v>
      </c>
      <c r="N437">
        <v>104870428</v>
      </c>
      <c r="O437">
        <v>0</v>
      </c>
      <c r="P437">
        <v>104870428</v>
      </c>
      <c r="Q437">
        <v>104870428</v>
      </c>
      <c r="R437">
        <v>0</v>
      </c>
    </row>
    <row r="438" spans="1:18">
      <c r="A438" t="s">
        <v>504</v>
      </c>
      <c r="B438">
        <v>12</v>
      </c>
      <c r="C438">
        <v>17678372</v>
      </c>
      <c r="D438" s="1">
        <v>3.1520000000000003E-5</v>
      </c>
      <c r="E438">
        <v>1.04959</v>
      </c>
      <c r="F438">
        <v>1.1599999999999999E-2</v>
      </c>
      <c r="G438" t="s">
        <v>37</v>
      </c>
      <c r="H438">
        <v>0.186</v>
      </c>
      <c r="I438">
        <v>0.154</v>
      </c>
      <c r="J438">
        <v>0.99199999999999999</v>
      </c>
      <c r="K438" t="s">
        <v>24</v>
      </c>
      <c r="L438">
        <v>2</v>
      </c>
      <c r="M438">
        <v>17667572</v>
      </c>
      <c r="N438">
        <v>17783372</v>
      </c>
      <c r="O438">
        <v>115.8</v>
      </c>
      <c r="P438">
        <v>17678372</v>
      </c>
      <c r="Q438">
        <v>17722872</v>
      </c>
      <c r="R438">
        <v>44.5</v>
      </c>
    </row>
    <row r="439" spans="1:18">
      <c r="A439" t="s">
        <v>505</v>
      </c>
      <c r="B439">
        <v>18</v>
      </c>
      <c r="C439">
        <v>46544055</v>
      </c>
      <c r="D439" s="1">
        <v>3.1659999999999998E-5</v>
      </c>
      <c r="E439">
        <v>0.94516</v>
      </c>
      <c r="F439">
        <v>1.35E-2</v>
      </c>
      <c r="G439" t="s">
        <v>28</v>
      </c>
      <c r="H439">
        <v>0.19700000000000001</v>
      </c>
      <c r="I439">
        <v>0.2</v>
      </c>
      <c r="J439">
        <v>0.65800000000000003</v>
      </c>
      <c r="K439" t="s">
        <v>26</v>
      </c>
      <c r="L439">
        <v>0</v>
      </c>
      <c r="M439">
        <v>46537015</v>
      </c>
      <c r="N439">
        <v>46544055</v>
      </c>
      <c r="O439">
        <v>7.04</v>
      </c>
      <c r="P439">
        <v>46544055</v>
      </c>
      <c r="Q439">
        <v>46544055</v>
      </c>
      <c r="R439">
        <v>0</v>
      </c>
    </row>
    <row r="440" spans="1:18">
      <c r="A440" t="s">
        <v>506</v>
      </c>
      <c r="B440">
        <v>2</v>
      </c>
      <c r="C440">
        <v>86671074</v>
      </c>
      <c r="D440" s="1">
        <v>3.1749999999999999E-5</v>
      </c>
      <c r="E440">
        <v>0.94554000000000005</v>
      </c>
      <c r="F440">
        <v>1.35E-2</v>
      </c>
      <c r="G440" t="s">
        <v>28</v>
      </c>
      <c r="H440">
        <v>0.86699999999999999</v>
      </c>
      <c r="I440">
        <v>0.874</v>
      </c>
      <c r="J440">
        <v>0.95899999999999996</v>
      </c>
      <c r="K440" t="s">
        <v>26</v>
      </c>
      <c r="L440">
        <v>1</v>
      </c>
      <c r="M440">
        <v>86443074</v>
      </c>
      <c r="N440">
        <v>86836074</v>
      </c>
      <c r="O440">
        <v>393</v>
      </c>
      <c r="P440">
        <v>86571074</v>
      </c>
      <c r="Q440">
        <v>86836074</v>
      </c>
      <c r="R440">
        <v>265</v>
      </c>
    </row>
    <row r="441" spans="1:18">
      <c r="A441" t="s">
        <v>507</v>
      </c>
      <c r="B441">
        <v>13</v>
      </c>
      <c r="C441">
        <v>69646073</v>
      </c>
      <c r="D441" s="1">
        <v>3.1810000000000002E-5</v>
      </c>
      <c r="E441">
        <v>4.9175000000000004</v>
      </c>
      <c r="F441">
        <v>0.38290000000000002</v>
      </c>
      <c r="G441" t="s">
        <v>125</v>
      </c>
      <c r="H441">
        <v>4.5100000000000001E-4</v>
      </c>
      <c r="I441">
        <v>4.5100000000000001E-4</v>
      </c>
      <c r="J441">
        <v>0.49199999999999999</v>
      </c>
      <c r="K441" t="s">
        <v>92</v>
      </c>
      <c r="L441">
        <v>0</v>
      </c>
      <c r="M441">
        <v>69646073</v>
      </c>
      <c r="N441">
        <v>69646073</v>
      </c>
      <c r="O441">
        <v>0</v>
      </c>
      <c r="P441">
        <v>69646073</v>
      </c>
      <c r="Q441">
        <v>69646073</v>
      </c>
      <c r="R441">
        <v>0</v>
      </c>
    </row>
    <row r="442" spans="1:18">
      <c r="A442" t="s">
        <v>508</v>
      </c>
      <c r="B442">
        <v>11</v>
      </c>
      <c r="C442">
        <v>96792197</v>
      </c>
      <c r="D442" s="1">
        <v>3.1850000000000002E-5</v>
      </c>
      <c r="E442">
        <v>0.68647000000000002</v>
      </c>
      <c r="F442">
        <v>9.0399999999999994E-2</v>
      </c>
      <c r="G442" t="s">
        <v>48</v>
      </c>
      <c r="H442">
        <v>0.99</v>
      </c>
      <c r="I442">
        <v>0.99299999999999999</v>
      </c>
      <c r="J442">
        <v>0.502</v>
      </c>
      <c r="K442" t="s">
        <v>20</v>
      </c>
      <c r="L442">
        <v>0</v>
      </c>
      <c r="M442">
        <v>96792197</v>
      </c>
      <c r="N442">
        <v>96792197</v>
      </c>
      <c r="O442">
        <v>0</v>
      </c>
      <c r="P442">
        <v>96792197</v>
      </c>
      <c r="Q442">
        <v>96792197</v>
      </c>
      <c r="R442">
        <v>0</v>
      </c>
    </row>
    <row r="443" spans="1:18">
      <c r="A443" t="s">
        <v>509</v>
      </c>
      <c r="B443">
        <v>19</v>
      </c>
      <c r="C443">
        <v>20627911</v>
      </c>
      <c r="D443" s="1">
        <v>3.1919999999999999E-5</v>
      </c>
      <c r="E443">
        <v>5.4780000000000002E-2</v>
      </c>
      <c r="F443">
        <v>0.69830000000000003</v>
      </c>
      <c r="G443" t="s">
        <v>28</v>
      </c>
      <c r="H443">
        <v>0.99099999999999999</v>
      </c>
      <c r="I443">
        <v>0.997</v>
      </c>
      <c r="J443">
        <v>0.41799999999999998</v>
      </c>
      <c r="K443" t="s">
        <v>510</v>
      </c>
      <c r="L443">
        <v>0</v>
      </c>
      <c r="M443">
        <v>20627911</v>
      </c>
      <c r="N443">
        <v>20627911</v>
      </c>
      <c r="O443">
        <v>0</v>
      </c>
      <c r="P443">
        <v>20627911</v>
      </c>
      <c r="Q443">
        <v>20627911</v>
      </c>
      <c r="R443">
        <v>0</v>
      </c>
    </row>
    <row r="444" spans="1:18">
      <c r="A444" t="s">
        <v>511</v>
      </c>
      <c r="B444">
        <v>12</v>
      </c>
      <c r="C444">
        <v>120360042</v>
      </c>
      <c r="D444" s="1">
        <v>3.2119999999999997E-5</v>
      </c>
      <c r="E444">
        <v>5.8234899999999996</v>
      </c>
      <c r="F444">
        <v>0.42370000000000002</v>
      </c>
      <c r="G444" t="s">
        <v>125</v>
      </c>
      <c r="H444">
        <v>4.5100000000000001E-4</v>
      </c>
      <c r="I444">
        <v>4.5100000000000001E-4</v>
      </c>
      <c r="J444">
        <v>0.53400000000000003</v>
      </c>
      <c r="K444" t="s">
        <v>92</v>
      </c>
      <c r="L444">
        <v>0</v>
      </c>
      <c r="M444">
        <v>120360042</v>
      </c>
      <c r="N444">
        <v>120360042</v>
      </c>
      <c r="O444">
        <v>0</v>
      </c>
      <c r="P444">
        <v>120360042</v>
      </c>
      <c r="Q444">
        <v>120360042</v>
      </c>
      <c r="R444">
        <v>0</v>
      </c>
    </row>
    <row r="445" spans="1:18">
      <c r="A445" t="s">
        <v>512</v>
      </c>
      <c r="B445">
        <v>6</v>
      </c>
      <c r="C445">
        <v>122352700</v>
      </c>
      <c r="D445" s="1">
        <v>3.2160000000000004E-5</v>
      </c>
      <c r="E445">
        <v>1.0907899999999999</v>
      </c>
      <c r="F445">
        <v>2.0899999999999998E-2</v>
      </c>
      <c r="G445" t="s">
        <v>28</v>
      </c>
      <c r="H445">
        <v>4.9000000000000002E-2</v>
      </c>
      <c r="I445">
        <v>4.3799999999999999E-2</v>
      </c>
      <c r="J445">
        <v>0.95699999999999996</v>
      </c>
      <c r="K445" t="s">
        <v>24</v>
      </c>
      <c r="L445">
        <v>1</v>
      </c>
      <c r="M445">
        <v>122352700</v>
      </c>
      <c r="N445">
        <v>122378500</v>
      </c>
      <c r="O445">
        <v>25.8</v>
      </c>
      <c r="P445">
        <v>122352700</v>
      </c>
      <c r="Q445">
        <v>122378500</v>
      </c>
      <c r="R445">
        <v>25.8</v>
      </c>
    </row>
    <row r="446" spans="1:18">
      <c r="A446" t="s">
        <v>513</v>
      </c>
      <c r="B446">
        <v>6</v>
      </c>
      <c r="C446">
        <v>76627639</v>
      </c>
      <c r="D446" s="1">
        <v>3.2540000000000004E-5</v>
      </c>
      <c r="E446">
        <v>1.8757299999999999</v>
      </c>
      <c r="F446">
        <v>0.15140000000000001</v>
      </c>
      <c r="G446" t="s">
        <v>45</v>
      </c>
      <c r="H446">
        <v>6.0099999999999997E-3</v>
      </c>
      <c r="I446">
        <v>4.8500000000000001E-3</v>
      </c>
      <c r="J446">
        <v>0.41</v>
      </c>
      <c r="K446" t="s">
        <v>30</v>
      </c>
      <c r="L446">
        <v>0</v>
      </c>
      <c r="M446">
        <v>76627639</v>
      </c>
      <c r="N446">
        <v>76627639</v>
      </c>
      <c r="O446">
        <v>0</v>
      </c>
      <c r="P446">
        <v>76627639</v>
      </c>
      <c r="Q446">
        <v>76627639</v>
      </c>
      <c r="R446">
        <v>0</v>
      </c>
    </row>
    <row r="447" spans="1:18">
      <c r="A447" t="s">
        <v>514</v>
      </c>
      <c r="B447">
        <v>4</v>
      </c>
      <c r="C447">
        <v>179053049</v>
      </c>
      <c r="D447" s="1">
        <v>3.2700000000000002E-5</v>
      </c>
      <c r="E447">
        <v>2.6554099999999998</v>
      </c>
      <c r="F447">
        <v>0.2351</v>
      </c>
      <c r="G447" t="s">
        <v>56</v>
      </c>
      <c r="H447">
        <v>5.8399999999999999E-4</v>
      </c>
      <c r="I447">
        <v>5.8399999999999999E-4</v>
      </c>
      <c r="J447">
        <v>0.92500000000000004</v>
      </c>
      <c r="K447" t="s">
        <v>92</v>
      </c>
      <c r="L447">
        <v>0</v>
      </c>
      <c r="M447">
        <v>179053049</v>
      </c>
      <c r="N447">
        <v>179053049</v>
      </c>
      <c r="O447">
        <v>0</v>
      </c>
      <c r="P447">
        <v>179053049</v>
      </c>
      <c r="Q447">
        <v>179053049</v>
      </c>
      <c r="R447">
        <v>0</v>
      </c>
    </row>
    <row r="448" spans="1:18">
      <c r="A448" t="s">
        <v>515</v>
      </c>
      <c r="B448">
        <v>11</v>
      </c>
      <c r="C448">
        <v>73797498</v>
      </c>
      <c r="D448" s="1">
        <v>3.2830000000000002E-5</v>
      </c>
      <c r="E448">
        <v>0.80961000000000005</v>
      </c>
      <c r="F448">
        <v>5.0900000000000001E-2</v>
      </c>
      <c r="G448" t="s">
        <v>28</v>
      </c>
      <c r="H448">
        <v>0.99199999999999999</v>
      </c>
      <c r="I448">
        <v>0.99299999999999999</v>
      </c>
      <c r="J448">
        <v>0.92300000000000004</v>
      </c>
      <c r="K448" t="s">
        <v>26</v>
      </c>
      <c r="L448">
        <v>0</v>
      </c>
      <c r="M448">
        <v>73797498</v>
      </c>
      <c r="N448">
        <v>73850698</v>
      </c>
      <c r="O448">
        <v>53.2</v>
      </c>
      <c r="P448">
        <v>73797498</v>
      </c>
      <c r="Q448">
        <v>73850698</v>
      </c>
      <c r="R448">
        <v>53.2</v>
      </c>
    </row>
    <row r="449" spans="1:18">
      <c r="A449" t="s">
        <v>516</v>
      </c>
      <c r="B449">
        <v>19</v>
      </c>
      <c r="C449">
        <v>24431114</v>
      </c>
      <c r="D449" s="1">
        <v>3.29E-5</v>
      </c>
      <c r="E449">
        <v>4.7693000000000003</v>
      </c>
      <c r="F449">
        <v>0.37619999999999998</v>
      </c>
      <c r="G449" t="s">
        <v>45</v>
      </c>
      <c r="H449">
        <v>3.5E-4</v>
      </c>
      <c r="I449">
        <v>3.5E-4</v>
      </c>
      <c r="J449">
        <v>0.621</v>
      </c>
      <c r="K449" t="s">
        <v>61</v>
      </c>
      <c r="L449">
        <v>0</v>
      </c>
      <c r="M449">
        <v>24431114</v>
      </c>
      <c r="N449">
        <v>24431114</v>
      </c>
      <c r="O449">
        <v>0</v>
      </c>
      <c r="P449">
        <v>24431114</v>
      </c>
      <c r="Q449">
        <v>24431114</v>
      </c>
      <c r="R449">
        <v>0</v>
      </c>
    </row>
    <row r="450" spans="1:18">
      <c r="A450" t="s">
        <v>517</v>
      </c>
      <c r="B450">
        <v>8</v>
      </c>
      <c r="C450">
        <v>97517122</v>
      </c>
      <c r="D450" s="1">
        <v>3.2910000000000002E-5</v>
      </c>
      <c r="E450">
        <v>4.0984100000000003</v>
      </c>
      <c r="F450">
        <v>0.3397</v>
      </c>
      <c r="G450" t="s">
        <v>42</v>
      </c>
      <c r="H450">
        <v>4.1800000000000002E-4</v>
      </c>
      <c r="I450">
        <v>4.1800000000000002E-4</v>
      </c>
      <c r="J450">
        <v>0.78200000000000003</v>
      </c>
      <c r="K450" t="s">
        <v>61</v>
      </c>
      <c r="L450">
        <v>0</v>
      </c>
      <c r="M450">
        <v>97509292</v>
      </c>
      <c r="N450">
        <v>97517122</v>
      </c>
      <c r="O450">
        <v>7.83</v>
      </c>
      <c r="P450">
        <v>97509292</v>
      </c>
      <c r="Q450">
        <v>97517122</v>
      </c>
      <c r="R450">
        <v>7.83</v>
      </c>
    </row>
    <row r="451" spans="1:18">
      <c r="A451" t="s">
        <v>518</v>
      </c>
      <c r="B451">
        <v>11</v>
      </c>
      <c r="C451">
        <v>109526196</v>
      </c>
      <c r="D451" s="1">
        <v>3.2969999999999998E-5</v>
      </c>
      <c r="E451">
        <v>15.44214</v>
      </c>
      <c r="F451">
        <v>0.65920000000000001</v>
      </c>
      <c r="G451" t="s">
        <v>125</v>
      </c>
      <c r="H451">
        <v>1.5100000000000001E-4</v>
      </c>
      <c r="I451">
        <v>1.5100000000000001E-4</v>
      </c>
      <c r="J451">
        <v>0.81699999999999995</v>
      </c>
      <c r="K451" t="s">
        <v>92</v>
      </c>
      <c r="L451">
        <v>0</v>
      </c>
      <c r="M451">
        <v>109526196</v>
      </c>
      <c r="N451">
        <v>109526196</v>
      </c>
      <c r="O451">
        <v>0</v>
      </c>
      <c r="P451">
        <v>109526196</v>
      </c>
      <c r="Q451">
        <v>109526196</v>
      </c>
      <c r="R451">
        <v>0</v>
      </c>
    </row>
    <row r="452" spans="1:18">
      <c r="A452" t="s">
        <v>519</v>
      </c>
      <c r="B452">
        <v>11</v>
      </c>
      <c r="C452">
        <v>109525857</v>
      </c>
      <c r="D452" s="1">
        <v>3.2979999999999999E-5</v>
      </c>
      <c r="E452">
        <v>15.3559</v>
      </c>
      <c r="F452">
        <v>0.65790000000000004</v>
      </c>
      <c r="G452" t="s">
        <v>28</v>
      </c>
      <c r="H452">
        <v>1.5100000000000001E-4</v>
      </c>
      <c r="I452">
        <v>1.5100000000000001E-4</v>
      </c>
      <c r="J452">
        <v>0.82</v>
      </c>
      <c r="K452" t="s">
        <v>61</v>
      </c>
      <c r="L452">
        <v>0</v>
      </c>
      <c r="M452">
        <v>109525857</v>
      </c>
      <c r="N452">
        <v>109525857</v>
      </c>
      <c r="O452">
        <v>0</v>
      </c>
      <c r="P452">
        <v>109525857</v>
      </c>
      <c r="Q452">
        <v>109525857</v>
      </c>
      <c r="R452">
        <v>0</v>
      </c>
    </row>
    <row r="453" spans="1:18">
      <c r="A453" t="s">
        <v>520</v>
      </c>
      <c r="B453">
        <v>11</v>
      </c>
      <c r="C453">
        <v>67395527</v>
      </c>
      <c r="D453" s="1">
        <v>3.2990000000000001E-5</v>
      </c>
      <c r="E453">
        <v>1.4038200000000001</v>
      </c>
      <c r="F453">
        <v>8.1699999999999995E-2</v>
      </c>
      <c r="G453" t="s">
        <v>23</v>
      </c>
      <c r="H453">
        <v>1.09E-2</v>
      </c>
      <c r="I453">
        <v>8.3800000000000003E-3</v>
      </c>
      <c r="J453">
        <v>0.47299999999999998</v>
      </c>
      <c r="K453" t="s">
        <v>30</v>
      </c>
      <c r="L453">
        <v>0</v>
      </c>
      <c r="M453">
        <v>67395527</v>
      </c>
      <c r="N453">
        <v>67395527</v>
      </c>
      <c r="O453">
        <v>0</v>
      </c>
      <c r="P453">
        <v>67395527</v>
      </c>
      <c r="Q453">
        <v>67395527</v>
      </c>
      <c r="R453">
        <v>0</v>
      </c>
    </row>
    <row r="454" spans="1:18">
      <c r="A454" t="s">
        <v>521</v>
      </c>
      <c r="B454">
        <v>8</v>
      </c>
      <c r="C454">
        <v>71347626</v>
      </c>
      <c r="D454" s="1">
        <v>3.3009999999999997E-5</v>
      </c>
      <c r="E454">
        <v>0.95925000000000005</v>
      </c>
      <c r="F454">
        <v>0.01</v>
      </c>
      <c r="G454" t="s">
        <v>42</v>
      </c>
      <c r="H454">
        <v>0.248</v>
      </c>
      <c r="I454">
        <v>0.246</v>
      </c>
      <c r="J454">
        <v>0.96799999999999997</v>
      </c>
      <c r="K454" t="s">
        <v>54</v>
      </c>
      <c r="L454">
        <v>1</v>
      </c>
      <c r="M454">
        <v>71004626</v>
      </c>
      <c r="N454">
        <v>71347626</v>
      </c>
      <c r="O454">
        <v>343</v>
      </c>
      <c r="P454">
        <v>71004626</v>
      </c>
      <c r="Q454">
        <v>71347626</v>
      </c>
      <c r="R454">
        <v>343</v>
      </c>
    </row>
    <row r="455" spans="1:18">
      <c r="A455" t="s">
        <v>522</v>
      </c>
      <c r="B455">
        <v>7</v>
      </c>
      <c r="C455">
        <v>82789591</v>
      </c>
      <c r="D455" s="1">
        <v>3.3170000000000003E-5</v>
      </c>
      <c r="E455">
        <v>1.04613</v>
      </c>
      <c r="F455">
        <v>1.09E-2</v>
      </c>
      <c r="G455" t="s">
        <v>45</v>
      </c>
      <c r="H455">
        <v>0.78300000000000003</v>
      </c>
      <c r="I455">
        <v>0.78100000000000003</v>
      </c>
      <c r="J455">
        <v>0.98699999999999999</v>
      </c>
      <c r="K455" t="s">
        <v>523</v>
      </c>
      <c r="L455">
        <v>0</v>
      </c>
      <c r="M455">
        <v>82766791</v>
      </c>
      <c r="N455">
        <v>82930591</v>
      </c>
      <c r="O455">
        <v>163.80000000000001</v>
      </c>
      <c r="P455">
        <v>82766791</v>
      </c>
      <c r="Q455">
        <v>82930591</v>
      </c>
      <c r="R455">
        <v>163.80000000000001</v>
      </c>
    </row>
    <row r="456" spans="1:18">
      <c r="A456" t="s">
        <v>524</v>
      </c>
      <c r="B456">
        <v>4</v>
      </c>
      <c r="C456">
        <v>93574471</v>
      </c>
      <c r="D456" s="1">
        <v>3.3390000000000004E-5</v>
      </c>
      <c r="E456">
        <v>1.2808200000000001</v>
      </c>
      <c r="F456">
        <v>5.96E-2</v>
      </c>
      <c r="G456" t="s">
        <v>32</v>
      </c>
      <c r="H456">
        <v>1.43E-2</v>
      </c>
      <c r="I456">
        <v>1.2800000000000001E-2</v>
      </c>
      <c r="J456">
        <v>0.68300000000000005</v>
      </c>
      <c r="K456" t="s">
        <v>30</v>
      </c>
      <c r="L456">
        <v>0</v>
      </c>
      <c r="M456">
        <v>93574471</v>
      </c>
      <c r="N456">
        <v>93574471</v>
      </c>
      <c r="O456">
        <v>0</v>
      </c>
      <c r="P456">
        <v>93574471</v>
      </c>
      <c r="Q456">
        <v>93574471</v>
      </c>
      <c r="R456">
        <v>0</v>
      </c>
    </row>
    <row r="457" spans="1:18">
      <c r="A457" t="s">
        <v>525</v>
      </c>
      <c r="B457">
        <v>8</v>
      </c>
      <c r="C457">
        <v>40472148</v>
      </c>
      <c r="D457" s="1">
        <v>3.3390000000000004E-5</v>
      </c>
      <c r="E457">
        <v>10.13607</v>
      </c>
      <c r="F457">
        <v>0.55820000000000003</v>
      </c>
      <c r="G457" t="s">
        <v>125</v>
      </c>
      <c r="H457">
        <v>1.8599999999999999E-4</v>
      </c>
      <c r="I457">
        <v>1.8599999999999999E-4</v>
      </c>
      <c r="J457">
        <v>0.47899999999999998</v>
      </c>
      <c r="K457" t="s">
        <v>92</v>
      </c>
      <c r="L457">
        <v>0</v>
      </c>
      <c r="M457">
        <v>40472148</v>
      </c>
      <c r="N457">
        <v>40472148</v>
      </c>
      <c r="O457">
        <v>0</v>
      </c>
      <c r="P457">
        <v>40472148</v>
      </c>
      <c r="Q457">
        <v>40472148</v>
      </c>
      <c r="R457">
        <v>0</v>
      </c>
    </row>
    <row r="458" spans="1:18">
      <c r="A458" t="s">
        <v>526</v>
      </c>
      <c r="B458">
        <v>4</v>
      </c>
      <c r="C458">
        <v>182234918</v>
      </c>
      <c r="D458" s="1">
        <v>3.3699999999999999E-5</v>
      </c>
      <c r="E458">
        <v>1.0793900000000001</v>
      </c>
      <c r="F458">
        <v>1.84E-2</v>
      </c>
      <c r="G458" t="s">
        <v>45</v>
      </c>
      <c r="H458">
        <v>6.1800000000000001E-2</v>
      </c>
      <c r="I458">
        <v>6.0100000000000001E-2</v>
      </c>
      <c r="J458">
        <v>0.99</v>
      </c>
      <c r="K458" t="s">
        <v>63</v>
      </c>
      <c r="L458">
        <v>2</v>
      </c>
      <c r="M458">
        <v>182224318</v>
      </c>
      <c r="N458">
        <v>182234918</v>
      </c>
      <c r="O458">
        <v>10.6</v>
      </c>
      <c r="P458">
        <v>182234918</v>
      </c>
      <c r="Q458">
        <v>182234918</v>
      </c>
      <c r="R458">
        <v>0</v>
      </c>
    </row>
    <row r="459" spans="1:18">
      <c r="A459" t="s">
        <v>527</v>
      </c>
      <c r="B459">
        <v>19</v>
      </c>
      <c r="C459">
        <v>24419222</v>
      </c>
      <c r="D459" s="1">
        <v>3.3770000000000004E-5</v>
      </c>
      <c r="E459">
        <v>4.9194700000000005</v>
      </c>
      <c r="F459">
        <v>0.38419999999999999</v>
      </c>
      <c r="G459" t="s">
        <v>37</v>
      </c>
      <c r="H459">
        <v>2.5399999999999999E-4</v>
      </c>
      <c r="I459">
        <v>2.5399999999999999E-4</v>
      </c>
      <c r="J459">
        <v>0.85699999999999998</v>
      </c>
      <c r="K459" t="s">
        <v>61</v>
      </c>
      <c r="L459">
        <v>0</v>
      </c>
      <c r="M459">
        <v>24419222</v>
      </c>
      <c r="N459">
        <v>24419222</v>
      </c>
      <c r="O459">
        <v>0</v>
      </c>
      <c r="P459">
        <v>24419222</v>
      </c>
      <c r="Q459">
        <v>24419222</v>
      </c>
      <c r="R459">
        <v>0</v>
      </c>
    </row>
    <row r="460" spans="1:18">
      <c r="A460" t="s">
        <v>528</v>
      </c>
      <c r="B460">
        <v>3</v>
      </c>
      <c r="C460">
        <v>70322257</v>
      </c>
      <c r="D460" s="1">
        <v>3.3940000000000004E-5</v>
      </c>
      <c r="E460">
        <v>1.1256900000000001</v>
      </c>
      <c r="F460">
        <v>2.86E-2</v>
      </c>
      <c r="G460" t="s">
        <v>28</v>
      </c>
      <c r="H460">
        <v>3.15E-2</v>
      </c>
      <c r="I460">
        <v>3.0200000000000001E-2</v>
      </c>
      <c r="J460">
        <v>0.79700000000000004</v>
      </c>
      <c r="K460" t="s">
        <v>63</v>
      </c>
      <c r="L460">
        <v>0</v>
      </c>
      <c r="M460">
        <v>70322257</v>
      </c>
      <c r="N460">
        <v>70434257</v>
      </c>
      <c r="O460">
        <v>112</v>
      </c>
      <c r="P460">
        <v>70322257</v>
      </c>
      <c r="Q460">
        <v>70322257</v>
      </c>
      <c r="R460">
        <v>0</v>
      </c>
    </row>
    <row r="461" spans="1:18">
      <c r="A461" t="s">
        <v>529</v>
      </c>
      <c r="B461">
        <v>11</v>
      </c>
      <c r="C461">
        <v>109531431</v>
      </c>
      <c r="D461" s="1">
        <v>3.4010000000000001E-5</v>
      </c>
      <c r="E461">
        <v>16.50395</v>
      </c>
      <c r="F461">
        <v>0.6764</v>
      </c>
      <c r="G461" t="s">
        <v>56</v>
      </c>
      <c r="H461">
        <v>1.54E-4</v>
      </c>
      <c r="I461">
        <v>1.54E-4</v>
      </c>
      <c r="J461">
        <v>0.78700000000000003</v>
      </c>
      <c r="K461" t="s">
        <v>92</v>
      </c>
      <c r="L461">
        <v>0</v>
      </c>
      <c r="M461">
        <v>109531431</v>
      </c>
      <c r="N461">
        <v>109531431</v>
      </c>
      <c r="O461">
        <v>0</v>
      </c>
      <c r="P461">
        <v>109531431</v>
      </c>
      <c r="Q461">
        <v>109531431</v>
      </c>
      <c r="R461">
        <v>0</v>
      </c>
    </row>
    <row r="462" spans="1:18">
      <c r="A462" t="s">
        <v>530</v>
      </c>
      <c r="B462">
        <v>11</v>
      </c>
      <c r="C462">
        <v>109533872</v>
      </c>
      <c r="D462" s="1">
        <v>3.4020000000000003E-5</v>
      </c>
      <c r="E462">
        <v>16.71322</v>
      </c>
      <c r="F462">
        <v>0.67949999999999999</v>
      </c>
      <c r="G462" t="s">
        <v>23</v>
      </c>
      <c r="H462">
        <v>1.54E-4</v>
      </c>
      <c r="I462">
        <v>1.54E-4</v>
      </c>
      <c r="J462">
        <v>0.78100000000000003</v>
      </c>
      <c r="K462" t="s">
        <v>61</v>
      </c>
      <c r="L462">
        <v>0</v>
      </c>
      <c r="M462">
        <v>109533872</v>
      </c>
      <c r="N462">
        <v>109533872</v>
      </c>
      <c r="O462">
        <v>0</v>
      </c>
      <c r="P462">
        <v>109533872</v>
      </c>
      <c r="Q462">
        <v>109533872</v>
      </c>
      <c r="R462">
        <v>0</v>
      </c>
    </row>
    <row r="463" spans="1:18">
      <c r="A463" t="s">
        <v>531</v>
      </c>
      <c r="B463">
        <v>11</v>
      </c>
      <c r="C463">
        <v>109533410</v>
      </c>
      <c r="D463" s="1">
        <v>3.4020000000000003E-5</v>
      </c>
      <c r="E463">
        <v>16.668150000000001</v>
      </c>
      <c r="F463">
        <v>0.67879999999999996</v>
      </c>
      <c r="G463" t="s">
        <v>28</v>
      </c>
      <c r="H463">
        <v>1.54E-4</v>
      </c>
      <c r="I463">
        <v>1.54E-4</v>
      </c>
      <c r="J463">
        <v>0.78200000000000003</v>
      </c>
      <c r="K463" t="s">
        <v>61</v>
      </c>
      <c r="L463">
        <v>0</v>
      </c>
      <c r="M463">
        <v>109533410</v>
      </c>
      <c r="N463">
        <v>109533410</v>
      </c>
      <c r="O463">
        <v>0</v>
      </c>
      <c r="P463">
        <v>109533410</v>
      </c>
      <c r="Q463">
        <v>109533410</v>
      </c>
      <c r="R463">
        <v>0</v>
      </c>
    </row>
    <row r="464" spans="1:18">
      <c r="A464" t="s">
        <v>532</v>
      </c>
      <c r="B464">
        <v>11</v>
      </c>
      <c r="C464">
        <v>109533386</v>
      </c>
      <c r="D464" s="1">
        <v>3.4029999999999998E-5</v>
      </c>
      <c r="E464">
        <v>16.65483</v>
      </c>
      <c r="F464">
        <v>0.67859999999999998</v>
      </c>
      <c r="G464" t="s">
        <v>56</v>
      </c>
      <c r="H464">
        <v>1.54E-4</v>
      </c>
      <c r="I464">
        <v>1.54E-4</v>
      </c>
      <c r="J464">
        <v>0.78200000000000003</v>
      </c>
      <c r="K464" t="s">
        <v>92</v>
      </c>
      <c r="L464">
        <v>0</v>
      </c>
      <c r="M464">
        <v>109533386</v>
      </c>
      <c r="N464">
        <v>109533386</v>
      </c>
      <c r="O464">
        <v>0</v>
      </c>
      <c r="P464">
        <v>109533386</v>
      </c>
      <c r="Q464">
        <v>109533386</v>
      </c>
      <c r="R464">
        <v>0</v>
      </c>
    </row>
    <row r="465" spans="1:18">
      <c r="A465" t="s">
        <v>533</v>
      </c>
      <c r="B465">
        <v>11</v>
      </c>
      <c r="C465">
        <v>109531599</v>
      </c>
      <c r="D465" s="1">
        <v>3.4029999999999998E-5</v>
      </c>
      <c r="E465">
        <v>16.536999999999999</v>
      </c>
      <c r="F465">
        <v>0.67689999999999995</v>
      </c>
      <c r="G465" t="s">
        <v>56</v>
      </c>
      <c r="H465">
        <v>1.54E-4</v>
      </c>
      <c r="I465">
        <v>1.54E-4</v>
      </c>
      <c r="J465">
        <v>0.78600000000000003</v>
      </c>
      <c r="K465" t="s">
        <v>92</v>
      </c>
      <c r="L465">
        <v>0</v>
      </c>
      <c r="M465">
        <v>109531599</v>
      </c>
      <c r="N465">
        <v>109531599</v>
      </c>
      <c r="O465">
        <v>0</v>
      </c>
      <c r="P465">
        <v>109531599</v>
      </c>
      <c r="Q465">
        <v>109531599</v>
      </c>
      <c r="R465">
        <v>0</v>
      </c>
    </row>
    <row r="466" spans="1:18">
      <c r="A466" t="s">
        <v>534</v>
      </c>
      <c r="B466">
        <v>11</v>
      </c>
      <c r="C466">
        <v>109532958</v>
      </c>
      <c r="D466" s="1">
        <v>3.4029999999999998E-5</v>
      </c>
      <c r="E466">
        <v>16.638179999999998</v>
      </c>
      <c r="F466">
        <v>0.6784</v>
      </c>
      <c r="G466" t="s">
        <v>28</v>
      </c>
      <c r="H466">
        <v>1.54E-4</v>
      </c>
      <c r="I466">
        <v>1.54E-4</v>
      </c>
      <c r="J466">
        <v>0.78300000000000003</v>
      </c>
      <c r="K466" t="s">
        <v>61</v>
      </c>
      <c r="L466">
        <v>0</v>
      </c>
      <c r="M466">
        <v>109532958</v>
      </c>
      <c r="N466">
        <v>109532958</v>
      </c>
      <c r="O466">
        <v>0</v>
      </c>
      <c r="P466">
        <v>109532958</v>
      </c>
      <c r="Q466">
        <v>109532958</v>
      </c>
      <c r="R466">
        <v>0</v>
      </c>
    </row>
    <row r="467" spans="1:18">
      <c r="A467" t="s">
        <v>535</v>
      </c>
      <c r="B467">
        <v>11</v>
      </c>
      <c r="C467">
        <v>109531589</v>
      </c>
      <c r="D467" s="1">
        <v>3.4050000000000001E-5</v>
      </c>
      <c r="E467">
        <v>16.517160000000001</v>
      </c>
      <c r="F467">
        <v>0.67659999999999998</v>
      </c>
      <c r="G467" t="s">
        <v>125</v>
      </c>
      <c r="H467">
        <v>1.54E-4</v>
      </c>
      <c r="I467">
        <v>1.54E-4</v>
      </c>
      <c r="J467">
        <v>0.78700000000000003</v>
      </c>
      <c r="K467" t="s">
        <v>92</v>
      </c>
      <c r="L467">
        <v>0</v>
      </c>
      <c r="M467">
        <v>109531589</v>
      </c>
      <c r="N467">
        <v>109531589</v>
      </c>
      <c r="O467">
        <v>0</v>
      </c>
      <c r="P467">
        <v>109531589</v>
      </c>
      <c r="Q467">
        <v>109531589</v>
      </c>
      <c r="R467">
        <v>0</v>
      </c>
    </row>
    <row r="468" spans="1:18">
      <c r="A468" t="s">
        <v>536</v>
      </c>
      <c r="B468">
        <v>11</v>
      </c>
      <c r="C468">
        <v>109534800</v>
      </c>
      <c r="D468" s="1">
        <v>3.4060000000000003E-5</v>
      </c>
      <c r="E468">
        <v>16.815480000000001</v>
      </c>
      <c r="F468">
        <v>0.68100000000000005</v>
      </c>
      <c r="G468" t="s">
        <v>45</v>
      </c>
      <c r="H468">
        <v>1.54E-4</v>
      </c>
      <c r="I468">
        <v>1.54E-4</v>
      </c>
      <c r="J468">
        <v>0.77800000000000002</v>
      </c>
      <c r="K468" t="s">
        <v>61</v>
      </c>
      <c r="L468">
        <v>0</v>
      </c>
      <c r="M468">
        <v>109534800</v>
      </c>
      <c r="N468">
        <v>109534800</v>
      </c>
      <c r="O468">
        <v>0</v>
      </c>
      <c r="P468">
        <v>109534800</v>
      </c>
      <c r="Q468">
        <v>109534800</v>
      </c>
      <c r="R468">
        <v>0</v>
      </c>
    </row>
    <row r="469" spans="1:18">
      <c r="A469" t="s">
        <v>537</v>
      </c>
      <c r="B469">
        <v>11</v>
      </c>
      <c r="C469">
        <v>109534228</v>
      </c>
      <c r="D469" s="1">
        <v>3.4060000000000003E-5</v>
      </c>
      <c r="E469">
        <v>16.756730000000001</v>
      </c>
      <c r="F469">
        <v>0.68010000000000004</v>
      </c>
      <c r="G469" t="s">
        <v>125</v>
      </c>
      <c r="H469">
        <v>1.54E-4</v>
      </c>
      <c r="I469">
        <v>1.54E-4</v>
      </c>
      <c r="J469">
        <v>0.78</v>
      </c>
      <c r="K469" t="s">
        <v>92</v>
      </c>
      <c r="L469">
        <v>0</v>
      </c>
      <c r="M469">
        <v>109534228</v>
      </c>
      <c r="N469">
        <v>109534228</v>
      </c>
      <c r="O469">
        <v>0</v>
      </c>
      <c r="P469">
        <v>109534228</v>
      </c>
      <c r="Q469">
        <v>109534228</v>
      </c>
      <c r="R469">
        <v>0</v>
      </c>
    </row>
    <row r="470" spans="1:18">
      <c r="A470" t="s">
        <v>538</v>
      </c>
      <c r="B470">
        <v>11</v>
      </c>
      <c r="C470">
        <v>109533897</v>
      </c>
      <c r="D470" s="1">
        <v>3.4079999999999999E-5</v>
      </c>
      <c r="E470">
        <v>16.71489</v>
      </c>
      <c r="F470">
        <v>0.67959999999999998</v>
      </c>
      <c r="G470" t="s">
        <v>67</v>
      </c>
      <c r="H470">
        <v>1.54E-4</v>
      </c>
      <c r="I470">
        <v>1.54E-4</v>
      </c>
      <c r="J470">
        <v>0.78</v>
      </c>
      <c r="K470" t="s">
        <v>92</v>
      </c>
      <c r="L470">
        <v>0</v>
      </c>
      <c r="M470">
        <v>109533897</v>
      </c>
      <c r="N470">
        <v>109533897</v>
      </c>
      <c r="O470">
        <v>0</v>
      </c>
      <c r="P470">
        <v>109533897</v>
      </c>
      <c r="Q470">
        <v>109533897</v>
      </c>
      <c r="R470">
        <v>0</v>
      </c>
    </row>
    <row r="471" spans="1:18">
      <c r="A471" t="s">
        <v>539</v>
      </c>
      <c r="B471">
        <v>3</v>
      </c>
      <c r="C471">
        <v>118238751</v>
      </c>
      <c r="D471" s="1">
        <v>3.4090000000000001E-5</v>
      </c>
      <c r="E471">
        <v>1.2540800000000001</v>
      </c>
      <c r="F471">
        <v>5.4600000000000003E-2</v>
      </c>
      <c r="G471" t="s">
        <v>28</v>
      </c>
      <c r="H471">
        <v>8.1099999999999992E-3</v>
      </c>
      <c r="I471">
        <v>6.9899999999999997E-3</v>
      </c>
      <c r="J471">
        <v>0.875</v>
      </c>
      <c r="K471" t="s">
        <v>63</v>
      </c>
      <c r="L471">
        <v>0</v>
      </c>
      <c r="M471">
        <v>117549751</v>
      </c>
      <c r="N471">
        <v>118798751</v>
      </c>
      <c r="O471">
        <v>1249</v>
      </c>
      <c r="P471">
        <v>118222551</v>
      </c>
      <c r="Q471">
        <v>118238751</v>
      </c>
      <c r="R471">
        <v>16.2</v>
      </c>
    </row>
    <row r="472" spans="1:18">
      <c r="A472" t="s">
        <v>540</v>
      </c>
      <c r="B472">
        <v>4</v>
      </c>
      <c r="C472">
        <v>183500860</v>
      </c>
      <c r="D472" s="1">
        <v>3.4100000000000002E-5</v>
      </c>
      <c r="E472">
        <v>0.95084999999999997</v>
      </c>
      <c r="F472">
        <v>1.2200000000000001E-2</v>
      </c>
      <c r="G472" t="s">
        <v>19</v>
      </c>
      <c r="H472">
        <v>0.627</v>
      </c>
      <c r="I472">
        <v>0.63600000000000001</v>
      </c>
      <c r="J472">
        <v>0.97899999999999998</v>
      </c>
      <c r="K472" t="s">
        <v>30</v>
      </c>
      <c r="L472">
        <v>0</v>
      </c>
      <c r="M472">
        <v>183477360</v>
      </c>
      <c r="N472">
        <v>183508740</v>
      </c>
      <c r="O472">
        <v>31.38</v>
      </c>
      <c r="P472">
        <v>183494920</v>
      </c>
      <c r="Q472">
        <v>183508740</v>
      </c>
      <c r="R472">
        <v>13.82</v>
      </c>
    </row>
    <row r="473" spans="1:18">
      <c r="A473" t="s">
        <v>541</v>
      </c>
      <c r="B473">
        <v>11</v>
      </c>
      <c r="C473">
        <v>109536107</v>
      </c>
      <c r="D473" s="1">
        <v>3.4100000000000002E-5</v>
      </c>
      <c r="E473">
        <v>17.008279999999999</v>
      </c>
      <c r="F473">
        <v>0.68379999999999996</v>
      </c>
      <c r="G473" t="s">
        <v>23</v>
      </c>
      <c r="H473">
        <v>1.55E-4</v>
      </c>
      <c r="I473">
        <v>1.55E-4</v>
      </c>
      <c r="J473">
        <v>0.77300000000000002</v>
      </c>
      <c r="K473" t="s">
        <v>61</v>
      </c>
      <c r="L473">
        <v>0</v>
      </c>
      <c r="M473">
        <v>109536107</v>
      </c>
      <c r="N473">
        <v>109536107</v>
      </c>
      <c r="O473">
        <v>0</v>
      </c>
      <c r="P473">
        <v>109536107</v>
      </c>
      <c r="Q473">
        <v>109536107</v>
      </c>
      <c r="R473">
        <v>0</v>
      </c>
    </row>
    <row r="474" spans="1:18">
      <c r="A474" t="s">
        <v>542</v>
      </c>
      <c r="B474">
        <v>11</v>
      </c>
      <c r="C474">
        <v>109534759</v>
      </c>
      <c r="D474" s="1">
        <v>3.4100000000000002E-5</v>
      </c>
      <c r="E474">
        <v>16.79196</v>
      </c>
      <c r="F474">
        <v>0.68069999999999997</v>
      </c>
      <c r="G474" t="s">
        <v>23</v>
      </c>
      <c r="H474">
        <v>1.54E-4</v>
      </c>
      <c r="I474">
        <v>1.54E-4</v>
      </c>
      <c r="J474">
        <v>0.77800000000000002</v>
      </c>
      <c r="K474" t="s">
        <v>61</v>
      </c>
      <c r="L474">
        <v>0</v>
      </c>
      <c r="M474">
        <v>109534759</v>
      </c>
      <c r="N474">
        <v>109534759</v>
      </c>
      <c r="O474">
        <v>0</v>
      </c>
      <c r="P474">
        <v>109534759</v>
      </c>
      <c r="Q474">
        <v>109534759</v>
      </c>
      <c r="R474">
        <v>0</v>
      </c>
    </row>
    <row r="475" spans="1:18">
      <c r="A475" t="s">
        <v>543</v>
      </c>
      <c r="B475">
        <v>11</v>
      </c>
      <c r="C475">
        <v>109534729</v>
      </c>
      <c r="D475" s="1">
        <v>3.4109999999999997E-5</v>
      </c>
      <c r="E475">
        <v>16.785240000000002</v>
      </c>
      <c r="F475">
        <v>0.68059999999999998</v>
      </c>
      <c r="G475" t="s">
        <v>125</v>
      </c>
      <c r="H475">
        <v>1.54E-4</v>
      </c>
      <c r="I475">
        <v>1.54E-4</v>
      </c>
      <c r="J475">
        <v>0.77900000000000003</v>
      </c>
      <c r="K475" t="s">
        <v>92</v>
      </c>
      <c r="L475">
        <v>0</v>
      </c>
      <c r="M475">
        <v>109534729</v>
      </c>
      <c r="N475">
        <v>109534729</v>
      </c>
      <c r="O475">
        <v>0</v>
      </c>
      <c r="P475">
        <v>109534729</v>
      </c>
      <c r="Q475">
        <v>109534729</v>
      </c>
      <c r="R475">
        <v>0</v>
      </c>
    </row>
    <row r="476" spans="1:18">
      <c r="A476" t="s">
        <v>544</v>
      </c>
      <c r="B476">
        <v>11</v>
      </c>
      <c r="C476">
        <v>109531230</v>
      </c>
      <c r="D476" s="1">
        <v>3.4109999999999997E-5</v>
      </c>
      <c r="E476">
        <v>16.42164</v>
      </c>
      <c r="F476">
        <v>0.67530000000000001</v>
      </c>
      <c r="G476" t="s">
        <v>56</v>
      </c>
      <c r="H476">
        <v>1.5300000000000001E-4</v>
      </c>
      <c r="I476">
        <v>1.5300000000000001E-4</v>
      </c>
      <c r="J476">
        <v>0.78900000000000003</v>
      </c>
      <c r="K476" t="s">
        <v>92</v>
      </c>
      <c r="L476">
        <v>0</v>
      </c>
      <c r="M476">
        <v>109531230</v>
      </c>
      <c r="N476">
        <v>109531230</v>
      </c>
      <c r="O476">
        <v>0</v>
      </c>
      <c r="P476">
        <v>109531230</v>
      </c>
      <c r="Q476">
        <v>109531230</v>
      </c>
      <c r="R476">
        <v>0</v>
      </c>
    </row>
    <row r="477" spans="1:18">
      <c r="A477" t="s">
        <v>545</v>
      </c>
      <c r="B477">
        <v>11</v>
      </c>
      <c r="C477">
        <v>109536129</v>
      </c>
      <c r="D477" s="1">
        <v>3.4109999999999997E-5</v>
      </c>
      <c r="E477">
        <v>17.020189999999999</v>
      </c>
      <c r="F477">
        <v>0.68389999999999995</v>
      </c>
      <c r="G477" t="s">
        <v>56</v>
      </c>
      <c r="H477">
        <v>1.55E-4</v>
      </c>
      <c r="I477">
        <v>1.55E-4</v>
      </c>
      <c r="J477">
        <v>0.77200000000000002</v>
      </c>
      <c r="K477" t="s">
        <v>92</v>
      </c>
      <c r="L477">
        <v>0</v>
      </c>
      <c r="M477">
        <v>109536129</v>
      </c>
      <c r="N477">
        <v>109536129</v>
      </c>
      <c r="O477">
        <v>0</v>
      </c>
      <c r="P477">
        <v>109536129</v>
      </c>
      <c r="Q477">
        <v>109536129</v>
      </c>
      <c r="R477">
        <v>0</v>
      </c>
    </row>
    <row r="478" spans="1:18">
      <c r="A478" t="s">
        <v>546</v>
      </c>
      <c r="B478">
        <v>21</v>
      </c>
      <c r="C478">
        <v>20451267</v>
      </c>
      <c r="D478" s="1">
        <v>3.4119999999999999E-5</v>
      </c>
      <c r="E478">
        <v>2.06019</v>
      </c>
      <c r="F478">
        <v>0.1744</v>
      </c>
      <c r="G478" t="s">
        <v>19</v>
      </c>
      <c r="H478">
        <v>7.4200000000000004E-3</v>
      </c>
      <c r="I478">
        <v>6.3099999999999996E-3</v>
      </c>
      <c r="J478">
        <v>0.3</v>
      </c>
      <c r="K478" t="s">
        <v>20</v>
      </c>
      <c r="L478">
        <v>0</v>
      </c>
      <c r="M478">
        <v>20451267</v>
      </c>
      <c r="N478">
        <v>20451267</v>
      </c>
      <c r="O478">
        <v>0</v>
      </c>
      <c r="P478">
        <v>20451267</v>
      </c>
      <c r="Q478">
        <v>20451267</v>
      </c>
      <c r="R478">
        <v>0</v>
      </c>
    </row>
    <row r="479" spans="1:18">
      <c r="A479" t="s">
        <v>547</v>
      </c>
      <c r="B479">
        <v>11</v>
      </c>
      <c r="C479">
        <v>109535832</v>
      </c>
      <c r="D479" s="1">
        <v>3.417E-5</v>
      </c>
      <c r="E479">
        <v>16.94885</v>
      </c>
      <c r="F479">
        <v>0.68300000000000005</v>
      </c>
      <c r="G479" t="s">
        <v>23</v>
      </c>
      <c r="H479">
        <v>1.55E-4</v>
      </c>
      <c r="I479">
        <v>1.55E-4</v>
      </c>
      <c r="J479">
        <v>0.77400000000000002</v>
      </c>
      <c r="K479" t="s">
        <v>61</v>
      </c>
      <c r="L479">
        <v>0</v>
      </c>
      <c r="M479">
        <v>109535832</v>
      </c>
      <c r="N479">
        <v>109535832</v>
      </c>
      <c r="O479">
        <v>0</v>
      </c>
      <c r="P479">
        <v>109535832</v>
      </c>
      <c r="Q479">
        <v>109535832</v>
      </c>
      <c r="R479">
        <v>0</v>
      </c>
    </row>
    <row r="480" spans="1:18">
      <c r="A480" t="s">
        <v>548</v>
      </c>
      <c r="B480">
        <v>11</v>
      </c>
      <c r="C480">
        <v>109535035</v>
      </c>
      <c r="D480" s="1">
        <v>3.417E-5</v>
      </c>
      <c r="E480">
        <v>16.839040000000001</v>
      </c>
      <c r="F480">
        <v>0.68140000000000001</v>
      </c>
      <c r="G480" t="s">
        <v>28</v>
      </c>
      <c r="H480">
        <v>1.54E-4</v>
      </c>
      <c r="I480">
        <v>1.54E-4</v>
      </c>
      <c r="J480">
        <v>0.77700000000000002</v>
      </c>
      <c r="K480" t="s">
        <v>61</v>
      </c>
      <c r="L480">
        <v>0</v>
      </c>
      <c r="M480">
        <v>109535035</v>
      </c>
      <c r="N480">
        <v>109535035</v>
      </c>
      <c r="O480">
        <v>0</v>
      </c>
      <c r="P480">
        <v>109535035</v>
      </c>
      <c r="Q480">
        <v>109535035</v>
      </c>
      <c r="R480">
        <v>0</v>
      </c>
    </row>
    <row r="481" spans="1:18">
      <c r="A481" t="s">
        <v>549</v>
      </c>
      <c r="B481">
        <v>11</v>
      </c>
      <c r="C481">
        <v>109535613</v>
      </c>
      <c r="D481" s="1">
        <v>3.4180000000000001E-5</v>
      </c>
      <c r="E481">
        <v>16.921749999999999</v>
      </c>
      <c r="F481">
        <v>0.68259999999999998</v>
      </c>
      <c r="G481" t="s">
        <v>28</v>
      </c>
      <c r="H481">
        <v>1.55E-4</v>
      </c>
      <c r="I481">
        <v>1.55E-4</v>
      </c>
      <c r="J481">
        <v>0.77400000000000002</v>
      </c>
      <c r="K481" t="s">
        <v>61</v>
      </c>
      <c r="L481">
        <v>0</v>
      </c>
      <c r="M481">
        <v>109535613</v>
      </c>
      <c r="N481">
        <v>109535613</v>
      </c>
      <c r="O481">
        <v>0</v>
      </c>
      <c r="P481">
        <v>109535613</v>
      </c>
      <c r="Q481">
        <v>109535613</v>
      </c>
      <c r="R481">
        <v>0</v>
      </c>
    </row>
    <row r="482" spans="1:18">
      <c r="A482" t="s">
        <v>550</v>
      </c>
      <c r="B482">
        <v>11</v>
      </c>
      <c r="C482">
        <v>109530877</v>
      </c>
      <c r="D482" s="1">
        <v>3.4220000000000001E-5</v>
      </c>
      <c r="E482">
        <v>16.362629999999999</v>
      </c>
      <c r="F482">
        <v>0.67459999999999998</v>
      </c>
      <c r="G482" t="s">
        <v>28</v>
      </c>
      <c r="H482">
        <v>1.5200000000000001E-4</v>
      </c>
      <c r="I482">
        <v>1.5200000000000001E-4</v>
      </c>
      <c r="J482">
        <v>0.79</v>
      </c>
      <c r="K482" t="s">
        <v>61</v>
      </c>
      <c r="L482">
        <v>0</v>
      </c>
      <c r="M482">
        <v>109530877</v>
      </c>
      <c r="N482">
        <v>109530877</v>
      </c>
      <c r="O482">
        <v>0</v>
      </c>
      <c r="P482">
        <v>109530877</v>
      </c>
      <c r="Q482">
        <v>109530877</v>
      </c>
      <c r="R482">
        <v>0</v>
      </c>
    </row>
    <row r="483" spans="1:18">
      <c r="A483" t="s">
        <v>551</v>
      </c>
      <c r="B483">
        <v>11</v>
      </c>
      <c r="C483">
        <v>109530429</v>
      </c>
      <c r="D483" s="1">
        <v>3.4310000000000002E-5</v>
      </c>
      <c r="E483">
        <v>16.28753</v>
      </c>
      <c r="F483">
        <v>0.67359999999999998</v>
      </c>
      <c r="G483" t="s">
        <v>28</v>
      </c>
      <c r="H483">
        <v>1.5100000000000001E-4</v>
      </c>
      <c r="I483">
        <v>1.5100000000000001E-4</v>
      </c>
      <c r="J483">
        <v>0.79300000000000004</v>
      </c>
      <c r="K483" t="s">
        <v>61</v>
      </c>
      <c r="L483">
        <v>0</v>
      </c>
      <c r="M483">
        <v>109530429</v>
      </c>
      <c r="N483">
        <v>109530429</v>
      </c>
      <c r="O483">
        <v>0</v>
      </c>
      <c r="P483">
        <v>109530429</v>
      </c>
      <c r="Q483">
        <v>109530429</v>
      </c>
      <c r="R483">
        <v>0</v>
      </c>
    </row>
    <row r="484" spans="1:18">
      <c r="A484" t="s">
        <v>552</v>
      </c>
      <c r="B484">
        <v>11</v>
      </c>
      <c r="C484">
        <v>109528455</v>
      </c>
      <c r="D484" s="1">
        <v>3.4369999999999998E-5</v>
      </c>
      <c r="E484">
        <v>16.09647</v>
      </c>
      <c r="F484">
        <v>0.67079999999999995</v>
      </c>
      <c r="G484" t="s">
        <v>23</v>
      </c>
      <c r="H484">
        <v>1.5200000000000001E-4</v>
      </c>
      <c r="I484">
        <v>1.5200000000000001E-4</v>
      </c>
      <c r="J484">
        <v>0.79600000000000004</v>
      </c>
      <c r="K484" t="s">
        <v>61</v>
      </c>
      <c r="L484">
        <v>0</v>
      </c>
      <c r="M484">
        <v>109528455</v>
      </c>
      <c r="N484">
        <v>109528455</v>
      </c>
      <c r="O484">
        <v>0</v>
      </c>
      <c r="P484">
        <v>109528455</v>
      </c>
      <c r="Q484">
        <v>109528455</v>
      </c>
      <c r="R484">
        <v>0</v>
      </c>
    </row>
    <row r="485" spans="1:18">
      <c r="A485" t="s">
        <v>553</v>
      </c>
      <c r="B485">
        <v>4</v>
      </c>
      <c r="C485">
        <v>186555255</v>
      </c>
      <c r="D485" s="1">
        <v>3.4530000000000003E-5</v>
      </c>
      <c r="E485">
        <v>1.38113</v>
      </c>
      <c r="F485">
        <v>7.8E-2</v>
      </c>
      <c r="G485" t="s">
        <v>125</v>
      </c>
      <c r="H485">
        <v>8.0300000000000007E-3</v>
      </c>
      <c r="I485">
        <v>6.8900000000000003E-3</v>
      </c>
      <c r="J485">
        <v>0.88600000000000001</v>
      </c>
      <c r="K485" t="s">
        <v>57</v>
      </c>
      <c r="L485">
        <v>0</v>
      </c>
      <c r="M485">
        <v>186555255</v>
      </c>
      <c r="N485">
        <v>186555255</v>
      </c>
      <c r="O485">
        <v>0</v>
      </c>
      <c r="P485">
        <v>186555255</v>
      </c>
      <c r="Q485">
        <v>186555255</v>
      </c>
      <c r="R485">
        <v>0</v>
      </c>
    </row>
    <row r="486" spans="1:18">
      <c r="A486" t="s">
        <v>554</v>
      </c>
      <c r="B486">
        <v>5</v>
      </c>
      <c r="C486">
        <v>168060995</v>
      </c>
      <c r="D486" s="1">
        <v>3.4629999999999999E-5</v>
      </c>
      <c r="E486">
        <v>2.4741599999999999</v>
      </c>
      <c r="F486">
        <v>0.21879999999999999</v>
      </c>
      <c r="G486" t="s">
        <v>42</v>
      </c>
      <c r="H486">
        <v>1.0200000000000001E-3</v>
      </c>
      <c r="I486">
        <v>1.0200000000000001E-3</v>
      </c>
      <c r="J486">
        <v>0.83799999999999997</v>
      </c>
      <c r="K486" t="s">
        <v>61</v>
      </c>
      <c r="L486">
        <v>0</v>
      </c>
      <c r="M486">
        <v>168060995</v>
      </c>
      <c r="N486">
        <v>168060995</v>
      </c>
      <c r="O486">
        <v>0</v>
      </c>
      <c r="P486">
        <v>168060995</v>
      </c>
      <c r="Q486">
        <v>168060995</v>
      </c>
      <c r="R486">
        <v>0</v>
      </c>
    </row>
    <row r="487" spans="1:18">
      <c r="A487" t="s">
        <v>555</v>
      </c>
      <c r="B487">
        <v>11</v>
      </c>
      <c r="C487">
        <v>109522755</v>
      </c>
      <c r="D487" s="1">
        <v>3.464E-5</v>
      </c>
      <c r="E487">
        <v>15.07292</v>
      </c>
      <c r="F487">
        <v>0.6552</v>
      </c>
      <c r="G487" t="s">
        <v>48</v>
      </c>
      <c r="H487">
        <v>1.46E-4</v>
      </c>
      <c r="I487">
        <v>1.46E-4</v>
      </c>
      <c r="J487">
        <v>0.82699999999999996</v>
      </c>
      <c r="K487" t="s">
        <v>61</v>
      </c>
      <c r="L487">
        <v>0</v>
      </c>
      <c r="M487">
        <v>109522755</v>
      </c>
      <c r="N487">
        <v>109522755</v>
      </c>
      <c r="O487">
        <v>0</v>
      </c>
      <c r="P487">
        <v>109522755</v>
      </c>
      <c r="Q487">
        <v>109522755</v>
      </c>
      <c r="R487">
        <v>0</v>
      </c>
    </row>
    <row r="488" spans="1:18">
      <c r="A488" t="s">
        <v>556</v>
      </c>
      <c r="B488">
        <v>3</v>
      </c>
      <c r="C488">
        <v>107417276</v>
      </c>
      <c r="D488" s="1">
        <v>3.4650000000000002E-5</v>
      </c>
      <c r="E488">
        <v>1.22986</v>
      </c>
      <c r="F488">
        <v>0.05</v>
      </c>
      <c r="G488" t="s">
        <v>23</v>
      </c>
      <c r="H488">
        <v>1.3299999999999999E-2</v>
      </c>
      <c r="I488">
        <v>1.23E-2</v>
      </c>
      <c r="J488">
        <v>0.59299999999999997</v>
      </c>
      <c r="K488" t="s">
        <v>63</v>
      </c>
      <c r="L488">
        <v>0</v>
      </c>
      <c r="M488">
        <v>107360876</v>
      </c>
      <c r="N488">
        <v>107417276</v>
      </c>
      <c r="O488">
        <v>56.4</v>
      </c>
      <c r="P488">
        <v>107360876</v>
      </c>
      <c r="Q488">
        <v>107417276</v>
      </c>
      <c r="R488">
        <v>56.4</v>
      </c>
    </row>
    <row r="489" spans="1:18">
      <c r="A489" t="s">
        <v>557</v>
      </c>
      <c r="B489">
        <v>8</v>
      </c>
      <c r="C489">
        <v>26293051</v>
      </c>
      <c r="D489" s="1">
        <v>3.4830000000000004E-5</v>
      </c>
      <c r="E489">
        <v>0.93894</v>
      </c>
      <c r="F489">
        <v>1.52E-2</v>
      </c>
      <c r="G489" t="s">
        <v>23</v>
      </c>
      <c r="H489">
        <v>8.7900000000000006E-2</v>
      </c>
      <c r="I489">
        <v>9.11E-2</v>
      </c>
      <c r="J489">
        <v>0.93700000000000006</v>
      </c>
      <c r="K489" t="s">
        <v>54</v>
      </c>
      <c r="L489">
        <v>1</v>
      </c>
      <c r="M489">
        <v>26291601</v>
      </c>
      <c r="N489">
        <v>26340251</v>
      </c>
      <c r="O489">
        <v>48.65</v>
      </c>
      <c r="P489">
        <v>26293051</v>
      </c>
      <c r="Q489">
        <v>26295271</v>
      </c>
      <c r="R489">
        <v>2.2200000000000002</v>
      </c>
    </row>
    <row r="490" spans="1:18">
      <c r="A490" t="s">
        <v>558</v>
      </c>
      <c r="B490">
        <v>16</v>
      </c>
      <c r="C490">
        <v>55221419</v>
      </c>
      <c r="D490" s="1">
        <v>3.4860000000000002E-5</v>
      </c>
      <c r="E490">
        <v>1.0427900000000001</v>
      </c>
      <c r="F490">
        <v>1.01E-2</v>
      </c>
      <c r="G490" t="s">
        <v>23</v>
      </c>
      <c r="H490">
        <v>0.752</v>
      </c>
      <c r="I490">
        <v>0.752</v>
      </c>
      <c r="J490">
        <v>0.92900000000000005</v>
      </c>
      <c r="K490" t="s">
        <v>24</v>
      </c>
      <c r="L490">
        <v>1</v>
      </c>
      <c r="M490">
        <v>55202219</v>
      </c>
      <c r="N490">
        <v>55222819</v>
      </c>
      <c r="O490">
        <v>20.6</v>
      </c>
      <c r="P490">
        <v>55202219</v>
      </c>
      <c r="Q490">
        <v>55222819</v>
      </c>
      <c r="R490">
        <v>20.6</v>
      </c>
    </row>
    <row r="491" spans="1:18">
      <c r="A491" t="s">
        <v>559</v>
      </c>
      <c r="B491">
        <v>11</v>
      </c>
      <c r="C491">
        <v>109535246</v>
      </c>
      <c r="D491" s="1">
        <v>3.4919999999999998E-5</v>
      </c>
      <c r="E491">
        <v>18.06362</v>
      </c>
      <c r="F491">
        <v>0.69920000000000004</v>
      </c>
      <c r="G491" t="s">
        <v>159</v>
      </c>
      <c r="H491">
        <v>1.5799999999999999E-4</v>
      </c>
      <c r="I491">
        <v>1.5799999999999999E-4</v>
      </c>
      <c r="J491">
        <v>0.748</v>
      </c>
      <c r="K491" t="s">
        <v>92</v>
      </c>
      <c r="L491">
        <v>0</v>
      </c>
      <c r="M491">
        <v>109535246</v>
      </c>
      <c r="N491">
        <v>109535246</v>
      </c>
      <c r="O491">
        <v>0</v>
      </c>
      <c r="P491">
        <v>109535246</v>
      </c>
      <c r="Q491">
        <v>109535246</v>
      </c>
      <c r="R491">
        <v>0</v>
      </c>
    </row>
    <row r="492" spans="1:18">
      <c r="A492" t="s">
        <v>560</v>
      </c>
      <c r="B492">
        <v>4</v>
      </c>
      <c r="C492">
        <v>104417194</v>
      </c>
      <c r="D492" s="1">
        <v>3.5120000000000003E-5</v>
      </c>
      <c r="E492">
        <v>1.07616</v>
      </c>
      <c r="F492">
        <v>1.77E-2</v>
      </c>
      <c r="G492" t="s">
        <v>19</v>
      </c>
      <c r="H492">
        <v>0.13500000000000001</v>
      </c>
      <c r="I492">
        <v>0.128</v>
      </c>
      <c r="J492">
        <v>0.92400000000000004</v>
      </c>
      <c r="K492" t="s">
        <v>20</v>
      </c>
      <c r="L492">
        <v>0</v>
      </c>
      <c r="M492">
        <v>104382194</v>
      </c>
      <c r="N492">
        <v>104423994</v>
      </c>
      <c r="O492">
        <v>41.8</v>
      </c>
      <c r="P492">
        <v>104388094</v>
      </c>
      <c r="Q492">
        <v>104422584</v>
      </c>
      <c r="R492">
        <v>34.49</v>
      </c>
    </row>
    <row r="493" spans="1:18">
      <c r="A493" t="s">
        <v>561</v>
      </c>
      <c r="B493">
        <v>2</v>
      </c>
      <c r="C493">
        <v>152497088</v>
      </c>
      <c r="D493" s="1">
        <v>3.5120000000000003E-5</v>
      </c>
      <c r="E493">
        <v>1.13236</v>
      </c>
      <c r="F493">
        <v>0.03</v>
      </c>
      <c r="G493" t="s">
        <v>23</v>
      </c>
      <c r="H493">
        <v>2.5399999999999999E-2</v>
      </c>
      <c r="I493">
        <v>2.4E-2</v>
      </c>
      <c r="J493">
        <v>0.89100000000000001</v>
      </c>
      <c r="K493" t="s">
        <v>63</v>
      </c>
      <c r="L493">
        <v>0</v>
      </c>
      <c r="M493">
        <v>151676088</v>
      </c>
      <c r="N493">
        <v>152993088</v>
      </c>
      <c r="O493">
        <v>1317</v>
      </c>
      <c r="P493">
        <v>152497088</v>
      </c>
      <c r="Q493">
        <v>152687088</v>
      </c>
      <c r="R493">
        <v>190</v>
      </c>
    </row>
    <row r="494" spans="1:18">
      <c r="A494" t="s">
        <v>562</v>
      </c>
      <c r="B494">
        <v>10</v>
      </c>
      <c r="C494">
        <v>99131236</v>
      </c>
      <c r="D494" s="1">
        <v>3.5139999999999999E-5</v>
      </c>
      <c r="E494">
        <v>2.5319799999999999</v>
      </c>
      <c r="F494">
        <v>0.22450000000000001</v>
      </c>
      <c r="G494" t="s">
        <v>23</v>
      </c>
      <c r="H494">
        <v>4.4900000000000001E-3</v>
      </c>
      <c r="I494">
        <v>2.8E-3</v>
      </c>
      <c r="J494">
        <v>0.47299999999999998</v>
      </c>
      <c r="K494" t="s">
        <v>68</v>
      </c>
      <c r="L494">
        <v>0</v>
      </c>
      <c r="M494">
        <v>99131236</v>
      </c>
      <c r="N494">
        <v>99183336</v>
      </c>
      <c r="O494">
        <v>52.1</v>
      </c>
      <c r="P494">
        <v>99131236</v>
      </c>
      <c r="Q494">
        <v>99183336</v>
      </c>
      <c r="R494">
        <v>52.1</v>
      </c>
    </row>
    <row r="495" spans="1:18">
      <c r="A495" t="s">
        <v>563</v>
      </c>
      <c r="B495">
        <v>2</v>
      </c>
      <c r="C495">
        <v>242278009</v>
      </c>
      <c r="D495" s="1">
        <v>3.5410000000000001E-5</v>
      </c>
      <c r="E495">
        <v>1.19746</v>
      </c>
      <c r="F495">
        <v>4.36E-2</v>
      </c>
      <c r="G495" t="s">
        <v>45</v>
      </c>
      <c r="H495">
        <v>1.55E-2</v>
      </c>
      <c r="I495">
        <v>1.4500000000000001E-2</v>
      </c>
      <c r="J495">
        <v>0.68500000000000005</v>
      </c>
      <c r="K495" t="s">
        <v>63</v>
      </c>
      <c r="L495">
        <v>0</v>
      </c>
      <c r="M495">
        <v>242278009</v>
      </c>
      <c r="N495">
        <v>242278009</v>
      </c>
      <c r="O495">
        <v>0</v>
      </c>
      <c r="P495">
        <v>242278009</v>
      </c>
      <c r="Q495">
        <v>242278009</v>
      </c>
      <c r="R495">
        <v>0</v>
      </c>
    </row>
    <row r="496" spans="1:18">
      <c r="A496" t="s">
        <v>564</v>
      </c>
      <c r="B496">
        <v>7</v>
      </c>
      <c r="C496">
        <v>115118110</v>
      </c>
      <c r="D496" s="1">
        <v>3.5450000000000001E-5</v>
      </c>
      <c r="E496">
        <v>0.96011999999999997</v>
      </c>
      <c r="F496">
        <v>9.7999999999999997E-3</v>
      </c>
      <c r="G496" t="s">
        <v>42</v>
      </c>
      <c r="H496">
        <v>0.56599999999999995</v>
      </c>
      <c r="I496">
        <v>0.57099999999999995</v>
      </c>
      <c r="J496">
        <v>0.83799999999999997</v>
      </c>
      <c r="K496" t="s">
        <v>26</v>
      </c>
      <c r="L496">
        <v>0</v>
      </c>
      <c r="M496">
        <v>115118110</v>
      </c>
      <c r="N496">
        <v>115118834</v>
      </c>
      <c r="O496">
        <v>0.72399999999999998</v>
      </c>
      <c r="P496">
        <v>115118110</v>
      </c>
      <c r="Q496">
        <v>115118110</v>
      </c>
      <c r="R496">
        <v>0</v>
      </c>
    </row>
    <row r="497" spans="1:18">
      <c r="A497" t="s">
        <v>565</v>
      </c>
      <c r="B497">
        <v>15</v>
      </c>
      <c r="C497">
        <v>37360756</v>
      </c>
      <c r="D497" s="1">
        <v>3.5479999999999999E-5</v>
      </c>
      <c r="E497">
        <v>1.6083400000000001</v>
      </c>
      <c r="F497">
        <v>0.1149</v>
      </c>
      <c r="G497" t="s">
        <v>28</v>
      </c>
      <c r="H497">
        <v>8.2900000000000005E-3</v>
      </c>
      <c r="I497">
        <v>7.0699999999999999E-3</v>
      </c>
      <c r="J497">
        <v>0.41</v>
      </c>
      <c r="K497" t="s">
        <v>30</v>
      </c>
      <c r="L497">
        <v>0</v>
      </c>
      <c r="M497">
        <v>37360756</v>
      </c>
      <c r="N497">
        <v>37360756</v>
      </c>
      <c r="O497">
        <v>0</v>
      </c>
      <c r="P497">
        <v>37360756</v>
      </c>
      <c r="Q497">
        <v>37360756</v>
      </c>
      <c r="R497">
        <v>0</v>
      </c>
    </row>
    <row r="498" spans="1:18">
      <c r="A498" t="s">
        <v>566</v>
      </c>
      <c r="B498">
        <v>12</v>
      </c>
      <c r="C498">
        <v>117693214</v>
      </c>
      <c r="D498" s="1">
        <v>3.5490000000000001E-5</v>
      </c>
      <c r="E498">
        <v>0.8034</v>
      </c>
      <c r="F498">
        <v>5.2900000000000003E-2</v>
      </c>
      <c r="G498" t="s">
        <v>23</v>
      </c>
      <c r="H498">
        <v>0.99199999999999999</v>
      </c>
      <c r="I498">
        <v>0.99299999999999999</v>
      </c>
      <c r="J498">
        <v>0.96</v>
      </c>
      <c r="K498" t="s">
        <v>26</v>
      </c>
      <c r="L498">
        <v>0</v>
      </c>
      <c r="M498">
        <v>117684274</v>
      </c>
      <c r="N498">
        <v>117693214</v>
      </c>
      <c r="O498">
        <v>8.94</v>
      </c>
      <c r="P498">
        <v>117684274</v>
      </c>
      <c r="Q498">
        <v>117693214</v>
      </c>
      <c r="R498">
        <v>8.94</v>
      </c>
    </row>
    <row r="499" spans="1:18">
      <c r="A499" t="s">
        <v>567</v>
      </c>
      <c r="B499">
        <v>11</v>
      </c>
      <c r="C499">
        <v>21612337</v>
      </c>
      <c r="D499" s="1">
        <v>3.5689999999999999E-5</v>
      </c>
      <c r="E499">
        <v>3.1308400000000001</v>
      </c>
      <c r="F499">
        <v>0.27610000000000001</v>
      </c>
      <c r="G499" t="s">
        <v>155</v>
      </c>
      <c r="H499">
        <v>5.1900000000000004E-4</v>
      </c>
      <c r="I499">
        <v>5.1900000000000004E-4</v>
      </c>
      <c r="J499">
        <v>0.94699999999999995</v>
      </c>
      <c r="K499" t="s">
        <v>92</v>
      </c>
      <c r="L499">
        <v>0</v>
      </c>
      <c r="M499">
        <v>21612337</v>
      </c>
      <c r="N499">
        <v>21612337</v>
      </c>
      <c r="O499">
        <v>0</v>
      </c>
      <c r="P499">
        <v>21612337</v>
      </c>
      <c r="Q499">
        <v>21612337</v>
      </c>
      <c r="R499">
        <v>0</v>
      </c>
    </row>
    <row r="500" spans="1:18">
      <c r="A500" t="s">
        <v>568</v>
      </c>
      <c r="B500">
        <v>11</v>
      </c>
      <c r="C500">
        <v>21612367</v>
      </c>
      <c r="D500" s="1">
        <v>3.57E-5</v>
      </c>
      <c r="E500">
        <v>3.1308400000000001</v>
      </c>
      <c r="F500">
        <v>0.27610000000000001</v>
      </c>
      <c r="G500" t="s">
        <v>155</v>
      </c>
      <c r="H500">
        <v>5.1999999999999995E-4</v>
      </c>
      <c r="I500">
        <v>5.1999999999999995E-4</v>
      </c>
      <c r="J500">
        <v>0.94699999999999995</v>
      </c>
      <c r="K500" t="s">
        <v>92</v>
      </c>
      <c r="L500">
        <v>0</v>
      </c>
      <c r="M500">
        <v>21612367</v>
      </c>
      <c r="N500">
        <v>21612367</v>
      </c>
      <c r="O500">
        <v>0</v>
      </c>
      <c r="P500">
        <v>21612367</v>
      </c>
      <c r="Q500">
        <v>21612367</v>
      </c>
      <c r="R500">
        <v>0</v>
      </c>
    </row>
    <row r="501" spans="1:18">
      <c r="A501" t="s">
        <v>569</v>
      </c>
      <c r="B501">
        <v>2</v>
      </c>
      <c r="C501">
        <v>116517108</v>
      </c>
      <c r="D501" s="1">
        <v>3.57E-5</v>
      </c>
      <c r="E501">
        <v>2.5653600000000001</v>
      </c>
      <c r="F501">
        <v>0.22789999999999999</v>
      </c>
      <c r="G501" t="s">
        <v>48</v>
      </c>
      <c r="H501">
        <v>2.15E-3</v>
      </c>
      <c r="I501">
        <v>2.15E-3</v>
      </c>
      <c r="J501">
        <v>0.35899999999999999</v>
      </c>
      <c r="K501" t="s">
        <v>61</v>
      </c>
      <c r="L501">
        <v>0</v>
      </c>
      <c r="M501">
        <v>116517108</v>
      </c>
      <c r="N501">
        <v>116524138</v>
      </c>
      <c r="O501">
        <v>7.03</v>
      </c>
      <c r="P501">
        <v>116517108</v>
      </c>
      <c r="Q501">
        <v>116517108</v>
      </c>
      <c r="R501">
        <v>0</v>
      </c>
    </row>
    <row r="502" spans="1:18">
      <c r="A502" t="s">
        <v>570</v>
      </c>
      <c r="B502">
        <v>11</v>
      </c>
      <c r="C502">
        <v>21612440</v>
      </c>
      <c r="D502" s="1">
        <v>3.5710000000000002E-5</v>
      </c>
      <c r="E502">
        <v>3.1308400000000001</v>
      </c>
      <c r="F502">
        <v>0.27610000000000001</v>
      </c>
      <c r="G502" t="s">
        <v>28</v>
      </c>
      <c r="H502">
        <v>5.2099999999999998E-4</v>
      </c>
      <c r="I502">
        <v>5.2099999999999998E-4</v>
      </c>
      <c r="J502">
        <v>0.94499999999999995</v>
      </c>
      <c r="K502" t="s">
        <v>61</v>
      </c>
      <c r="L502">
        <v>0</v>
      </c>
      <c r="M502">
        <v>21612440</v>
      </c>
      <c r="N502">
        <v>21612440</v>
      </c>
      <c r="O502">
        <v>0</v>
      </c>
      <c r="P502">
        <v>21612440</v>
      </c>
      <c r="Q502">
        <v>21612440</v>
      </c>
      <c r="R502">
        <v>0</v>
      </c>
    </row>
    <row r="503" spans="1:18">
      <c r="A503" t="s">
        <v>571</v>
      </c>
      <c r="B503">
        <v>1</v>
      </c>
      <c r="C503">
        <v>224538940</v>
      </c>
      <c r="D503" s="1">
        <v>3.5729999999999998E-5</v>
      </c>
      <c r="E503">
        <v>0.94942000000000004</v>
      </c>
      <c r="F503">
        <v>1.26E-2</v>
      </c>
      <c r="G503" t="s">
        <v>28</v>
      </c>
      <c r="H503">
        <v>0.154</v>
      </c>
      <c r="I503">
        <v>0.157</v>
      </c>
      <c r="J503">
        <v>0.92800000000000005</v>
      </c>
      <c r="K503" t="s">
        <v>26</v>
      </c>
      <c r="L503">
        <v>27</v>
      </c>
      <c r="M503">
        <v>224522640</v>
      </c>
      <c r="N503">
        <v>224538940</v>
      </c>
      <c r="O503">
        <v>16.3</v>
      </c>
      <c r="P503">
        <v>224522640</v>
      </c>
      <c r="Q503">
        <v>224538940</v>
      </c>
      <c r="R503">
        <v>16.3</v>
      </c>
    </row>
    <row r="504" spans="1:18">
      <c r="A504" t="s">
        <v>572</v>
      </c>
      <c r="B504">
        <v>11</v>
      </c>
      <c r="C504">
        <v>21612329</v>
      </c>
      <c r="D504" s="1">
        <v>3.5760000000000003E-5</v>
      </c>
      <c r="E504">
        <v>3.1302099999999999</v>
      </c>
      <c r="F504">
        <v>0.27610000000000001</v>
      </c>
      <c r="G504" t="s">
        <v>67</v>
      </c>
      <c r="H504">
        <v>5.1900000000000004E-4</v>
      </c>
      <c r="I504">
        <v>5.1900000000000004E-4</v>
      </c>
      <c r="J504">
        <v>0.94799999999999995</v>
      </c>
      <c r="K504" t="s">
        <v>92</v>
      </c>
      <c r="L504">
        <v>0</v>
      </c>
      <c r="M504">
        <v>21612329</v>
      </c>
      <c r="N504">
        <v>21612329</v>
      </c>
      <c r="O504">
        <v>0</v>
      </c>
      <c r="P504">
        <v>21612329</v>
      </c>
      <c r="Q504">
        <v>21612329</v>
      </c>
      <c r="R504">
        <v>0</v>
      </c>
    </row>
    <row r="505" spans="1:18">
      <c r="A505" t="s">
        <v>573</v>
      </c>
      <c r="B505">
        <v>11</v>
      </c>
      <c r="C505">
        <v>21612450</v>
      </c>
      <c r="D505" s="1">
        <v>3.5859999999999999E-5</v>
      </c>
      <c r="E505">
        <v>3.1302099999999999</v>
      </c>
      <c r="F505">
        <v>0.27610000000000001</v>
      </c>
      <c r="G505" t="s">
        <v>56</v>
      </c>
      <c r="H505">
        <v>5.2099999999999998E-4</v>
      </c>
      <c r="I505">
        <v>5.2099999999999998E-4</v>
      </c>
      <c r="J505">
        <v>0.94399999999999995</v>
      </c>
      <c r="K505" t="s">
        <v>92</v>
      </c>
      <c r="L505">
        <v>0</v>
      </c>
      <c r="M505">
        <v>21612450</v>
      </c>
      <c r="N505">
        <v>21612450</v>
      </c>
      <c r="O505">
        <v>0</v>
      </c>
      <c r="P505">
        <v>21612450</v>
      </c>
      <c r="Q505">
        <v>21612450</v>
      </c>
      <c r="R505">
        <v>0</v>
      </c>
    </row>
    <row r="506" spans="1:18">
      <c r="A506" t="s">
        <v>574</v>
      </c>
      <c r="B506">
        <v>11</v>
      </c>
      <c r="C506">
        <v>21611396</v>
      </c>
      <c r="D506" s="1">
        <v>3.5859999999999999E-5</v>
      </c>
      <c r="E506">
        <v>3.1295799999999998</v>
      </c>
      <c r="F506">
        <v>0.27610000000000001</v>
      </c>
      <c r="G506" t="s">
        <v>28</v>
      </c>
      <c r="H506">
        <v>5.1099999999999995E-4</v>
      </c>
      <c r="I506">
        <v>5.1099999999999995E-4</v>
      </c>
      <c r="J506">
        <v>0.96399999999999997</v>
      </c>
      <c r="K506" t="s">
        <v>61</v>
      </c>
      <c r="L506">
        <v>0</v>
      </c>
      <c r="M506">
        <v>21611396</v>
      </c>
      <c r="N506">
        <v>21611396</v>
      </c>
      <c r="O506">
        <v>0</v>
      </c>
      <c r="P506">
        <v>21611396</v>
      </c>
      <c r="Q506">
        <v>21611396</v>
      </c>
      <c r="R506">
        <v>0</v>
      </c>
    </row>
    <row r="507" spans="1:18">
      <c r="A507" t="s">
        <v>575</v>
      </c>
      <c r="B507">
        <v>11</v>
      </c>
      <c r="C507">
        <v>21611553</v>
      </c>
      <c r="D507" s="1">
        <v>3.5989999999999999E-5</v>
      </c>
      <c r="E507">
        <v>3.1289600000000002</v>
      </c>
      <c r="F507">
        <v>0.27610000000000001</v>
      </c>
      <c r="G507" t="s">
        <v>23</v>
      </c>
      <c r="H507">
        <v>5.1099999999999995E-4</v>
      </c>
      <c r="I507">
        <v>5.1099999999999995E-4</v>
      </c>
      <c r="J507">
        <v>0.96299999999999997</v>
      </c>
      <c r="K507" t="s">
        <v>61</v>
      </c>
      <c r="L507">
        <v>0</v>
      </c>
      <c r="M507">
        <v>21611553</v>
      </c>
      <c r="N507">
        <v>21611553</v>
      </c>
      <c r="O507">
        <v>0</v>
      </c>
      <c r="P507">
        <v>21611553</v>
      </c>
      <c r="Q507">
        <v>21611553</v>
      </c>
      <c r="R507">
        <v>0</v>
      </c>
    </row>
    <row r="508" spans="1:18">
      <c r="A508" t="s">
        <v>576</v>
      </c>
      <c r="B508">
        <v>11</v>
      </c>
      <c r="C508">
        <v>21612745</v>
      </c>
      <c r="D508" s="1">
        <v>3.6060000000000004E-5</v>
      </c>
      <c r="E508">
        <v>3.12927</v>
      </c>
      <c r="F508">
        <v>0.27610000000000001</v>
      </c>
      <c r="G508" t="s">
        <v>28</v>
      </c>
      <c r="H508">
        <v>5.2599999999999999E-4</v>
      </c>
      <c r="I508">
        <v>5.2599999999999999E-4</v>
      </c>
      <c r="J508">
        <v>0.93500000000000005</v>
      </c>
      <c r="K508" t="s">
        <v>61</v>
      </c>
      <c r="L508">
        <v>0</v>
      </c>
      <c r="M508">
        <v>21612745</v>
      </c>
      <c r="N508">
        <v>21612745</v>
      </c>
      <c r="O508">
        <v>0</v>
      </c>
      <c r="P508">
        <v>21612745</v>
      </c>
      <c r="Q508">
        <v>21612745</v>
      </c>
      <c r="R508">
        <v>0</v>
      </c>
    </row>
    <row r="509" spans="1:18">
      <c r="A509" t="s">
        <v>577</v>
      </c>
      <c r="B509">
        <v>11</v>
      </c>
      <c r="C509">
        <v>21612596</v>
      </c>
      <c r="D509" s="1">
        <v>3.6090000000000002E-5</v>
      </c>
      <c r="E509">
        <v>3.1289600000000002</v>
      </c>
      <c r="F509">
        <v>0.27610000000000001</v>
      </c>
      <c r="G509" t="s">
        <v>28</v>
      </c>
      <c r="H509">
        <v>5.2499999999999997E-4</v>
      </c>
      <c r="I509">
        <v>5.2499999999999997E-4</v>
      </c>
      <c r="J509">
        <v>0.93700000000000006</v>
      </c>
      <c r="K509" t="s">
        <v>61</v>
      </c>
      <c r="L509">
        <v>0</v>
      </c>
      <c r="M509">
        <v>21612596</v>
      </c>
      <c r="N509">
        <v>21612596</v>
      </c>
      <c r="O509">
        <v>0</v>
      </c>
      <c r="P509">
        <v>21612596</v>
      </c>
      <c r="Q509">
        <v>21612596</v>
      </c>
      <c r="R509">
        <v>0</v>
      </c>
    </row>
    <row r="510" spans="1:18">
      <c r="A510" t="s">
        <v>578</v>
      </c>
      <c r="B510">
        <v>11</v>
      </c>
      <c r="C510">
        <v>21612517</v>
      </c>
      <c r="D510" s="1">
        <v>3.6090000000000002E-5</v>
      </c>
      <c r="E510">
        <v>3.1286399999999999</v>
      </c>
      <c r="F510">
        <v>0.27610000000000001</v>
      </c>
      <c r="G510" t="s">
        <v>56</v>
      </c>
      <c r="H510">
        <v>5.22E-4</v>
      </c>
      <c r="I510">
        <v>5.22E-4</v>
      </c>
      <c r="J510">
        <v>0.94299999999999995</v>
      </c>
      <c r="K510" t="s">
        <v>92</v>
      </c>
      <c r="L510">
        <v>0</v>
      </c>
      <c r="M510">
        <v>21612517</v>
      </c>
      <c r="N510">
        <v>21612517</v>
      </c>
      <c r="O510">
        <v>0</v>
      </c>
      <c r="P510">
        <v>21612517</v>
      </c>
      <c r="Q510">
        <v>21612517</v>
      </c>
      <c r="R510">
        <v>0</v>
      </c>
    </row>
    <row r="511" spans="1:18">
      <c r="A511" t="s">
        <v>579</v>
      </c>
      <c r="B511">
        <v>13</v>
      </c>
      <c r="C511">
        <v>90960974</v>
      </c>
      <c r="D511" s="1">
        <v>3.6140000000000003E-5</v>
      </c>
      <c r="E511">
        <v>2.24274</v>
      </c>
      <c r="F511">
        <v>0.19550000000000001</v>
      </c>
      <c r="G511" t="s">
        <v>48</v>
      </c>
      <c r="H511">
        <v>4.5100000000000001E-3</v>
      </c>
      <c r="I511">
        <v>3.0300000000000001E-3</v>
      </c>
      <c r="J511">
        <v>0.55000000000000004</v>
      </c>
      <c r="K511" t="s">
        <v>68</v>
      </c>
      <c r="L511">
        <v>0</v>
      </c>
      <c r="M511">
        <v>90938274</v>
      </c>
      <c r="N511">
        <v>90960974</v>
      </c>
      <c r="O511">
        <v>22.7</v>
      </c>
      <c r="P511">
        <v>90960974</v>
      </c>
      <c r="Q511">
        <v>90960974</v>
      </c>
      <c r="R511">
        <v>0</v>
      </c>
    </row>
    <row r="512" spans="1:18">
      <c r="A512" t="s">
        <v>580</v>
      </c>
      <c r="B512">
        <v>5</v>
      </c>
      <c r="C512">
        <v>126459846</v>
      </c>
      <c r="D512" s="1">
        <v>3.6180000000000003E-5</v>
      </c>
      <c r="E512">
        <v>1.4230499999999999</v>
      </c>
      <c r="F512">
        <v>8.5400000000000004E-2</v>
      </c>
      <c r="G512" t="s">
        <v>23</v>
      </c>
      <c r="H512">
        <v>6.2199999999999998E-3</v>
      </c>
      <c r="I512">
        <v>5.1700000000000001E-3</v>
      </c>
      <c r="J512">
        <v>0.67700000000000005</v>
      </c>
      <c r="K512" t="s">
        <v>63</v>
      </c>
      <c r="L512">
        <v>0</v>
      </c>
      <c r="M512">
        <v>126459846</v>
      </c>
      <c r="N512">
        <v>126459846</v>
      </c>
      <c r="O512">
        <v>0</v>
      </c>
      <c r="P512">
        <v>126459846</v>
      </c>
      <c r="Q512">
        <v>126459846</v>
      </c>
      <c r="R512">
        <v>0</v>
      </c>
    </row>
    <row r="513" spans="1:18">
      <c r="A513" t="s">
        <v>581</v>
      </c>
      <c r="B513">
        <v>11</v>
      </c>
      <c r="C513">
        <v>21612834</v>
      </c>
      <c r="D513" s="1">
        <v>3.6229999999999997E-5</v>
      </c>
      <c r="E513">
        <v>3.1283300000000001</v>
      </c>
      <c r="F513">
        <v>0.27610000000000001</v>
      </c>
      <c r="G513" t="s">
        <v>56</v>
      </c>
      <c r="H513">
        <v>5.2599999999999999E-4</v>
      </c>
      <c r="I513">
        <v>5.2599999999999999E-4</v>
      </c>
      <c r="J513">
        <v>0.93400000000000005</v>
      </c>
      <c r="K513" t="s">
        <v>92</v>
      </c>
      <c r="L513">
        <v>0</v>
      </c>
      <c r="M513">
        <v>21612834</v>
      </c>
      <c r="N513">
        <v>21612834</v>
      </c>
      <c r="O513">
        <v>0</v>
      </c>
      <c r="P513">
        <v>21612834</v>
      </c>
      <c r="Q513">
        <v>21612834</v>
      </c>
      <c r="R513">
        <v>0</v>
      </c>
    </row>
    <row r="514" spans="1:18">
      <c r="A514" t="s">
        <v>582</v>
      </c>
      <c r="B514">
        <v>4</v>
      </c>
      <c r="C514">
        <v>179049442</v>
      </c>
      <c r="D514" s="1">
        <v>3.6350000000000003E-5</v>
      </c>
      <c r="E514">
        <v>2.7615699999999999</v>
      </c>
      <c r="F514">
        <v>0.246</v>
      </c>
      <c r="G514" t="s">
        <v>23</v>
      </c>
      <c r="H514">
        <v>5.3300000000000005E-4</v>
      </c>
      <c r="I514">
        <v>5.3300000000000005E-4</v>
      </c>
      <c r="J514">
        <v>0.91900000000000004</v>
      </c>
      <c r="K514" t="s">
        <v>61</v>
      </c>
      <c r="L514">
        <v>0</v>
      </c>
      <c r="M514">
        <v>179049442</v>
      </c>
      <c r="N514">
        <v>179049442</v>
      </c>
      <c r="O514">
        <v>0</v>
      </c>
      <c r="P514">
        <v>179049442</v>
      </c>
      <c r="Q514">
        <v>179049442</v>
      </c>
      <c r="R514">
        <v>0</v>
      </c>
    </row>
    <row r="515" spans="1:18">
      <c r="A515" t="s">
        <v>583</v>
      </c>
      <c r="B515">
        <v>19</v>
      </c>
      <c r="C515">
        <v>24443452</v>
      </c>
      <c r="D515" s="1">
        <v>3.6380000000000001E-5</v>
      </c>
      <c r="E515">
        <v>4.2763499999999999</v>
      </c>
      <c r="F515">
        <v>0.35189999999999999</v>
      </c>
      <c r="G515" t="s">
        <v>125</v>
      </c>
      <c r="H515">
        <v>7.5900000000000002E-4</v>
      </c>
      <c r="I515">
        <v>7.5900000000000002E-4</v>
      </c>
      <c r="J515">
        <v>0.36</v>
      </c>
      <c r="K515" t="s">
        <v>92</v>
      </c>
      <c r="L515">
        <v>0</v>
      </c>
      <c r="M515">
        <v>24443452</v>
      </c>
      <c r="N515">
        <v>24443452</v>
      </c>
      <c r="O515">
        <v>0</v>
      </c>
      <c r="P515">
        <v>24443452</v>
      </c>
      <c r="Q515">
        <v>24443452</v>
      </c>
      <c r="R515">
        <v>0</v>
      </c>
    </row>
    <row r="516" spans="1:18">
      <c r="A516" t="s">
        <v>584</v>
      </c>
      <c r="B516">
        <v>11</v>
      </c>
      <c r="C516">
        <v>21613545</v>
      </c>
      <c r="D516" s="1">
        <v>3.6530000000000004E-5</v>
      </c>
      <c r="E516">
        <v>3.12677</v>
      </c>
      <c r="F516">
        <v>0.27610000000000001</v>
      </c>
      <c r="G516" t="s">
        <v>56</v>
      </c>
      <c r="H516">
        <v>5.2800000000000004E-4</v>
      </c>
      <c r="I516">
        <v>5.2800000000000004E-4</v>
      </c>
      <c r="J516">
        <v>0.92900000000000005</v>
      </c>
      <c r="K516" t="s">
        <v>92</v>
      </c>
      <c r="L516">
        <v>0</v>
      </c>
      <c r="M516">
        <v>21613545</v>
      </c>
      <c r="N516">
        <v>21613545</v>
      </c>
      <c r="O516">
        <v>0</v>
      </c>
      <c r="P516">
        <v>21613545</v>
      </c>
      <c r="Q516">
        <v>21613545</v>
      </c>
      <c r="R516">
        <v>0</v>
      </c>
    </row>
    <row r="517" spans="1:18">
      <c r="A517" t="s">
        <v>585</v>
      </c>
      <c r="B517">
        <v>2</v>
      </c>
      <c r="C517">
        <v>235150294</v>
      </c>
      <c r="D517" s="1">
        <v>3.6610000000000004E-5</v>
      </c>
      <c r="E517">
        <v>3.21909</v>
      </c>
      <c r="F517">
        <v>0.28320000000000001</v>
      </c>
      <c r="G517" t="s">
        <v>23</v>
      </c>
      <c r="H517">
        <v>2.0600000000000002E-3</v>
      </c>
      <c r="I517">
        <v>2.0600000000000002E-3</v>
      </c>
      <c r="J517">
        <v>0.24399999999999999</v>
      </c>
      <c r="K517" t="s">
        <v>61</v>
      </c>
      <c r="L517">
        <v>0</v>
      </c>
      <c r="M517">
        <v>235146114</v>
      </c>
      <c r="N517">
        <v>235150294</v>
      </c>
      <c r="O517">
        <v>4.18</v>
      </c>
      <c r="P517">
        <v>235146114</v>
      </c>
      <c r="Q517">
        <v>235150294</v>
      </c>
      <c r="R517">
        <v>4.18</v>
      </c>
    </row>
    <row r="518" spans="1:18">
      <c r="A518" t="s">
        <v>586</v>
      </c>
      <c r="B518">
        <v>22</v>
      </c>
      <c r="C518">
        <v>49476782</v>
      </c>
      <c r="D518" s="1">
        <v>3.6659999999999998E-5</v>
      </c>
      <c r="E518">
        <v>1.04634</v>
      </c>
      <c r="F518">
        <v>1.0999999999999999E-2</v>
      </c>
      <c r="G518" t="s">
        <v>23</v>
      </c>
      <c r="H518">
        <v>0.81299999999999994</v>
      </c>
      <c r="I518">
        <v>0.81100000000000005</v>
      </c>
      <c r="J518">
        <v>0.97499999999999998</v>
      </c>
      <c r="K518" t="s">
        <v>52</v>
      </c>
      <c r="L518">
        <v>2</v>
      </c>
      <c r="M518">
        <v>49397582</v>
      </c>
      <c r="N518">
        <v>49478412</v>
      </c>
      <c r="O518">
        <v>80.83</v>
      </c>
      <c r="P518">
        <v>49453382</v>
      </c>
      <c r="Q518">
        <v>49478412</v>
      </c>
      <c r="R518">
        <v>25.03</v>
      </c>
    </row>
    <row r="519" spans="1:18">
      <c r="A519" t="s">
        <v>587</v>
      </c>
      <c r="B519">
        <v>4</v>
      </c>
      <c r="C519">
        <v>190000679</v>
      </c>
      <c r="D519" s="1">
        <v>3.6919999999999999E-5</v>
      </c>
      <c r="E519">
        <v>1.4579</v>
      </c>
      <c r="F519">
        <v>9.1399999999999995E-2</v>
      </c>
      <c r="G519" t="s">
        <v>28</v>
      </c>
      <c r="H519">
        <v>8.5699999999999995E-3</v>
      </c>
      <c r="I519">
        <v>7.5700000000000003E-3</v>
      </c>
      <c r="J519">
        <v>0.51800000000000002</v>
      </c>
      <c r="K519" t="s">
        <v>30</v>
      </c>
      <c r="L519">
        <v>0</v>
      </c>
      <c r="M519">
        <v>190000679</v>
      </c>
      <c r="N519">
        <v>190000679</v>
      </c>
      <c r="O519">
        <v>0</v>
      </c>
      <c r="P519">
        <v>190000679</v>
      </c>
      <c r="Q519">
        <v>190000679</v>
      </c>
      <c r="R519">
        <v>0</v>
      </c>
    </row>
    <row r="520" spans="1:18">
      <c r="A520" t="s">
        <v>588</v>
      </c>
      <c r="B520">
        <v>4</v>
      </c>
      <c r="C520">
        <v>105788383</v>
      </c>
      <c r="D520" s="1">
        <v>3.693E-5</v>
      </c>
      <c r="E520">
        <v>2.8320499999999997</v>
      </c>
      <c r="F520">
        <v>0.25230000000000002</v>
      </c>
      <c r="G520" t="s">
        <v>125</v>
      </c>
      <c r="H520">
        <v>8.8500000000000004E-4</v>
      </c>
      <c r="I520">
        <v>8.8500000000000004E-4</v>
      </c>
      <c r="J520">
        <v>0.83799999999999997</v>
      </c>
      <c r="K520" t="s">
        <v>92</v>
      </c>
      <c r="L520">
        <v>0</v>
      </c>
      <c r="M520">
        <v>105788383</v>
      </c>
      <c r="N520">
        <v>105788383</v>
      </c>
      <c r="O520">
        <v>0</v>
      </c>
      <c r="P520">
        <v>105788383</v>
      </c>
      <c r="Q520">
        <v>105788383</v>
      </c>
      <c r="R520">
        <v>0</v>
      </c>
    </row>
    <row r="521" spans="1:18">
      <c r="A521" t="s">
        <v>589</v>
      </c>
      <c r="B521">
        <v>17</v>
      </c>
      <c r="C521">
        <v>19896163</v>
      </c>
      <c r="D521" s="1">
        <v>3.6999999999999998E-5</v>
      </c>
      <c r="E521">
        <v>0.92413000000000001</v>
      </c>
      <c r="F521">
        <v>1.9099999999999999E-2</v>
      </c>
      <c r="G521" t="s">
        <v>23</v>
      </c>
      <c r="H521">
        <v>0.92500000000000004</v>
      </c>
      <c r="I521">
        <v>0.92800000000000005</v>
      </c>
      <c r="J521">
        <v>0.79</v>
      </c>
      <c r="K521" t="s">
        <v>26</v>
      </c>
      <c r="L521">
        <v>0</v>
      </c>
      <c r="M521">
        <v>19803363</v>
      </c>
      <c r="N521">
        <v>20226163</v>
      </c>
      <c r="O521">
        <v>422.8</v>
      </c>
      <c r="P521">
        <v>19896163</v>
      </c>
      <c r="Q521">
        <v>19896163</v>
      </c>
      <c r="R521">
        <v>0</v>
      </c>
    </row>
    <row r="522" spans="1:18">
      <c r="A522" t="s">
        <v>590</v>
      </c>
      <c r="B522">
        <v>19</v>
      </c>
      <c r="C522">
        <v>39097027</v>
      </c>
      <c r="D522" s="1">
        <v>3.7119999999999997E-5</v>
      </c>
      <c r="E522">
        <v>1.97052</v>
      </c>
      <c r="F522">
        <v>0.16439999999999999</v>
      </c>
      <c r="G522" t="s">
        <v>125</v>
      </c>
      <c r="H522">
        <v>2.0300000000000001E-3</v>
      </c>
      <c r="I522">
        <v>2.0300000000000001E-3</v>
      </c>
      <c r="J522">
        <v>0.66800000000000004</v>
      </c>
      <c r="K522" t="s">
        <v>92</v>
      </c>
      <c r="L522">
        <v>0</v>
      </c>
      <c r="M522">
        <v>39074127</v>
      </c>
      <c r="N522">
        <v>39338027</v>
      </c>
      <c r="O522">
        <v>263.89999999999998</v>
      </c>
      <c r="P522">
        <v>39074127</v>
      </c>
      <c r="Q522">
        <v>39338027</v>
      </c>
      <c r="R522">
        <v>263.89999999999998</v>
      </c>
    </row>
    <row r="523" spans="1:18">
      <c r="A523" t="s">
        <v>591</v>
      </c>
      <c r="B523">
        <v>14</v>
      </c>
      <c r="C523">
        <v>102523120</v>
      </c>
      <c r="D523" s="1">
        <v>3.7200000000000003E-5</v>
      </c>
      <c r="E523">
        <v>1.1889799999999999</v>
      </c>
      <c r="F523">
        <v>4.2000000000000003E-2</v>
      </c>
      <c r="G523" t="s">
        <v>28</v>
      </c>
      <c r="H523">
        <v>2.0199999999999999E-2</v>
      </c>
      <c r="I523">
        <v>1.9199999999999998E-2</v>
      </c>
      <c r="J523">
        <v>0.54</v>
      </c>
      <c r="K523" t="s">
        <v>63</v>
      </c>
      <c r="L523">
        <v>0</v>
      </c>
      <c r="M523">
        <v>102326120</v>
      </c>
      <c r="N523">
        <v>102725120</v>
      </c>
      <c r="O523">
        <v>399</v>
      </c>
      <c r="P523">
        <v>102511320</v>
      </c>
      <c r="Q523">
        <v>102523120</v>
      </c>
      <c r="R523">
        <v>11.8</v>
      </c>
    </row>
    <row r="524" spans="1:18">
      <c r="A524" t="s">
        <v>592</v>
      </c>
      <c r="B524">
        <v>5</v>
      </c>
      <c r="C524">
        <v>50429147</v>
      </c>
      <c r="D524" s="1">
        <v>3.735E-5</v>
      </c>
      <c r="E524">
        <v>0.95552000000000004</v>
      </c>
      <c r="F524">
        <v>1.0999999999999999E-2</v>
      </c>
      <c r="G524" t="s">
        <v>28</v>
      </c>
      <c r="H524">
        <v>0.20799999999999999</v>
      </c>
      <c r="I524">
        <v>0.21099999999999999</v>
      </c>
      <c r="J524">
        <v>0.98</v>
      </c>
      <c r="K524" t="s">
        <v>26</v>
      </c>
      <c r="L524">
        <v>0</v>
      </c>
      <c r="M524">
        <v>50414247</v>
      </c>
      <c r="N524">
        <v>50492647</v>
      </c>
      <c r="O524">
        <v>78.400000000000006</v>
      </c>
      <c r="P524">
        <v>50415747</v>
      </c>
      <c r="Q524">
        <v>50492647</v>
      </c>
      <c r="R524">
        <v>76.900000000000006</v>
      </c>
    </row>
    <row r="525" spans="1:18">
      <c r="A525" t="s">
        <v>593</v>
      </c>
      <c r="B525">
        <v>3</v>
      </c>
      <c r="C525">
        <v>24834737</v>
      </c>
      <c r="D525" s="1">
        <v>3.7450000000000002E-5</v>
      </c>
      <c r="E525">
        <v>3.72214</v>
      </c>
      <c r="F525">
        <v>0.31879999999999997</v>
      </c>
      <c r="G525" t="s">
        <v>19</v>
      </c>
      <c r="H525">
        <v>8.6800000000000002E-3</v>
      </c>
      <c r="I525">
        <v>6.0499999999999998E-3</v>
      </c>
      <c r="J525">
        <v>0.41499999999999998</v>
      </c>
      <c r="K525" t="s">
        <v>510</v>
      </c>
      <c r="L525">
        <v>0</v>
      </c>
      <c r="M525">
        <v>24834737</v>
      </c>
      <c r="N525">
        <v>24834737</v>
      </c>
      <c r="O525">
        <v>0</v>
      </c>
      <c r="P525">
        <v>24834737</v>
      </c>
      <c r="Q525">
        <v>24834737</v>
      </c>
      <c r="R525">
        <v>0</v>
      </c>
    </row>
    <row r="526" spans="1:18">
      <c r="A526" t="s">
        <v>594</v>
      </c>
      <c r="B526">
        <v>15</v>
      </c>
      <c r="C526">
        <v>25123576</v>
      </c>
      <c r="D526" s="1">
        <v>3.7459999999999997E-5</v>
      </c>
      <c r="E526">
        <v>1.0594999999999999</v>
      </c>
      <c r="F526">
        <v>1.4E-2</v>
      </c>
      <c r="G526" t="s">
        <v>42</v>
      </c>
      <c r="H526">
        <v>0.88600000000000001</v>
      </c>
      <c r="I526">
        <v>0.879</v>
      </c>
      <c r="J526">
        <v>0.94699999999999995</v>
      </c>
      <c r="K526" t="s">
        <v>24</v>
      </c>
      <c r="L526">
        <v>1</v>
      </c>
      <c r="M526">
        <v>25123576</v>
      </c>
      <c r="N526">
        <v>25123576</v>
      </c>
      <c r="O526">
        <v>0</v>
      </c>
      <c r="P526">
        <v>25123576</v>
      </c>
      <c r="Q526">
        <v>25123576</v>
      </c>
      <c r="R526">
        <v>0</v>
      </c>
    </row>
    <row r="527" spans="1:18">
      <c r="A527" t="s">
        <v>595</v>
      </c>
      <c r="B527">
        <v>16</v>
      </c>
      <c r="C527">
        <v>56381277</v>
      </c>
      <c r="D527" s="1">
        <v>3.752E-5</v>
      </c>
      <c r="E527">
        <v>0.95657000000000003</v>
      </c>
      <c r="F527">
        <v>1.0800000000000001E-2</v>
      </c>
      <c r="G527" t="s">
        <v>28</v>
      </c>
      <c r="H527">
        <v>0.20399999999999999</v>
      </c>
      <c r="I527">
        <v>0.20899999999999999</v>
      </c>
      <c r="J527">
        <v>0.92400000000000004</v>
      </c>
      <c r="K527" t="s">
        <v>54</v>
      </c>
      <c r="L527">
        <v>22</v>
      </c>
      <c r="M527">
        <v>56379937</v>
      </c>
      <c r="N527">
        <v>56521277</v>
      </c>
      <c r="O527">
        <v>141.34</v>
      </c>
      <c r="P527">
        <v>56380502</v>
      </c>
      <c r="Q527">
        <v>56381277</v>
      </c>
      <c r="R527">
        <v>0.77500000000000002</v>
      </c>
    </row>
    <row r="528" spans="1:18">
      <c r="A528" t="s">
        <v>596</v>
      </c>
      <c r="B528">
        <v>19</v>
      </c>
      <c r="C528">
        <v>24446995</v>
      </c>
      <c r="D528" s="1">
        <v>3.7589999999999998E-5</v>
      </c>
      <c r="E528">
        <v>4.2716500000000002</v>
      </c>
      <c r="F528">
        <v>0.3523</v>
      </c>
      <c r="G528" t="s">
        <v>28</v>
      </c>
      <c r="H528">
        <v>7.6099999999999996E-4</v>
      </c>
      <c r="I528">
        <v>7.6099999999999996E-4</v>
      </c>
      <c r="J528">
        <v>0.35899999999999999</v>
      </c>
      <c r="K528" t="s">
        <v>61</v>
      </c>
      <c r="L528">
        <v>0</v>
      </c>
      <c r="M528">
        <v>24446995</v>
      </c>
      <c r="N528">
        <v>24446995</v>
      </c>
      <c r="O528">
        <v>0</v>
      </c>
      <c r="P528">
        <v>24446995</v>
      </c>
      <c r="Q528">
        <v>24446995</v>
      </c>
      <c r="R528">
        <v>0</v>
      </c>
    </row>
    <row r="529" spans="1:18">
      <c r="A529" t="s">
        <v>597</v>
      </c>
      <c r="B529">
        <v>17</v>
      </c>
      <c r="C529">
        <v>1788646</v>
      </c>
      <c r="D529" s="1">
        <v>3.7639999999999999E-5</v>
      </c>
      <c r="E529">
        <v>0.95570999999999995</v>
      </c>
      <c r="F529">
        <v>1.0999999999999999E-2</v>
      </c>
      <c r="G529" t="s">
        <v>23</v>
      </c>
      <c r="H529">
        <v>0.22600000000000001</v>
      </c>
      <c r="I529">
        <v>0.22700000000000001</v>
      </c>
      <c r="J529">
        <v>0.96399999999999997</v>
      </c>
      <c r="K529" t="s">
        <v>26</v>
      </c>
      <c r="L529">
        <v>17</v>
      </c>
      <c r="M529">
        <v>1788646</v>
      </c>
      <c r="N529">
        <v>1788646</v>
      </c>
      <c r="O529">
        <v>0</v>
      </c>
      <c r="P529">
        <v>1788646</v>
      </c>
      <c r="Q529">
        <v>1788646</v>
      </c>
      <c r="R529">
        <v>0</v>
      </c>
    </row>
    <row r="530" spans="1:18">
      <c r="A530" t="s">
        <v>598</v>
      </c>
      <c r="B530">
        <v>14</v>
      </c>
      <c r="C530">
        <v>25623263</v>
      </c>
      <c r="D530" s="1">
        <v>3.773E-5</v>
      </c>
      <c r="E530">
        <v>0.95132000000000005</v>
      </c>
      <c r="F530">
        <v>1.21E-2</v>
      </c>
      <c r="G530" t="s">
        <v>42</v>
      </c>
      <c r="H530">
        <v>0.77500000000000002</v>
      </c>
      <c r="I530">
        <v>0.77900000000000003</v>
      </c>
      <c r="J530">
        <v>0.76900000000000002</v>
      </c>
      <c r="K530" t="s">
        <v>26</v>
      </c>
      <c r="L530">
        <v>0</v>
      </c>
      <c r="M530">
        <v>25623263</v>
      </c>
      <c r="N530">
        <v>25724263</v>
      </c>
      <c r="O530">
        <v>101</v>
      </c>
      <c r="P530">
        <v>25623263</v>
      </c>
      <c r="Q530">
        <v>25623263</v>
      </c>
      <c r="R530">
        <v>0</v>
      </c>
    </row>
    <row r="531" spans="1:18">
      <c r="A531" t="s">
        <v>599</v>
      </c>
      <c r="B531">
        <v>13</v>
      </c>
      <c r="C531">
        <v>69775443</v>
      </c>
      <c r="D531" s="1">
        <v>3.7750000000000003E-5</v>
      </c>
      <c r="E531">
        <v>3.0786799999999999</v>
      </c>
      <c r="F531">
        <v>0.27289999999999998</v>
      </c>
      <c r="G531" t="s">
        <v>125</v>
      </c>
      <c r="H531">
        <v>5.9599999999999996E-4</v>
      </c>
      <c r="I531">
        <v>5.9599999999999996E-4</v>
      </c>
      <c r="J531">
        <v>0.78</v>
      </c>
      <c r="K531" t="s">
        <v>92</v>
      </c>
      <c r="L531">
        <v>0</v>
      </c>
      <c r="M531">
        <v>69775443</v>
      </c>
      <c r="N531">
        <v>69775443</v>
      </c>
      <c r="O531">
        <v>0</v>
      </c>
      <c r="P531">
        <v>69775443</v>
      </c>
      <c r="Q531">
        <v>69775443</v>
      </c>
      <c r="R531">
        <v>0</v>
      </c>
    </row>
    <row r="532" spans="1:18">
      <c r="A532" t="s">
        <v>600</v>
      </c>
      <c r="B532">
        <v>19</v>
      </c>
      <c r="C532">
        <v>24371565</v>
      </c>
      <c r="D532" s="1">
        <v>3.7799999999999997E-5</v>
      </c>
      <c r="E532">
        <v>4.9584799999999998</v>
      </c>
      <c r="F532">
        <v>0.3886</v>
      </c>
      <c r="G532" t="s">
        <v>23</v>
      </c>
      <c r="H532">
        <v>2.5500000000000002E-4</v>
      </c>
      <c r="I532">
        <v>2.5500000000000002E-4</v>
      </c>
      <c r="J532">
        <v>0.82299999999999995</v>
      </c>
      <c r="K532" t="s">
        <v>61</v>
      </c>
      <c r="L532">
        <v>0</v>
      </c>
      <c r="M532">
        <v>24371565</v>
      </c>
      <c r="N532">
        <v>24371565</v>
      </c>
      <c r="O532">
        <v>0</v>
      </c>
      <c r="P532">
        <v>24371565</v>
      </c>
      <c r="Q532">
        <v>24371565</v>
      </c>
      <c r="R532">
        <v>0</v>
      </c>
    </row>
    <row r="533" spans="1:18">
      <c r="A533" t="s">
        <v>601</v>
      </c>
      <c r="B533">
        <v>19</v>
      </c>
      <c r="C533">
        <v>24371595</v>
      </c>
      <c r="D533" s="1">
        <v>3.7849999999999998E-5</v>
      </c>
      <c r="E533">
        <v>4.9555100000000003</v>
      </c>
      <c r="F533">
        <v>0.38850000000000001</v>
      </c>
      <c r="G533" t="s">
        <v>37</v>
      </c>
      <c r="H533">
        <v>2.5500000000000002E-4</v>
      </c>
      <c r="I533">
        <v>2.5500000000000002E-4</v>
      </c>
      <c r="J533">
        <v>0.82399999999999995</v>
      </c>
      <c r="K533" t="s">
        <v>61</v>
      </c>
      <c r="L533">
        <v>0</v>
      </c>
      <c r="M533">
        <v>24371595</v>
      </c>
      <c r="N533">
        <v>24371595</v>
      </c>
      <c r="O533">
        <v>0</v>
      </c>
      <c r="P533">
        <v>24371595</v>
      </c>
      <c r="Q533">
        <v>24371595</v>
      </c>
      <c r="R533">
        <v>0</v>
      </c>
    </row>
    <row r="534" spans="1:18">
      <c r="A534" t="s">
        <v>602</v>
      </c>
      <c r="B534">
        <v>19</v>
      </c>
      <c r="C534">
        <v>24409568</v>
      </c>
      <c r="D534" s="1">
        <v>3.7870000000000002E-5</v>
      </c>
      <c r="E534">
        <v>4.6641200000000005</v>
      </c>
      <c r="F534">
        <v>0.37369999999999998</v>
      </c>
      <c r="G534" t="s">
        <v>42</v>
      </c>
      <c r="H534">
        <v>2.5500000000000002E-4</v>
      </c>
      <c r="I534">
        <v>2.5500000000000002E-4</v>
      </c>
      <c r="J534">
        <v>0.88500000000000001</v>
      </c>
      <c r="K534" t="s">
        <v>61</v>
      </c>
      <c r="L534">
        <v>0</v>
      </c>
      <c r="M534">
        <v>24409568</v>
      </c>
      <c r="N534">
        <v>24409568</v>
      </c>
      <c r="O534">
        <v>0</v>
      </c>
      <c r="P534">
        <v>24409568</v>
      </c>
      <c r="Q534">
        <v>24409568</v>
      </c>
      <c r="R534">
        <v>0</v>
      </c>
    </row>
    <row r="535" spans="1:18">
      <c r="A535" t="s">
        <v>603</v>
      </c>
      <c r="B535">
        <v>4</v>
      </c>
      <c r="C535">
        <v>174689431</v>
      </c>
      <c r="D535" s="1">
        <v>3.7910000000000001E-5</v>
      </c>
      <c r="E535">
        <v>1.07562</v>
      </c>
      <c r="F535">
        <v>1.77E-2</v>
      </c>
      <c r="G535" t="s">
        <v>45</v>
      </c>
      <c r="H535">
        <v>7.7100000000000002E-2</v>
      </c>
      <c r="I535">
        <v>7.51E-2</v>
      </c>
      <c r="J535">
        <v>0.89800000000000002</v>
      </c>
      <c r="K535" t="s">
        <v>63</v>
      </c>
      <c r="L535">
        <v>0</v>
      </c>
      <c r="M535">
        <v>174659331</v>
      </c>
      <c r="N535">
        <v>174726531</v>
      </c>
      <c r="O535">
        <v>67.2</v>
      </c>
      <c r="P535">
        <v>174682941</v>
      </c>
      <c r="Q535">
        <v>174694371</v>
      </c>
      <c r="R535">
        <v>11.43</v>
      </c>
    </row>
    <row r="536" spans="1:18">
      <c r="A536" t="s">
        <v>604</v>
      </c>
      <c r="B536">
        <v>19</v>
      </c>
      <c r="C536">
        <v>24410908</v>
      </c>
      <c r="D536" s="1">
        <v>3.7939999999999999E-5</v>
      </c>
      <c r="E536">
        <v>4.6627200000000002</v>
      </c>
      <c r="F536">
        <v>0.37369999999999998</v>
      </c>
      <c r="G536" t="s">
        <v>37</v>
      </c>
      <c r="H536">
        <v>2.5500000000000002E-4</v>
      </c>
      <c r="I536">
        <v>2.5500000000000002E-4</v>
      </c>
      <c r="J536">
        <v>0.88600000000000001</v>
      </c>
      <c r="K536" t="s">
        <v>61</v>
      </c>
      <c r="L536">
        <v>0</v>
      </c>
      <c r="M536">
        <v>24410908</v>
      </c>
      <c r="N536">
        <v>24410908</v>
      </c>
      <c r="O536">
        <v>0</v>
      </c>
      <c r="P536">
        <v>24410908</v>
      </c>
      <c r="Q536">
        <v>24410908</v>
      </c>
      <c r="R536">
        <v>0</v>
      </c>
    </row>
    <row r="537" spans="1:18">
      <c r="A537" t="s">
        <v>605</v>
      </c>
      <c r="B537">
        <v>19</v>
      </c>
      <c r="C537">
        <v>24411610</v>
      </c>
      <c r="D537" s="1">
        <v>3.7960000000000002E-5</v>
      </c>
      <c r="E537">
        <v>4.6617899999999999</v>
      </c>
      <c r="F537">
        <v>0.37369999999999998</v>
      </c>
      <c r="G537" t="s">
        <v>56</v>
      </c>
      <c r="H537">
        <v>2.5500000000000002E-4</v>
      </c>
      <c r="I537">
        <v>2.5500000000000002E-4</v>
      </c>
      <c r="J537">
        <v>0.88700000000000001</v>
      </c>
      <c r="K537" t="s">
        <v>92</v>
      </c>
      <c r="L537">
        <v>0</v>
      </c>
      <c r="M537">
        <v>24411610</v>
      </c>
      <c r="N537">
        <v>24411610</v>
      </c>
      <c r="O537">
        <v>0</v>
      </c>
      <c r="P537">
        <v>24411610</v>
      </c>
      <c r="Q537">
        <v>24411610</v>
      </c>
      <c r="R537">
        <v>0</v>
      </c>
    </row>
    <row r="538" spans="1:18">
      <c r="A538" t="s">
        <v>606</v>
      </c>
      <c r="B538">
        <v>13</v>
      </c>
      <c r="C538">
        <v>69969924</v>
      </c>
      <c r="D538" s="1">
        <v>3.8009999999999997E-5</v>
      </c>
      <c r="E538">
        <v>3.4955799999999999</v>
      </c>
      <c r="F538">
        <v>0.30380000000000001</v>
      </c>
      <c r="G538" t="s">
        <v>246</v>
      </c>
      <c r="H538">
        <v>4.3300000000000001E-4</v>
      </c>
      <c r="I538">
        <v>4.3300000000000001E-4</v>
      </c>
      <c r="J538">
        <v>0.92900000000000005</v>
      </c>
      <c r="K538" t="s">
        <v>92</v>
      </c>
      <c r="L538">
        <v>0</v>
      </c>
      <c r="M538">
        <v>69969924</v>
      </c>
      <c r="N538">
        <v>69969924</v>
      </c>
      <c r="O538">
        <v>0</v>
      </c>
      <c r="P538">
        <v>69969924</v>
      </c>
      <c r="Q538">
        <v>69969924</v>
      </c>
      <c r="R538">
        <v>0</v>
      </c>
    </row>
    <row r="539" spans="1:18">
      <c r="A539" t="s">
        <v>607</v>
      </c>
      <c r="B539">
        <v>9</v>
      </c>
      <c r="C539">
        <v>82907070</v>
      </c>
      <c r="D539" s="1">
        <v>3.8019999999999999E-5</v>
      </c>
      <c r="E539">
        <v>0.82572000000000001</v>
      </c>
      <c r="F539">
        <v>4.65E-2</v>
      </c>
      <c r="G539" t="s">
        <v>48</v>
      </c>
      <c r="H539">
        <v>9.7099999999999999E-3</v>
      </c>
      <c r="I539">
        <v>1.09E-2</v>
      </c>
      <c r="J539">
        <v>0.97299999999999998</v>
      </c>
      <c r="K539" t="s">
        <v>26</v>
      </c>
      <c r="L539">
        <v>0</v>
      </c>
      <c r="M539">
        <v>82623070</v>
      </c>
      <c r="N539">
        <v>83011070</v>
      </c>
      <c r="O539">
        <v>388</v>
      </c>
      <c r="P539">
        <v>82623070</v>
      </c>
      <c r="Q539">
        <v>82925970</v>
      </c>
      <c r="R539">
        <v>302.89999999999998</v>
      </c>
    </row>
    <row r="540" spans="1:18">
      <c r="A540" t="s">
        <v>608</v>
      </c>
      <c r="B540">
        <v>19</v>
      </c>
      <c r="C540">
        <v>24414803</v>
      </c>
      <c r="D540" s="1">
        <v>3.8050000000000003E-5</v>
      </c>
      <c r="E540">
        <v>4.6617899999999999</v>
      </c>
      <c r="F540">
        <v>0.37369999999999998</v>
      </c>
      <c r="G540" t="s">
        <v>159</v>
      </c>
      <c r="H540">
        <v>2.5500000000000002E-4</v>
      </c>
      <c r="I540">
        <v>2.5500000000000002E-4</v>
      </c>
      <c r="J540">
        <v>0.88600000000000001</v>
      </c>
      <c r="K540" t="s">
        <v>92</v>
      </c>
      <c r="L540">
        <v>0</v>
      </c>
      <c r="M540">
        <v>24414803</v>
      </c>
      <c r="N540">
        <v>24414803</v>
      </c>
      <c r="O540">
        <v>0</v>
      </c>
      <c r="P540">
        <v>24414803</v>
      </c>
      <c r="Q540">
        <v>24414803</v>
      </c>
      <c r="R540">
        <v>0</v>
      </c>
    </row>
    <row r="541" spans="1:18">
      <c r="A541" t="s">
        <v>609</v>
      </c>
      <c r="B541">
        <v>19</v>
      </c>
      <c r="C541">
        <v>24414801</v>
      </c>
      <c r="D541" s="1">
        <v>3.807E-5</v>
      </c>
      <c r="E541">
        <v>4.6617899999999999</v>
      </c>
      <c r="F541">
        <v>0.37369999999999998</v>
      </c>
      <c r="G541" t="s">
        <v>37</v>
      </c>
      <c r="H541">
        <v>2.5500000000000002E-4</v>
      </c>
      <c r="I541">
        <v>2.5500000000000002E-4</v>
      </c>
      <c r="J541">
        <v>0.88600000000000001</v>
      </c>
      <c r="K541" t="s">
        <v>61</v>
      </c>
      <c r="L541">
        <v>0</v>
      </c>
      <c r="M541">
        <v>24414801</v>
      </c>
      <c r="N541">
        <v>24414801</v>
      </c>
      <c r="O541">
        <v>0</v>
      </c>
      <c r="P541">
        <v>24414801</v>
      </c>
      <c r="Q541">
        <v>24414801</v>
      </c>
      <c r="R541">
        <v>0</v>
      </c>
    </row>
    <row r="542" spans="1:18">
      <c r="A542" t="s">
        <v>610</v>
      </c>
      <c r="B542">
        <v>12</v>
      </c>
      <c r="C542">
        <v>115817643</v>
      </c>
      <c r="D542" s="1">
        <v>3.8180000000000004E-5</v>
      </c>
      <c r="E542">
        <v>1.08264</v>
      </c>
      <c r="F542">
        <v>1.9300000000000001E-2</v>
      </c>
      <c r="G542" t="s">
        <v>23</v>
      </c>
      <c r="H542">
        <v>5.6399999999999999E-2</v>
      </c>
      <c r="I542">
        <v>5.21E-2</v>
      </c>
      <c r="J542">
        <v>0.97299999999999998</v>
      </c>
      <c r="K542" t="s">
        <v>24</v>
      </c>
      <c r="L542">
        <v>1</v>
      </c>
      <c r="M542">
        <v>115811843</v>
      </c>
      <c r="N542">
        <v>115836843</v>
      </c>
      <c r="O542">
        <v>25</v>
      </c>
      <c r="P542">
        <v>115811843</v>
      </c>
      <c r="Q542">
        <v>115822103</v>
      </c>
      <c r="R542">
        <v>10.26</v>
      </c>
    </row>
    <row r="543" spans="1:18">
      <c r="A543" t="s">
        <v>611</v>
      </c>
      <c r="B543">
        <v>2</v>
      </c>
      <c r="C543">
        <v>22568650</v>
      </c>
      <c r="D543" s="1">
        <v>3.8180000000000004E-5</v>
      </c>
      <c r="E543">
        <v>1.0367599999999999</v>
      </c>
      <c r="F543">
        <v>8.8000000000000005E-3</v>
      </c>
      <c r="G543" t="s">
        <v>37</v>
      </c>
      <c r="H543">
        <v>0.54900000000000004</v>
      </c>
      <c r="I543">
        <v>0.51900000000000002</v>
      </c>
      <c r="J543">
        <v>0.98099999999999998</v>
      </c>
      <c r="K543" t="s">
        <v>52</v>
      </c>
      <c r="L543">
        <v>1</v>
      </c>
      <c r="M543">
        <v>22477850</v>
      </c>
      <c r="N543">
        <v>22741650</v>
      </c>
      <c r="O543">
        <v>263.8</v>
      </c>
      <c r="P543">
        <v>22499850</v>
      </c>
      <c r="Q543">
        <v>22571890</v>
      </c>
      <c r="R543">
        <v>72.040000000000006</v>
      </c>
    </row>
    <row r="544" spans="1:18">
      <c r="A544" t="s">
        <v>612</v>
      </c>
      <c r="B544">
        <v>2</v>
      </c>
      <c r="C544">
        <v>241088869</v>
      </c>
      <c r="D544" s="1">
        <v>3.8189999999999999E-5</v>
      </c>
      <c r="E544">
        <v>3.5409699999999997</v>
      </c>
      <c r="F544">
        <v>0.307</v>
      </c>
      <c r="G544" t="s">
        <v>28</v>
      </c>
      <c r="H544">
        <v>1.23E-3</v>
      </c>
      <c r="I544">
        <v>1.23E-3</v>
      </c>
      <c r="J544">
        <v>0.29199999999999998</v>
      </c>
      <c r="K544" t="s">
        <v>61</v>
      </c>
      <c r="L544">
        <v>0</v>
      </c>
      <c r="M544">
        <v>241088869</v>
      </c>
      <c r="N544">
        <v>241088869</v>
      </c>
      <c r="O544">
        <v>0</v>
      </c>
      <c r="P544">
        <v>241088869</v>
      </c>
      <c r="Q544">
        <v>241088869</v>
      </c>
      <c r="R544">
        <v>0</v>
      </c>
    </row>
    <row r="545" spans="1:18">
      <c r="A545" t="s">
        <v>613</v>
      </c>
      <c r="B545">
        <v>13</v>
      </c>
      <c r="C545">
        <v>36201816</v>
      </c>
      <c r="D545" s="1">
        <v>3.8189999999999999E-5</v>
      </c>
      <c r="E545">
        <v>1.8020100000000001</v>
      </c>
      <c r="F545">
        <v>0.14299999999999999</v>
      </c>
      <c r="G545" t="s">
        <v>155</v>
      </c>
      <c r="H545">
        <v>2.1600000000000001E-2</v>
      </c>
      <c r="I545">
        <v>1.2E-2</v>
      </c>
      <c r="J545">
        <v>0.91500000000000004</v>
      </c>
      <c r="K545" t="s">
        <v>614</v>
      </c>
      <c r="L545">
        <v>1</v>
      </c>
      <c r="M545">
        <v>36201816</v>
      </c>
      <c r="N545">
        <v>36201816</v>
      </c>
      <c r="O545">
        <v>0</v>
      </c>
      <c r="P545">
        <v>36201816</v>
      </c>
      <c r="Q545">
        <v>36201816</v>
      </c>
      <c r="R545">
        <v>0</v>
      </c>
    </row>
    <row r="546" spans="1:18">
      <c r="A546" t="s">
        <v>615</v>
      </c>
      <c r="B546">
        <v>12</v>
      </c>
      <c r="C546">
        <v>89647095</v>
      </c>
      <c r="D546" s="1">
        <v>3.8420000000000001E-5</v>
      </c>
      <c r="E546">
        <v>1.08643</v>
      </c>
      <c r="F546">
        <v>2.01E-2</v>
      </c>
      <c r="G546" t="s">
        <v>45</v>
      </c>
      <c r="H546">
        <v>0.94599999999999995</v>
      </c>
      <c r="I546">
        <v>0.95299999999999996</v>
      </c>
      <c r="J546">
        <v>0.95899999999999996</v>
      </c>
      <c r="K546" t="s">
        <v>24</v>
      </c>
      <c r="L546">
        <v>2</v>
      </c>
      <c r="M546">
        <v>89635895</v>
      </c>
      <c r="N546">
        <v>89664495</v>
      </c>
      <c r="O546">
        <v>28.6</v>
      </c>
      <c r="P546">
        <v>89647095</v>
      </c>
      <c r="Q546">
        <v>89647095</v>
      </c>
      <c r="R546">
        <v>0</v>
      </c>
    </row>
    <row r="547" spans="1:18">
      <c r="A547" t="s">
        <v>616</v>
      </c>
      <c r="B547">
        <v>12</v>
      </c>
      <c r="C547">
        <v>68447559</v>
      </c>
      <c r="D547" s="1">
        <v>3.8479999999999997E-5</v>
      </c>
      <c r="E547">
        <v>3.29169</v>
      </c>
      <c r="F547">
        <v>0.28939999999999999</v>
      </c>
      <c r="G547" t="s">
        <v>125</v>
      </c>
      <c r="H547">
        <v>1.33E-3</v>
      </c>
      <c r="I547">
        <v>1.33E-3</v>
      </c>
      <c r="J547">
        <v>0.32600000000000001</v>
      </c>
      <c r="K547" t="s">
        <v>92</v>
      </c>
      <c r="L547">
        <v>0</v>
      </c>
      <c r="M547">
        <v>68447559</v>
      </c>
      <c r="N547">
        <v>68447559</v>
      </c>
      <c r="O547">
        <v>0</v>
      </c>
      <c r="P547">
        <v>68447559</v>
      </c>
      <c r="Q547">
        <v>68447559</v>
      </c>
      <c r="R547">
        <v>0</v>
      </c>
    </row>
    <row r="548" spans="1:18">
      <c r="A548" t="s">
        <v>617</v>
      </c>
      <c r="B548">
        <v>12</v>
      </c>
      <c r="C548">
        <v>101616005</v>
      </c>
      <c r="D548" s="1">
        <v>3.8640000000000003E-5</v>
      </c>
      <c r="E548">
        <v>2.4324500000000002</v>
      </c>
      <c r="F548">
        <v>0.216</v>
      </c>
      <c r="G548" t="s">
        <v>48</v>
      </c>
      <c r="H548">
        <v>3.0100000000000001E-3</v>
      </c>
      <c r="I548">
        <v>3.0100000000000001E-3</v>
      </c>
      <c r="J548">
        <v>0.33</v>
      </c>
      <c r="K548" t="s">
        <v>61</v>
      </c>
      <c r="L548">
        <v>0</v>
      </c>
      <c r="M548">
        <v>101616005</v>
      </c>
      <c r="N548">
        <v>101616005</v>
      </c>
      <c r="O548">
        <v>0</v>
      </c>
      <c r="P548">
        <v>101616005</v>
      </c>
      <c r="Q548">
        <v>101616005</v>
      </c>
      <c r="R548">
        <v>0</v>
      </c>
    </row>
    <row r="549" spans="1:18">
      <c r="A549" t="s">
        <v>618</v>
      </c>
      <c r="B549">
        <v>16</v>
      </c>
      <c r="C549">
        <v>72820469</v>
      </c>
      <c r="D549" s="1">
        <v>3.8680000000000002E-5</v>
      </c>
      <c r="E549">
        <v>0.80042999999999997</v>
      </c>
      <c r="F549">
        <v>5.4100000000000002E-2</v>
      </c>
      <c r="G549" t="s">
        <v>37</v>
      </c>
      <c r="H549">
        <v>0.99</v>
      </c>
      <c r="I549">
        <v>0.99</v>
      </c>
      <c r="J549">
        <v>0.65100000000000002</v>
      </c>
      <c r="K549" t="s">
        <v>26</v>
      </c>
      <c r="L549">
        <v>0</v>
      </c>
      <c r="M549">
        <v>72258469</v>
      </c>
      <c r="N549">
        <v>72820469</v>
      </c>
      <c r="O549">
        <v>562</v>
      </c>
      <c r="P549">
        <v>72820469</v>
      </c>
      <c r="Q549">
        <v>72820469</v>
      </c>
      <c r="R549">
        <v>0</v>
      </c>
    </row>
    <row r="550" spans="1:18">
      <c r="A550" t="s">
        <v>619</v>
      </c>
      <c r="B550">
        <v>10</v>
      </c>
      <c r="C550">
        <v>112658583</v>
      </c>
      <c r="D550" s="1">
        <v>3.8810000000000003E-5</v>
      </c>
      <c r="E550">
        <v>3.8075999999999999</v>
      </c>
      <c r="F550">
        <v>0.32500000000000001</v>
      </c>
      <c r="G550" t="s">
        <v>67</v>
      </c>
      <c r="H550">
        <v>1.2700000000000001E-3</v>
      </c>
      <c r="I550">
        <v>1.2700000000000001E-3</v>
      </c>
      <c r="J550">
        <v>0.31900000000000001</v>
      </c>
      <c r="K550" t="s">
        <v>92</v>
      </c>
      <c r="L550">
        <v>0</v>
      </c>
      <c r="M550">
        <v>112658583</v>
      </c>
      <c r="N550">
        <v>112658583</v>
      </c>
      <c r="O550">
        <v>0</v>
      </c>
      <c r="P550">
        <v>112658583</v>
      </c>
      <c r="Q550">
        <v>112658583</v>
      </c>
      <c r="R550">
        <v>0</v>
      </c>
    </row>
    <row r="551" spans="1:18">
      <c r="A551" t="s">
        <v>620</v>
      </c>
      <c r="B551">
        <v>19</v>
      </c>
      <c r="C551">
        <v>24415852</v>
      </c>
      <c r="D551" s="1">
        <v>3.8840000000000001E-5</v>
      </c>
      <c r="E551">
        <v>4.6599300000000001</v>
      </c>
      <c r="F551">
        <v>0.37409999999999999</v>
      </c>
      <c r="G551" t="s">
        <v>48</v>
      </c>
      <c r="H551">
        <v>2.5500000000000002E-4</v>
      </c>
      <c r="I551">
        <v>2.5500000000000002E-4</v>
      </c>
      <c r="J551">
        <v>0.88</v>
      </c>
      <c r="K551" t="s">
        <v>61</v>
      </c>
      <c r="L551">
        <v>0</v>
      </c>
      <c r="M551">
        <v>24415852</v>
      </c>
      <c r="N551">
        <v>24415852</v>
      </c>
      <c r="O551">
        <v>0</v>
      </c>
      <c r="P551">
        <v>24415852</v>
      </c>
      <c r="Q551">
        <v>24415852</v>
      </c>
      <c r="R551">
        <v>0</v>
      </c>
    </row>
    <row r="552" spans="1:18">
      <c r="A552" t="s">
        <v>621</v>
      </c>
      <c r="B552">
        <v>21</v>
      </c>
      <c r="C552">
        <v>44319388</v>
      </c>
      <c r="D552" s="1">
        <v>3.8949999999999998E-5</v>
      </c>
      <c r="E552">
        <v>1.0538000000000001</v>
      </c>
      <c r="F552">
        <v>1.2699999999999999E-2</v>
      </c>
      <c r="G552" t="s">
        <v>19</v>
      </c>
      <c r="H552">
        <v>0.441</v>
      </c>
      <c r="I552">
        <v>0.43099999999999999</v>
      </c>
      <c r="J552">
        <v>0.83899999999999997</v>
      </c>
      <c r="K552" t="s">
        <v>20</v>
      </c>
      <c r="L552">
        <v>0</v>
      </c>
      <c r="M552">
        <v>44251488</v>
      </c>
      <c r="N552">
        <v>44353488</v>
      </c>
      <c r="O552">
        <v>102</v>
      </c>
      <c r="P552">
        <v>44319388</v>
      </c>
      <c r="Q552">
        <v>44334088</v>
      </c>
      <c r="R552">
        <v>14.7</v>
      </c>
    </row>
    <row r="553" spans="1:18">
      <c r="A553" t="s">
        <v>622</v>
      </c>
      <c r="B553">
        <v>13</v>
      </c>
      <c r="C553">
        <v>93003087</v>
      </c>
      <c r="D553" s="1">
        <v>3.8949999999999998E-5</v>
      </c>
      <c r="E553">
        <v>0.36762</v>
      </c>
      <c r="F553">
        <v>0.24329999999999999</v>
      </c>
      <c r="G553" t="s">
        <v>56</v>
      </c>
      <c r="H553">
        <v>3.0799999999999998E-3</v>
      </c>
      <c r="I553">
        <v>3.0799999999999998E-3</v>
      </c>
      <c r="J553">
        <v>0.41299999999999998</v>
      </c>
      <c r="K553" t="s">
        <v>61</v>
      </c>
      <c r="L553">
        <v>0</v>
      </c>
      <c r="M553">
        <v>93003087</v>
      </c>
      <c r="N553">
        <v>93003087</v>
      </c>
      <c r="O553">
        <v>0</v>
      </c>
      <c r="P553">
        <v>93003087</v>
      </c>
      <c r="Q553">
        <v>93003087</v>
      </c>
      <c r="R553">
        <v>0</v>
      </c>
    </row>
    <row r="554" spans="1:18">
      <c r="A554" t="s">
        <v>623</v>
      </c>
      <c r="B554">
        <v>4</v>
      </c>
      <c r="C554">
        <v>154069645</v>
      </c>
      <c r="D554" s="1">
        <v>3.9070000000000004E-5</v>
      </c>
      <c r="E554">
        <v>0.82994000000000001</v>
      </c>
      <c r="F554">
        <v>4.53E-2</v>
      </c>
      <c r="G554" t="s">
        <v>28</v>
      </c>
      <c r="H554">
        <v>1.24E-2</v>
      </c>
      <c r="I554">
        <v>1.35E-2</v>
      </c>
      <c r="J554">
        <v>0.81</v>
      </c>
      <c r="K554" t="s">
        <v>26</v>
      </c>
      <c r="L554">
        <v>0</v>
      </c>
      <c r="M554">
        <v>154069645</v>
      </c>
      <c r="N554">
        <v>154090545</v>
      </c>
      <c r="O554">
        <v>20.9</v>
      </c>
      <c r="P554">
        <v>154069645</v>
      </c>
      <c r="Q554">
        <v>154090545</v>
      </c>
      <c r="R554">
        <v>20.9</v>
      </c>
    </row>
    <row r="555" spans="1:18">
      <c r="A555" t="s">
        <v>624</v>
      </c>
      <c r="B555">
        <v>1</v>
      </c>
      <c r="C555">
        <v>88907660</v>
      </c>
      <c r="D555" s="1">
        <v>3.913E-5</v>
      </c>
      <c r="E555">
        <v>2.9526400000000002</v>
      </c>
      <c r="F555">
        <v>0.26329999999999998</v>
      </c>
      <c r="G555" t="s">
        <v>246</v>
      </c>
      <c r="H555">
        <v>5.4999999999999997E-3</v>
      </c>
      <c r="I555">
        <v>3.1900000000000001E-3</v>
      </c>
      <c r="J555">
        <v>0.33300000000000002</v>
      </c>
      <c r="K555" t="s">
        <v>57</v>
      </c>
      <c r="L555">
        <v>0</v>
      </c>
      <c r="M555">
        <v>88907660</v>
      </c>
      <c r="N555">
        <v>88907660</v>
      </c>
      <c r="O555">
        <v>0</v>
      </c>
      <c r="P555">
        <v>88907660</v>
      </c>
      <c r="Q555">
        <v>88907660</v>
      </c>
      <c r="R555">
        <v>0</v>
      </c>
    </row>
    <row r="556" spans="1:18">
      <c r="A556" t="s">
        <v>625</v>
      </c>
      <c r="B556">
        <v>19</v>
      </c>
      <c r="C556">
        <v>24417957</v>
      </c>
      <c r="D556" s="1">
        <v>3.9150000000000003E-5</v>
      </c>
      <c r="E556">
        <v>4.6599300000000001</v>
      </c>
      <c r="F556">
        <v>0.37419999999999998</v>
      </c>
      <c r="G556" t="s">
        <v>42</v>
      </c>
      <c r="H556">
        <v>2.5700000000000001E-4</v>
      </c>
      <c r="I556">
        <v>2.5700000000000001E-4</v>
      </c>
      <c r="J556">
        <v>0.872</v>
      </c>
      <c r="K556" t="s">
        <v>61</v>
      </c>
      <c r="L556">
        <v>0</v>
      </c>
      <c r="M556">
        <v>24417957</v>
      </c>
      <c r="N556">
        <v>24417957</v>
      </c>
      <c r="O556">
        <v>0</v>
      </c>
      <c r="P556">
        <v>24417957</v>
      </c>
      <c r="Q556">
        <v>24417957</v>
      </c>
      <c r="R556">
        <v>0</v>
      </c>
    </row>
    <row r="557" spans="1:18">
      <c r="A557" t="s">
        <v>626</v>
      </c>
      <c r="B557">
        <v>4</v>
      </c>
      <c r="C557">
        <v>3027321</v>
      </c>
      <c r="D557" s="1">
        <v>3.9159999999999998E-5</v>
      </c>
      <c r="E557">
        <v>1.05043</v>
      </c>
      <c r="F557">
        <v>1.2E-2</v>
      </c>
      <c r="G557" t="s">
        <v>23</v>
      </c>
      <c r="H557">
        <v>0.20899999999999999</v>
      </c>
      <c r="I557">
        <v>0.20699999999999999</v>
      </c>
      <c r="J557">
        <v>0.82099999999999995</v>
      </c>
      <c r="K557" t="s">
        <v>63</v>
      </c>
      <c r="L557">
        <v>0</v>
      </c>
      <c r="M557">
        <v>2850321</v>
      </c>
      <c r="N557">
        <v>3027321</v>
      </c>
      <c r="O557">
        <v>177</v>
      </c>
      <c r="P557">
        <v>3027321</v>
      </c>
      <c r="Q557">
        <v>3027321</v>
      </c>
      <c r="R557">
        <v>0</v>
      </c>
    </row>
    <row r="558" spans="1:18">
      <c r="A558" t="s">
        <v>627</v>
      </c>
      <c r="B558">
        <v>11</v>
      </c>
      <c r="C558">
        <v>125927467</v>
      </c>
      <c r="D558" s="1">
        <v>3.9310000000000001E-5</v>
      </c>
      <c r="E558">
        <v>2.41283</v>
      </c>
      <c r="F558">
        <v>0.2142</v>
      </c>
      <c r="G558" t="s">
        <v>23</v>
      </c>
      <c r="H558">
        <v>1.66E-3</v>
      </c>
      <c r="I558">
        <v>1.66E-3</v>
      </c>
      <c r="J558">
        <v>0.56399999999999995</v>
      </c>
      <c r="K558" t="s">
        <v>61</v>
      </c>
      <c r="L558">
        <v>0</v>
      </c>
      <c r="M558">
        <v>125927467</v>
      </c>
      <c r="N558">
        <v>125927467</v>
      </c>
      <c r="O558">
        <v>0</v>
      </c>
      <c r="P558">
        <v>125927467</v>
      </c>
      <c r="Q558">
        <v>125927467</v>
      </c>
      <c r="R558">
        <v>0</v>
      </c>
    </row>
    <row r="559" spans="1:18">
      <c r="A559" t="s">
        <v>628</v>
      </c>
      <c r="B559">
        <v>19</v>
      </c>
      <c r="C559">
        <v>24418191</v>
      </c>
      <c r="D559" s="1">
        <v>3.9330000000000005E-5</v>
      </c>
      <c r="E559">
        <v>4.6589999999999998</v>
      </c>
      <c r="F559">
        <v>0.37430000000000002</v>
      </c>
      <c r="G559" t="s">
        <v>48</v>
      </c>
      <c r="H559">
        <v>2.5700000000000001E-4</v>
      </c>
      <c r="I559">
        <v>2.5700000000000001E-4</v>
      </c>
      <c r="J559">
        <v>0.871</v>
      </c>
      <c r="K559" t="s">
        <v>61</v>
      </c>
      <c r="L559">
        <v>0</v>
      </c>
      <c r="M559">
        <v>24418191</v>
      </c>
      <c r="N559">
        <v>24418191</v>
      </c>
      <c r="O559">
        <v>0</v>
      </c>
      <c r="P559">
        <v>24418191</v>
      </c>
      <c r="Q559">
        <v>24418191</v>
      </c>
      <c r="R559">
        <v>0</v>
      </c>
    </row>
    <row r="560" spans="1:18">
      <c r="A560" t="s">
        <v>629</v>
      </c>
      <c r="B560">
        <v>2</v>
      </c>
      <c r="C560">
        <v>209991048</v>
      </c>
      <c r="D560" s="1">
        <v>3.9369999999999997E-5</v>
      </c>
      <c r="E560">
        <v>1.86042</v>
      </c>
      <c r="F560">
        <v>0.151</v>
      </c>
      <c r="G560" t="s">
        <v>125</v>
      </c>
      <c r="H560">
        <v>6.1199999999999996E-3</v>
      </c>
      <c r="I560">
        <v>3.3E-3</v>
      </c>
      <c r="J560">
        <v>0.63400000000000001</v>
      </c>
      <c r="K560" t="s">
        <v>57</v>
      </c>
      <c r="L560">
        <v>0</v>
      </c>
      <c r="M560">
        <v>209991048</v>
      </c>
      <c r="N560">
        <v>209991048</v>
      </c>
      <c r="O560">
        <v>0</v>
      </c>
      <c r="P560">
        <v>209991048</v>
      </c>
      <c r="Q560">
        <v>209991048</v>
      </c>
      <c r="R560">
        <v>0</v>
      </c>
    </row>
    <row r="561" spans="1:18">
      <c r="A561" t="s">
        <v>630</v>
      </c>
      <c r="B561">
        <v>4</v>
      </c>
      <c r="C561">
        <v>179047668</v>
      </c>
      <c r="D561" s="1">
        <v>3.9410000000000004E-5</v>
      </c>
      <c r="E561">
        <v>2.7601900000000001</v>
      </c>
      <c r="F561">
        <v>0.247</v>
      </c>
      <c r="G561" t="s">
        <v>37</v>
      </c>
      <c r="H561">
        <v>5.22E-4</v>
      </c>
      <c r="I561">
        <v>5.22E-4</v>
      </c>
      <c r="J561">
        <v>0.93</v>
      </c>
      <c r="K561" t="s">
        <v>61</v>
      </c>
      <c r="L561">
        <v>0</v>
      </c>
      <c r="M561">
        <v>179047668</v>
      </c>
      <c r="N561">
        <v>179047668</v>
      </c>
      <c r="O561">
        <v>0</v>
      </c>
      <c r="P561">
        <v>179047668</v>
      </c>
      <c r="Q561">
        <v>179047668</v>
      </c>
      <c r="R561">
        <v>0</v>
      </c>
    </row>
    <row r="562" spans="1:18">
      <c r="A562" t="s">
        <v>631</v>
      </c>
      <c r="B562">
        <v>5</v>
      </c>
      <c r="C562">
        <v>132980857</v>
      </c>
      <c r="D562" s="1">
        <v>3.9610000000000002E-5</v>
      </c>
      <c r="E562">
        <v>0.80461000000000005</v>
      </c>
      <c r="F562">
        <v>5.2900000000000003E-2</v>
      </c>
      <c r="G562" t="s">
        <v>23</v>
      </c>
      <c r="H562">
        <v>1.52E-2</v>
      </c>
      <c r="I562">
        <v>8.9499999999999996E-3</v>
      </c>
      <c r="J562">
        <v>0.60099999999999998</v>
      </c>
      <c r="K562" t="s">
        <v>156</v>
      </c>
      <c r="L562">
        <v>1</v>
      </c>
      <c r="M562">
        <v>132980857</v>
      </c>
      <c r="N562">
        <v>132980857</v>
      </c>
      <c r="O562">
        <v>0</v>
      </c>
      <c r="P562">
        <v>132980857</v>
      </c>
      <c r="Q562">
        <v>132980857</v>
      </c>
      <c r="R562">
        <v>0</v>
      </c>
    </row>
    <row r="563" spans="1:18">
      <c r="A563" t="s">
        <v>632</v>
      </c>
      <c r="B563">
        <v>8</v>
      </c>
      <c r="C563">
        <v>139365990</v>
      </c>
      <c r="D563" s="1">
        <v>3.9709999999999998E-5</v>
      </c>
      <c r="E563">
        <v>2.5671599999999999</v>
      </c>
      <c r="F563">
        <v>0.22939999999999999</v>
      </c>
      <c r="G563" t="s">
        <v>28</v>
      </c>
      <c r="H563">
        <v>1.65E-3</v>
      </c>
      <c r="I563">
        <v>1.65E-3</v>
      </c>
      <c r="J563">
        <v>0.47599999999999998</v>
      </c>
      <c r="K563" t="s">
        <v>61</v>
      </c>
      <c r="L563">
        <v>0</v>
      </c>
      <c r="M563">
        <v>139365990</v>
      </c>
      <c r="N563">
        <v>139365990</v>
      </c>
      <c r="O563">
        <v>0</v>
      </c>
      <c r="P563">
        <v>139365990</v>
      </c>
      <c r="Q563">
        <v>139365990</v>
      </c>
      <c r="R563">
        <v>0</v>
      </c>
    </row>
    <row r="564" spans="1:18">
      <c r="A564" t="s">
        <v>633</v>
      </c>
      <c r="B564">
        <v>6</v>
      </c>
      <c r="C564">
        <v>118352990</v>
      </c>
      <c r="D564" s="1">
        <v>3.9789999999999997E-5</v>
      </c>
      <c r="E564">
        <v>0.75148999999999999</v>
      </c>
      <c r="F564">
        <v>6.9500000000000006E-2</v>
      </c>
      <c r="G564" t="s">
        <v>28</v>
      </c>
      <c r="H564">
        <v>5.1700000000000001E-3</v>
      </c>
      <c r="I564">
        <v>5.8300000000000001E-3</v>
      </c>
      <c r="J564">
        <v>0.92200000000000004</v>
      </c>
      <c r="K564" t="s">
        <v>26</v>
      </c>
      <c r="L564">
        <v>0</v>
      </c>
      <c r="M564">
        <v>118119990</v>
      </c>
      <c r="N564">
        <v>119492990</v>
      </c>
      <c r="O564">
        <v>1373</v>
      </c>
      <c r="P564">
        <v>118172990</v>
      </c>
      <c r="Q564">
        <v>118650990</v>
      </c>
      <c r="R564">
        <v>478</v>
      </c>
    </row>
    <row r="565" spans="1:18">
      <c r="A565" t="s">
        <v>634</v>
      </c>
      <c r="B565">
        <v>10</v>
      </c>
      <c r="C565">
        <v>1468196</v>
      </c>
      <c r="D565" s="1">
        <v>3.9789999999999997E-5</v>
      </c>
      <c r="E565">
        <v>0.94006999999999996</v>
      </c>
      <c r="F565">
        <v>1.4999999999999999E-2</v>
      </c>
      <c r="G565" t="s">
        <v>28</v>
      </c>
      <c r="H565">
        <v>9.2100000000000001E-2</v>
      </c>
      <c r="I565">
        <v>8.8700000000000001E-2</v>
      </c>
      <c r="J565">
        <v>0.98799999999999999</v>
      </c>
      <c r="K565" t="s">
        <v>109</v>
      </c>
      <c r="L565">
        <v>8</v>
      </c>
      <c r="M565">
        <v>1466606</v>
      </c>
      <c r="N565">
        <v>1515596</v>
      </c>
      <c r="O565">
        <v>48.99</v>
      </c>
      <c r="P565">
        <v>1466606</v>
      </c>
      <c r="Q565">
        <v>1500896</v>
      </c>
      <c r="R565">
        <v>34.29</v>
      </c>
    </row>
    <row r="566" spans="1:18">
      <c r="A566" t="s">
        <v>635</v>
      </c>
      <c r="B566">
        <v>19</v>
      </c>
      <c r="C566">
        <v>24421719</v>
      </c>
      <c r="D566" s="1">
        <v>4.0090000000000004E-5</v>
      </c>
      <c r="E566">
        <v>4.6613299999999995</v>
      </c>
      <c r="F566">
        <v>0.37480000000000002</v>
      </c>
      <c r="G566" t="s">
        <v>48</v>
      </c>
      <c r="H566">
        <v>2.5999999999999998E-4</v>
      </c>
      <c r="I566">
        <v>2.5999999999999998E-4</v>
      </c>
      <c r="J566">
        <v>0.85399999999999998</v>
      </c>
      <c r="K566" t="s">
        <v>61</v>
      </c>
      <c r="L566">
        <v>0</v>
      </c>
      <c r="M566">
        <v>24421719</v>
      </c>
      <c r="N566">
        <v>24421719</v>
      </c>
      <c r="O566">
        <v>0</v>
      </c>
      <c r="P566">
        <v>24421719</v>
      </c>
      <c r="Q566">
        <v>24421719</v>
      </c>
      <c r="R566">
        <v>0</v>
      </c>
    </row>
    <row r="567" spans="1:18">
      <c r="A567" t="s">
        <v>636</v>
      </c>
      <c r="B567">
        <v>15</v>
      </c>
      <c r="C567">
        <v>63804525</v>
      </c>
      <c r="D567" s="1">
        <v>4.015E-5</v>
      </c>
      <c r="E567">
        <v>0.95170999999999994</v>
      </c>
      <c r="F567">
        <v>1.21E-2</v>
      </c>
      <c r="G567" t="s">
        <v>340</v>
      </c>
      <c r="H567">
        <v>0.50700000000000001</v>
      </c>
      <c r="I567">
        <v>0.51600000000000001</v>
      </c>
      <c r="J567">
        <v>0.93</v>
      </c>
      <c r="K567" t="s">
        <v>20</v>
      </c>
      <c r="L567">
        <v>0</v>
      </c>
      <c r="M567">
        <v>63804525</v>
      </c>
      <c r="N567">
        <v>64048525</v>
      </c>
      <c r="O567">
        <v>244</v>
      </c>
      <c r="P567">
        <v>63804525</v>
      </c>
      <c r="Q567">
        <v>63837225</v>
      </c>
      <c r="R567">
        <v>32.700000000000003</v>
      </c>
    </row>
    <row r="568" spans="1:18">
      <c r="A568" t="s">
        <v>637</v>
      </c>
      <c r="B568">
        <v>4</v>
      </c>
      <c r="C568">
        <v>179057344</v>
      </c>
      <c r="D568" s="1">
        <v>4.0170000000000003E-5</v>
      </c>
      <c r="E568">
        <v>2.5867399999999998</v>
      </c>
      <c r="F568">
        <v>0.23139999999999999</v>
      </c>
      <c r="G568" t="s">
        <v>125</v>
      </c>
      <c r="H568">
        <v>5.9800000000000001E-4</v>
      </c>
      <c r="I568">
        <v>5.9800000000000001E-4</v>
      </c>
      <c r="J568">
        <v>0.92600000000000005</v>
      </c>
      <c r="K568" t="s">
        <v>92</v>
      </c>
      <c r="L568">
        <v>0</v>
      </c>
      <c r="M568">
        <v>179057344</v>
      </c>
      <c r="N568">
        <v>179057344</v>
      </c>
      <c r="O568">
        <v>0</v>
      </c>
      <c r="P568">
        <v>179057344</v>
      </c>
      <c r="Q568">
        <v>179057344</v>
      </c>
      <c r="R568">
        <v>0</v>
      </c>
    </row>
    <row r="569" spans="1:18">
      <c r="A569" t="s">
        <v>638</v>
      </c>
      <c r="B569">
        <v>4</v>
      </c>
      <c r="C569">
        <v>131099295</v>
      </c>
      <c r="D569" s="1">
        <v>4.0190000000000007E-5</v>
      </c>
      <c r="E569">
        <v>1.30748</v>
      </c>
      <c r="F569">
        <v>6.5299999999999997E-2</v>
      </c>
      <c r="G569" t="s">
        <v>45</v>
      </c>
      <c r="H569">
        <v>0.99099999999999999</v>
      </c>
      <c r="I569">
        <v>0.99</v>
      </c>
      <c r="J569">
        <v>0.54400000000000004</v>
      </c>
      <c r="K569" t="s">
        <v>63</v>
      </c>
      <c r="L569">
        <v>0</v>
      </c>
      <c r="M569">
        <v>131031095</v>
      </c>
      <c r="N569">
        <v>131099295</v>
      </c>
      <c r="O569">
        <v>68.2</v>
      </c>
      <c r="P569">
        <v>131031095</v>
      </c>
      <c r="Q569">
        <v>131099295</v>
      </c>
      <c r="R569">
        <v>68.2</v>
      </c>
    </row>
    <row r="570" spans="1:18">
      <c r="A570" t="s">
        <v>639</v>
      </c>
      <c r="B570">
        <v>10</v>
      </c>
      <c r="C570">
        <v>19543477</v>
      </c>
      <c r="D570" s="1">
        <v>4.0210000000000003E-5</v>
      </c>
      <c r="E570">
        <v>1.0655600000000001</v>
      </c>
      <c r="F570">
        <v>1.55E-2</v>
      </c>
      <c r="G570" t="s">
        <v>23</v>
      </c>
      <c r="H570">
        <v>9.9599999999999994E-2</v>
      </c>
      <c r="I570">
        <v>7.4999999999999997E-2</v>
      </c>
      <c r="J570">
        <v>0.98699999999999999</v>
      </c>
      <c r="K570" t="s">
        <v>24</v>
      </c>
      <c r="L570">
        <v>1</v>
      </c>
      <c r="M570">
        <v>19531377</v>
      </c>
      <c r="N570">
        <v>19560977</v>
      </c>
      <c r="O570">
        <v>29.6</v>
      </c>
      <c r="P570">
        <v>19531377</v>
      </c>
      <c r="Q570">
        <v>19560977</v>
      </c>
      <c r="R570">
        <v>29.6</v>
      </c>
    </row>
    <row r="571" spans="1:18">
      <c r="A571" t="s">
        <v>640</v>
      </c>
      <c r="B571">
        <v>19</v>
      </c>
      <c r="C571">
        <v>24422221</v>
      </c>
      <c r="D571" s="1">
        <v>4.0290000000000002E-5</v>
      </c>
      <c r="E571">
        <v>4.6603899999999996</v>
      </c>
      <c r="F571">
        <v>0.37490000000000001</v>
      </c>
      <c r="G571" t="s">
        <v>125</v>
      </c>
      <c r="H571">
        <v>2.5999999999999998E-4</v>
      </c>
      <c r="I571">
        <v>2.5999999999999998E-4</v>
      </c>
      <c r="J571">
        <v>0.85299999999999998</v>
      </c>
      <c r="K571" t="s">
        <v>92</v>
      </c>
      <c r="L571">
        <v>0</v>
      </c>
      <c r="M571">
        <v>24422221</v>
      </c>
      <c r="N571">
        <v>24422221</v>
      </c>
      <c r="O571">
        <v>0</v>
      </c>
      <c r="P571">
        <v>24422221</v>
      </c>
      <c r="Q571">
        <v>24422221</v>
      </c>
      <c r="R571">
        <v>0</v>
      </c>
    </row>
    <row r="572" spans="1:18">
      <c r="A572" t="s">
        <v>641</v>
      </c>
      <c r="B572">
        <v>2</v>
      </c>
      <c r="C572">
        <v>241084204</v>
      </c>
      <c r="D572" s="1">
        <v>4.0310000000000005E-5</v>
      </c>
      <c r="E572">
        <v>3.41269</v>
      </c>
      <c r="F572">
        <v>0.29899999999999999</v>
      </c>
      <c r="G572" t="s">
        <v>23</v>
      </c>
      <c r="H572">
        <v>8.7200000000000005E-4</v>
      </c>
      <c r="I572">
        <v>8.7200000000000005E-4</v>
      </c>
      <c r="J572">
        <v>0.43</v>
      </c>
      <c r="K572" t="s">
        <v>61</v>
      </c>
      <c r="L572">
        <v>0</v>
      </c>
      <c r="M572">
        <v>241084204</v>
      </c>
      <c r="N572">
        <v>241084204</v>
      </c>
      <c r="O572">
        <v>0</v>
      </c>
      <c r="P572">
        <v>241084204</v>
      </c>
      <c r="Q572">
        <v>241084204</v>
      </c>
      <c r="R572">
        <v>0</v>
      </c>
    </row>
    <row r="573" spans="1:18">
      <c r="A573" t="s">
        <v>642</v>
      </c>
      <c r="B573">
        <v>19</v>
      </c>
      <c r="C573">
        <v>24422879</v>
      </c>
      <c r="D573" s="1">
        <v>4.0380000000000003E-5</v>
      </c>
      <c r="E573">
        <v>4.6599300000000001</v>
      </c>
      <c r="F573">
        <v>0.37490000000000001</v>
      </c>
      <c r="G573" t="s">
        <v>28</v>
      </c>
      <c r="H573">
        <v>2.5999999999999998E-4</v>
      </c>
      <c r="I573">
        <v>2.5999999999999998E-4</v>
      </c>
      <c r="J573">
        <v>0.85199999999999998</v>
      </c>
      <c r="K573" t="s">
        <v>61</v>
      </c>
      <c r="L573">
        <v>0</v>
      </c>
      <c r="M573">
        <v>24422879</v>
      </c>
      <c r="N573">
        <v>24422879</v>
      </c>
      <c r="O573">
        <v>0</v>
      </c>
      <c r="P573">
        <v>24422879</v>
      </c>
      <c r="Q573">
        <v>24422879</v>
      </c>
      <c r="R573">
        <v>0</v>
      </c>
    </row>
    <row r="574" spans="1:18">
      <c r="A574" t="s">
        <v>643</v>
      </c>
      <c r="B574">
        <v>19</v>
      </c>
      <c r="C574">
        <v>24426280</v>
      </c>
      <c r="D574" s="1">
        <v>4.0410000000000001E-5</v>
      </c>
      <c r="E574">
        <v>4.6664599999999998</v>
      </c>
      <c r="F574">
        <v>0.37519999999999998</v>
      </c>
      <c r="G574" t="s">
        <v>56</v>
      </c>
      <c r="H574">
        <v>2.63E-4</v>
      </c>
      <c r="I574">
        <v>2.63E-4</v>
      </c>
      <c r="J574">
        <v>0.84399999999999997</v>
      </c>
      <c r="K574" t="s">
        <v>92</v>
      </c>
      <c r="L574">
        <v>0</v>
      </c>
      <c r="M574">
        <v>24426280</v>
      </c>
      <c r="N574">
        <v>24426280</v>
      </c>
      <c r="O574">
        <v>0</v>
      </c>
      <c r="P574">
        <v>24426280</v>
      </c>
      <c r="Q574">
        <v>24426280</v>
      </c>
      <c r="R574">
        <v>0</v>
      </c>
    </row>
    <row r="575" spans="1:18">
      <c r="A575" t="s">
        <v>644</v>
      </c>
      <c r="B575">
        <v>9</v>
      </c>
      <c r="C575">
        <v>20262131</v>
      </c>
      <c r="D575" s="1">
        <v>4.0510000000000003E-5</v>
      </c>
      <c r="E575">
        <v>3.8841299999999999</v>
      </c>
      <c r="F575">
        <v>0.3306</v>
      </c>
      <c r="G575" t="s">
        <v>42</v>
      </c>
      <c r="H575">
        <v>5.1000000000000004E-4</v>
      </c>
      <c r="I575">
        <v>5.1000000000000004E-4</v>
      </c>
      <c r="J575">
        <v>0.627</v>
      </c>
      <c r="K575" t="s">
        <v>61</v>
      </c>
      <c r="L575">
        <v>0</v>
      </c>
      <c r="M575">
        <v>20094131</v>
      </c>
      <c r="N575">
        <v>20263471</v>
      </c>
      <c r="O575">
        <v>169.34</v>
      </c>
      <c r="P575">
        <v>20094131</v>
      </c>
      <c r="Q575">
        <v>20263471</v>
      </c>
      <c r="R575">
        <v>169.34</v>
      </c>
    </row>
    <row r="576" spans="1:18">
      <c r="A576" t="s">
        <v>645</v>
      </c>
      <c r="B576">
        <v>1</v>
      </c>
      <c r="C576">
        <v>224064388</v>
      </c>
      <c r="D576" s="1">
        <v>4.0570000000000006E-5</v>
      </c>
      <c r="E576">
        <v>1.1910099999999999</v>
      </c>
      <c r="F576">
        <v>4.2599999999999999E-2</v>
      </c>
      <c r="G576" t="s">
        <v>23</v>
      </c>
      <c r="H576">
        <v>0.97699999999999998</v>
      </c>
      <c r="I576">
        <v>0.97599999999999998</v>
      </c>
      <c r="J576">
        <v>0.496</v>
      </c>
      <c r="K576" t="s">
        <v>63</v>
      </c>
      <c r="L576">
        <v>0</v>
      </c>
      <c r="M576">
        <v>224064388</v>
      </c>
      <c r="N576">
        <v>224064388</v>
      </c>
      <c r="O576">
        <v>0</v>
      </c>
      <c r="P576">
        <v>224064388</v>
      </c>
      <c r="Q576">
        <v>224064388</v>
      </c>
      <c r="R576">
        <v>0</v>
      </c>
    </row>
    <row r="577" spans="1:18">
      <c r="A577" t="s">
        <v>646</v>
      </c>
      <c r="B577">
        <v>11</v>
      </c>
      <c r="C577">
        <v>109520442</v>
      </c>
      <c r="D577" s="1">
        <v>4.0570000000000006E-5</v>
      </c>
      <c r="E577">
        <v>14.152620000000001</v>
      </c>
      <c r="F577">
        <v>0.64570000000000005</v>
      </c>
      <c r="G577" t="s">
        <v>56</v>
      </c>
      <c r="H577">
        <v>1.55E-4</v>
      </c>
      <c r="I577">
        <v>1.55E-4</v>
      </c>
      <c r="J577">
        <v>0.78800000000000003</v>
      </c>
      <c r="K577" t="s">
        <v>92</v>
      </c>
      <c r="L577">
        <v>0</v>
      </c>
      <c r="M577">
        <v>109520442</v>
      </c>
      <c r="N577">
        <v>109520442</v>
      </c>
      <c r="O577">
        <v>0</v>
      </c>
      <c r="P577">
        <v>109520442</v>
      </c>
      <c r="Q577">
        <v>109520442</v>
      </c>
      <c r="R577">
        <v>0</v>
      </c>
    </row>
    <row r="578" spans="1:18">
      <c r="A578" t="s">
        <v>647</v>
      </c>
      <c r="B578">
        <v>19</v>
      </c>
      <c r="C578">
        <v>24426137</v>
      </c>
      <c r="D578" s="1">
        <v>4.0600000000000004E-5</v>
      </c>
      <c r="E578">
        <v>4.6636600000000001</v>
      </c>
      <c r="F578">
        <v>0.37519999999999998</v>
      </c>
      <c r="G578" t="s">
        <v>28</v>
      </c>
      <c r="H578">
        <v>2.6200000000000003E-4</v>
      </c>
      <c r="I578">
        <v>2.6200000000000003E-4</v>
      </c>
      <c r="J578">
        <v>0.84599999999999997</v>
      </c>
      <c r="K578" t="s">
        <v>61</v>
      </c>
      <c r="L578">
        <v>0</v>
      </c>
      <c r="M578">
        <v>24426137</v>
      </c>
      <c r="N578">
        <v>24426137</v>
      </c>
      <c r="O578">
        <v>0</v>
      </c>
      <c r="P578">
        <v>24426137</v>
      </c>
      <c r="Q578">
        <v>24426137</v>
      </c>
      <c r="R578">
        <v>0</v>
      </c>
    </row>
    <row r="579" spans="1:18">
      <c r="A579" t="s">
        <v>648</v>
      </c>
      <c r="B579">
        <v>13</v>
      </c>
      <c r="C579">
        <v>69987032</v>
      </c>
      <c r="D579" s="1">
        <v>4.0640000000000004E-5</v>
      </c>
      <c r="E579">
        <v>3.4795400000000001</v>
      </c>
      <c r="F579">
        <v>0.30380000000000001</v>
      </c>
      <c r="G579" t="s">
        <v>37</v>
      </c>
      <c r="H579">
        <v>4.28E-4</v>
      </c>
      <c r="I579">
        <v>4.28E-4</v>
      </c>
      <c r="J579">
        <v>0.94499999999999995</v>
      </c>
      <c r="K579" t="s">
        <v>61</v>
      </c>
      <c r="L579">
        <v>0</v>
      </c>
      <c r="M579">
        <v>69987032</v>
      </c>
      <c r="N579">
        <v>69987032</v>
      </c>
      <c r="O579">
        <v>0</v>
      </c>
      <c r="P579">
        <v>69987032</v>
      </c>
      <c r="Q579">
        <v>69987032</v>
      </c>
      <c r="R579">
        <v>0</v>
      </c>
    </row>
    <row r="580" spans="1:18">
      <c r="A580" t="s">
        <v>649</v>
      </c>
      <c r="B580">
        <v>11</v>
      </c>
      <c r="C580">
        <v>99087306</v>
      </c>
      <c r="D580" s="1">
        <v>4.0790000000000001E-5</v>
      </c>
      <c r="E580">
        <v>1.0365500000000001</v>
      </c>
      <c r="F580">
        <v>8.6999999999999994E-3</v>
      </c>
      <c r="G580" t="s">
        <v>28</v>
      </c>
      <c r="H580">
        <v>0.63400000000000001</v>
      </c>
      <c r="I580">
        <v>0.624</v>
      </c>
      <c r="J580">
        <v>1</v>
      </c>
      <c r="K580" t="s">
        <v>24</v>
      </c>
      <c r="L580">
        <v>1</v>
      </c>
      <c r="M580">
        <v>99060806</v>
      </c>
      <c r="N580">
        <v>99250306</v>
      </c>
      <c r="O580">
        <v>189.5</v>
      </c>
      <c r="P580">
        <v>99060806</v>
      </c>
      <c r="Q580">
        <v>99087306</v>
      </c>
      <c r="R580">
        <v>26.5</v>
      </c>
    </row>
    <row r="581" spans="1:18">
      <c r="A581" t="s">
        <v>650</v>
      </c>
      <c r="B581">
        <v>19</v>
      </c>
      <c r="C581">
        <v>24430435</v>
      </c>
      <c r="D581" s="1">
        <v>4.0810000000000004E-5</v>
      </c>
      <c r="E581">
        <v>4.6720600000000001</v>
      </c>
      <c r="F581">
        <v>0.37569999999999998</v>
      </c>
      <c r="G581" t="s">
        <v>48</v>
      </c>
      <c r="H581">
        <v>2.6600000000000001E-4</v>
      </c>
      <c r="I581">
        <v>2.6600000000000001E-4</v>
      </c>
      <c r="J581">
        <v>0.83699999999999997</v>
      </c>
      <c r="K581" t="s">
        <v>61</v>
      </c>
      <c r="L581">
        <v>0</v>
      </c>
      <c r="M581">
        <v>24430435</v>
      </c>
      <c r="N581">
        <v>24430435</v>
      </c>
      <c r="O581">
        <v>0</v>
      </c>
      <c r="P581">
        <v>24430435</v>
      </c>
      <c r="Q581">
        <v>24430435</v>
      </c>
      <c r="R581">
        <v>0</v>
      </c>
    </row>
    <row r="582" spans="1:18">
      <c r="A582" t="s">
        <v>651</v>
      </c>
      <c r="B582">
        <v>1</v>
      </c>
      <c r="C582">
        <v>114653885</v>
      </c>
      <c r="D582" s="1">
        <v>4.083E-5</v>
      </c>
      <c r="E582">
        <v>1.80399</v>
      </c>
      <c r="F582">
        <v>0.14380000000000001</v>
      </c>
      <c r="G582" t="s">
        <v>125</v>
      </c>
      <c r="H582">
        <v>5.2199999999999998E-3</v>
      </c>
      <c r="I582">
        <v>3.8999999999999998E-3</v>
      </c>
      <c r="J582">
        <v>0.57999999999999996</v>
      </c>
      <c r="K582" t="s">
        <v>57</v>
      </c>
      <c r="L582">
        <v>0</v>
      </c>
      <c r="M582">
        <v>114653885</v>
      </c>
      <c r="N582">
        <v>114659355</v>
      </c>
      <c r="O582">
        <v>5.47</v>
      </c>
      <c r="P582">
        <v>114653885</v>
      </c>
      <c r="Q582">
        <v>114659355</v>
      </c>
      <c r="R582">
        <v>5.47</v>
      </c>
    </row>
    <row r="583" spans="1:18">
      <c r="A583" t="s">
        <v>652</v>
      </c>
      <c r="B583">
        <v>11</v>
      </c>
      <c r="C583">
        <v>109520634</v>
      </c>
      <c r="D583" s="1">
        <v>4.121E-5</v>
      </c>
      <c r="E583">
        <v>14.12011</v>
      </c>
      <c r="F583">
        <v>0.64570000000000005</v>
      </c>
      <c r="G583" t="s">
        <v>159</v>
      </c>
      <c r="H583">
        <v>1.55E-4</v>
      </c>
      <c r="I583">
        <v>1.55E-4</v>
      </c>
      <c r="J583">
        <v>0.79</v>
      </c>
      <c r="K583" t="s">
        <v>92</v>
      </c>
      <c r="L583">
        <v>0</v>
      </c>
      <c r="M583">
        <v>109520634</v>
      </c>
      <c r="N583">
        <v>109520634</v>
      </c>
      <c r="O583">
        <v>0</v>
      </c>
      <c r="P583">
        <v>109520634</v>
      </c>
      <c r="Q583">
        <v>109520634</v>
      </c>
      <c r="R583">
        <v>0</v>
      </c>
    </row>
    <row r="584" spans="1:18">
      <c r="A584" t="s">
        <v>653</v>
      </c>
      <c r="B584">
        <v>10</v>
      </c>
      <c r="C584">
        <v>26195992</v>
      </c>
      <c r="D584" s="1">
        <v>4.1340000000000001E-5</v>
      </c>
      <c r="E584">
        <v>1.03583</v>
      </c>
      <c r="F584">
        <v>8.6E-3</v>
      </c>
      <c r="G584" t="s">
        <v>48</v>
      </c>
      <c r="H584">
        <v>0.42699999999999999</v>
      </c>
      <c r="I584">
        <v>0.42399999999999999</v>
      </c>
      <c r="J584">
        <v>0.999</v>
      </c>
      <c r="K584" t="s">
        <v>24</v>
      </c>
      <c r="L584">
        <v>1</v>
      </c>
      <c r="M584">
        <v>26191452</v>
      </c>
      <c r="N584">
        <v>26222592</v>
      </c>
      <c r="O584">
        <v>31.14</v>
      </c>
      <c r="P584">
        <v>26191452</v>
      </c>
      <c r="Q584">
        <v>26222592</v>
      </c>
      <c r="R584">
        <v>31.14</v>
      </c>
    </row>
    <row r="585" spans="1:18">
      <c r="A585" t="s">
        <v>654</v>
      </c>
      <c r="B585">
        <v>2</v>
      </c>
      <c r="C585">
        <v>241084143</v>
      </c>
      <c r="D585" s="1">
        <v>4.1350000000000002E-5</v>
      </c>
      <c r="E585">
        <v>3.4065500000000002</v>
      </c>
      <c r="F585">
        <v>0.29899999999999999</v>
      </c>
      <c r="G585" t="s">
        <v>45</v>
      </c>
      <c r="H585">
        <v>8.7000000000000001E-4</v>
      </c>
      <c r="I585">
        <v>8.7000000000000001E-4</v>
      </c>
      <c r="J585">
        <v>0.43099999999999999</v>
      </c>
      <c r="K585" t="s">
        <v>61</v>
      </c>
      <c r="L585">
        <v>0</v>
      </c>
      <c r="M585">
        <v>241084143</v>
      </c>
      <c r="N585">
        <v>241084143</v>
      </c>
      <c r="O585">
        <v>0</v>
      </c>
      <c r="P585">
        <v>241084143</v>
      </c>
      <c r="Q585">
        <v>241084143</v>
      </c>
      <c r="R585">
        <v>0</v>
      </c>
    </row>
    <row r="586" spans="1:18">
      <c r="A586" t="s">
        <v>655</v>
      </c>
      <c r="B586">
        <v>19</v>
      </c>
      <c r="C586">
        <v>24434536</v>
      </c>
      <c r="D586" s="1">
        <v>4.1410000000000005E-5</v>
      </c>
      <c r="E586">
        <v>4.67814</v>
      </c>
      <c r="F586">
        <v>0.37640000000000001</v>
      </c>
      <c r="G586" t="s">
        <v>159</v>
      </c>
      <c r="H586">
        <v>2.6699999999999998E-4</v>
      </c>
      <c r="I586">
        <v>2.6699999999999998E-4</v>
      </c>
      <c r="J586">
        <v>0.82799999999999996</v>
      </c>
      <c r="K586" t="s">
        <v>92</v>
      </c>
      <c r="L586">
        <v>0</v>
      </c>
      <c r="M586">
        <v>24434536</v>
      </c>
      <c r="N586">
        <v>24434536</v>
      </c>
      <c r="O586">
        <v>0</v>
      </c>
      <c r="P586">
        <v>24434536</v>
      </c>
      <c r="Q586">
        <v>24434536</v>
      </c>
      <c r="R586">
        <v>0</v>
      </c>
    </row>
    <row r="587" spans="1:18">
      <c r="A587" t="s">
        <v>656</v>
      </c>
      <c r="B587">
        <v>1</v>
      </c>
      <c r="C587">
        <v>28444777</v>
      </c>
      <c r="D587" s="1">
        <v>4.1500000000000006E-5</v>
      </c>
      <c r="E587">
        <v>1.39097</v>
      </c>
      <c r="F587">
        <v>8.0500000000000002E-2</v>
      </c>
      <c r="G587" t="s">
        <v>28</v>
      </c>
      <c r="H587">
        <v>6.6600000000000001E-3</v>
      </c>
      <c r="I587">
        <v>5.4400000000000004E-3</v>
      </c>
      <c r="J587">
        <v>0.69</v>
      </c>
      <c r="K587" t="s">
        <v>63</v>
      </c>
      <c r="L587">
        <v>0</v>
      </c>
      <c r="M587">
        <v>28444777</v>
      </c>
      <c r="N587">
        <v>28680777</v>
      </c>
      <c r="O587">
        <v>236</v>
      </c>
      <c r="P587">
        <v>28444777</v>
      </c>
      <c r="Q587">
        <v>28444777</v>
      </c>
      <c r="R587">
        <v>0</v>
      </c>
    </row>
    <row r="588" spans="1:18">
      <c r="A588" t="s">
        <v>657</v>
      </c>
      <c r="B588">
        <v>19</v>
      </c>
      <c r="C588">
        <v>24437310</v>
      </c>
      <c r="D588" s="1">
        <v>4.1540000000000005E-5</v>
      </c>
      <c r="E588">
        <v>4.6814099999999996</v>
      </c>
      <c r="F588">
        <v>0.37659999999999999</v>
      </c>
      <c r="G588" t="s">
        <v>23</v>
      </c>
      <c r="H588">
        <v>2.6699999999999998E-4</v>
      </c>
      <c r="I588">
        <v>2.6699999999999998E-4</v>
      </c>
      <c r="J588">
        <v>0.82399999999999995</v>
      </c>
      <c r="K588" t="s">
        <v>61</v>
      </c>
      <c r="L588">
        <v>0</v>
      </c>
      <c r="M588">
        <v>24437310</v>
      </c>
      <c r="N588">
        <v>24437310</v>
      </c>
      <c r="O588">
        <v>0</v>
      </c>
      <c r="P588">
        <v>24437310</v>
      </c>
      <c r="Q588">
        <v>24437310</v>
      </c>
      <c r="R588">
        <v>0</v>
      </c>
    </row>
    <row r="589" spans="1:18">
      <c r="A589" t="s">
        <v>658</v>
      </c>
      <c r="B589">
        <v>11</v>
      </c>
      <c r="C589">
        <v>109520069</v>
      </c>
      <c r="D589" s="1">
        <v>4.1620000000000005E-5</v>
      </c>
      <c r="E589">
        <v>14.080629999999999</v>
      </c>
      <c r="F589">
        <v>0.64539999999999997</v>
      </c>
      <c r="G589" t="s">
        <v>37</v>
      </c>
      <c r="H589">
        <v>1.55E-4</v>
      </c>
      <c r="I589">
        <v>1.55E-4</v>
      </c>
      <c r="J589">
        <v>0.78900000000000003</v>
      </c>
      <c r="K589" t="s">
        <v>61</v>
      </c>
      <c r="L589">
        <v>0</v>
      </c>
      <c r="M589">
        <v>109520069</v>
      </c>
      <c r="N589">
        <v>109520069</v>
      </c>
      <c r="O589">
        <v>0</v>
      </c>
      <c r="P589">
        <v>109520069</v>
      </c>
      <c r="Q589">
        <v>109520069</v>
      </c>
      <c r="R589">
        <v>0</v>
      </c>
    </row>
    <row r="590" spans="1:18">
      <c r="A590" t="s">
        <v>659</v>
      </c>
      <c r="B590">
        <v>19</v>
      </c>
      <c r="C590">
        <v>24438007</v>
      </c>
      <c r="D590" s="1">
        <v>4.1640000000000001E-5</v>
      </c>
      <c r="E590">
        <v>4.6814099999999996</v>
      </c>
      <c r="F590">
        <v>0.37669999999999998</v>
      </c>
      <c r="G590" t="s">
        <v>23</v>
      </c>
      <c r="H590">
        <v>2.6699999999999998E-4</v>
      </c>
      <c r="I590">
        <v>2.6699999999999998E-4</v>
      </c>
      <c r="J590">
        <v>0.82299999999999995</v>
      </c>
      <c r="K590" t="s">
        <v>61</v>
      </c>
      <c r="L590">
        <v>0</v>
      </c>
      <c r="M590">
        <v>24438007</v>
      </c>
      <c r="N590">
        <v>24438007</v>
      </c>
      <c r="O590">
        <v>0</v>
      </c>
      <c r="P590">
        <v>24438007</v>
      </c>
      <c r="Q590">
        <v>24438007</v>
      </c>
      <c r="R590">
        <v>0</v>
      </c>
    </row>
    <row r="591" spans="1:18">
      <c r="A591" t="s">
        <v>660</v>
      </c>
      <c r="B591">
        <v>19</v>
      </c>
      <c r="C591">
        <v>24439010</v>
      </c>
      <c r="D591" s="1">
        <v>4.1660000000000004E-5</v>
      </c>
      <c r="E591">
        <v>4.6828199999999995</v>
      </c>
      <c r="F591">
        <v>0.37669999999999998</v>
      </c>
      <c r="G591" t="s">
        <v>45</v>
      </c>
      <c r="H591">
        <v>2.6699999999999998E-4</v>
      </c>
      <c r="I591">
        <v>2.6699999999999998E-4</v>
      </c>
      <c r="J591">
        <v>0.82199999999999995</v>
      </c>
      <c r="K591" t="s">
        <v>61</v>
      </c>
      <c r="L591">
        <v>0</v>
      </c>
      <c r="M591">
        <v>24439010</v>
      </c>
      <c r="N591">
        <v>24439010</v>
      </c>
      <c r="O591">
        <v>0</v>
      </c>
      <c r="P591">
        <v>24439010</v>
      </c>
      <c r="Q591">
        <v>24439010</v>
      </c>
      <c r="R591">
        <v>0</v>
      </c>
    </row>
    <row r="592" spans="1:18">
      <c r="A592" t="s">
        <v>661</v>
      </c>
      <c r="B592">
        <v>3</v>
      </c>
      <c r="C592">
        <v>119083706</v>
      </c>
      <c r="D592" s="1">
        <v>4.1700000000000004E-5</v>
      </c>
      <c r="E592">
        <v>1.0642800000000001</v>
      </c>
      <c r="F592">
        <v>1.52E-2</v>
      </c>
      <c r="G592" t="s">
        <v>23</v>
      </c>
      <c r="H592">
        <v>0.91200000000000003</v>
      </c>
      <c r="I592">
        <v>0.91</v>
      </c>
      <c r="J592">
        <v>0.95499999999999996</v>
      </c>
      <c r="K592" t="s">
        <v>24</v>
      </c>
      <c r="L592">
        <v>1</v>
      </c>
      <c r="M592">
        <v>119062406</v>
      </c>
      <c r="N592">
        <v>119093486</v>
      </c>
      <c r="O592">
        <v>31.08</v>
      </c>
      <c r="P592">
        <v>119062406</v>
      </c>
      <c r="Q592">
        <v>119092456</v>
      </c>
      <c r="R592">
        <v>30.05</v>
      </c>
    </row>
    <row r="593" spans="1:18">
      <c r="A593" t="s">
        <v>662</v>
      </c>
      <c r="B593">
        <v>19</v>
      </c>
      <c r="C593">
        <v>24439348</v>
      </c>
      <c r="D593" s="1">
        <v>4.1730000000000002E-5</v>
      </c>
      <c r="E593">
        <v>4.6828199999999995</v>
      </c>
      <c r="F593">
        <v>0.37680000000000002</v>
      </c>
      <c r="G593" t="s">
        <v>67</v>
      </c>
      <c r="H593">
        <v>2.6699999999999998E-4</v>
      </c>
      <c r="I593">
        <v>2.6699999999999998E-4</v>
      </c>
      <c r="J593">
        <v>0.82099999999999995</v>
      </c>
      <c r="K593" t="s">
        <v>92</v>
      </c>
      <c r="L593">
        <v>0</v>
      </c>
      <c r="M593">
        <v>24439348</v>
      </c>
      <c r="N593">
        <v>24439348</v>
      </c>
      <c r="O593">
        <v>0</v>
      </c>
      <c r="P593">
        <v>24439348</v>
      </c>
      <c r="Q593">
        <v>24439348</v>
      </c>
      <c r="R593">
        <v>0</v>
      </c>
    </row>
    <row r="594" spans="1:18">
      <c r="A594" t="s">
        <v>663</v>
      </c>
      <c r="B594">
        <v>14</v>
      </c>
      <c r="C594">
        <v>105225605</v>
      </c>
      <c r="D594" s="1">
        <v>4.1750000000000005E-5</v>
      </c>
      <c r="E594">
        <v>1.4241900000000001</v>
      </c>
      <c r="F594">
        <v>8.6300000000000002E-2</v>
      </c>
      <c r="G594" t="s">
        <v>23</v>
      </c>
      <c r="H594">
        <v>1.14E-2</v>
      </c>
      <c r="I594">
        <v>1.1599999999999999E-2</v>
      </c>
      <c r="J594">
        <v>0.41699999999999998</v>
      </c>
      <c r="K594" t="s">
        <v>30</v>
      </c>
      <c r="L594">
        <v>0</v>
      </c>
      <c r="M594">
        <v>105225605</v>
      </c>
      <c r="N594">
        <v>105225605</v>
      </c>
      <c r="O594">
        <v>0</v>
      </c>
      <c r="P594">
        <v>105225605</v>
      </c>
      <c r="Q594">
        <v>105225605</v>
      </c>
      <c r="R594">
        <v>0</v>
      </c>
    </row>
    <row r="595" spans="1:18">
      <c r="A595" t="s">
        <v>664</v>
      </c>
      <c r="B595">
        <v>1</v>
      </c>
      <c r="C595">
        <v>59499767</v>
      </c>
      <c r="D595" s="1">
        <v>4.1790000000000005E-5</v>
      </c>
      <c r="E595">
        <v>6.4591599999999998</v>
      </c>
      <c r="F595">
        <v>0.45529999999999998</v>
      </c>
      <c r="G595" t="s">
        <v>23</v>
      </c>
      <c r="H595">
        <v>8.12E-4</v>
      </c>
      <c r="I595">
        <v>8.12E-4</v>
      </c>
      <c r="J595">
        <v>0.248</v>
      </c>
      <c r="K595" t="s">
        <v>61</v>
      </c>
      <c r="L595">
        <v>0</v>
      </c>
      <c r="M595">
        <v>59499767</v>
      </c>
      <c r="N595">
        <v>59499767</v>
      </c>
      <c r="O595">
        <v>0</v>
      </c>
      <c r="P595">
        <v>59499767</v>
      </c>
      <c r="Q595">
        <v>59499767</v>
      </c>
      <c r="R595">
        <v>0</v>
      </c>
    </row>
    <row r="596" spans="1:18">
      <c r="A596" t="s">
        <v>665</v>
      </c>
      <c r="B596">
        <v>1</v>
      </c>
      <c r="C596">
        <v>237543722</v>
      </c>
      <c r="D596" s="1">
        <v>4.1980000000000001E-5</v>
      </c>
      <c r="E596">
        <v>0.96001999999999998</v>
      </c>
      <c r="F596">
        <v>0.01</v>
      </c>
      <c r="G596" t="s">
        <v>45</v>
      </c>
      <c r="H596">
        <v>0.74</v>
      </c>
      <c r="I596">
        <v>0.75900000000000001</v>
      </c>
      <c r="J596">
        <v>0.95899999999999996</v>
      </c>
      <c r="K596" t="s">
        <v>54</v>
      </c>
      <c r="L596">
        <v>1</v>
      </c>
      <c r="M596">
        <v>237522522</v>
      </c>
      <c r="N596">
        <v>237544500</v>
      </c>
      <c r="O596">
        <v>21.978000000000002</v>
      </c>
      <c r="P596">
        <v>237533932</v>
      </c>
      <c r="Q596">
        <v>237544500</v>
      </c>
      <c r="R596">
        <v>10.568</v>
      </c>
    </row>
    <row r="597" spans="1:18">
      <c r="A597" t="s">
        <v>666</v>
      </c>
      <c r="B597">
        <v>1</v>
      </c>
      <c r="C597">
        <v>38143790</v>
      </c>
      <c r="D597" s="1">
        <v>4.2120000000000003E-5</v>
      </c>
      <c r="E597">
        <v>0.95123000000000002</v>
      </c>
      <c r="F597">
        <v>1.2200000000000001E-2</v>
      </c>
      <c r="G597" t="s">
        <v>23</v>
      </c>
      <c r="H597">
        <v>0.81699999999999995</v>
      </c>
      <c r="I597">
        <v>0.82199999999999995</v>
      </c>
      <c r="J597">
        <v>0.88200000000000001</v>
      </c>
      <c r="K597" t="s">
        <v>26</v>
      </c>
      <c r="L597">
        <v>1</v>
      </c>
      <c r="M597">
        <v>38143790</v>
      </c>
      <c r="N597">
        <v>38143790</v>
      </c>
      <c r="O597">
        <v>0</v>
      </c>
      <c r="P597">
        <v>38143790</v>
      </c>
      <c r="Q597">
        <v>38143790</v>
      </c>
      <c r="R597">
        <v>0</v>
      </c>
    </row>
    <row r="598" spans="1:18">
      <c r="A598" t="s">
        <v>667</v>
      </c>
      <c r="B598">
        <v>2</v>
      </c>
      <c r="C598">
        <v>98024837</v>
      </c>
      <c r="D598" s="1">
        <v>4.2120000000000003E-5</v>
      </c>
      <c r="E598">
        <v>1.038</v>
      </c>
      <c r="F598">
        <v>9.1000000000000004E-3</v>
      </c>
      <c r="G598" t="s">
        <v>23</v>
      </c>
      <c r="H598">
        <v>0.35899999999999999</v>
      </c>
      <c r="I598">
        <v>0.33300000000000002</v>
      </c>
      <c r="J598">
        <v>0.998</v>
      </c>
      <c r="K598" t="s">
        <v>24</v>
      </c>
      <c r="L598">
        <v>22</v>
      </c>
      <c r="M598">
        <v>97593837</v>
      </c>
      <c r="N598">
        <v>98110637</v>
      </c>
      <c r="O598">
        <v>516.79999999999995</v>
      </c>
      <c r="P598">
        <v>98022477</v>
      </c>
      <c r="Q598">
        <v>98024837</v>
      </c>
      <c r="R598">
        <v>2.36</v>
      </c>
    </row>
    <row r="599" spans="1:18">
      <c r="A599" t="s">
        <v>668</v>
      </c>
      <c r="B599">
        <v>21</v>
      </c>
      <c r="C599">
        <v>36210997</v>
      </c>
      <c r="D599" s="1">
        <v>4.2240000000000002E-5</v>
      </c>
      <c r="E599">
        <v>8.9620599999999992</v>
      </c>
      <c r="F599">
        <v>0.53559999999999997</v>
      </c>
      <c r="G599" t="s">
        <v>56</v>
      </c>
      <c r="H599">
        <v>5.3700000000000004E-4</v>
      </c>
      <c r="I599">
        <v>5.3700000000000004E-4</v>
      </c>
      <c r="J599">
        <v>0.309</v>
      </c>
      <c r="K599" t="s">
        <v>92</v>
      </c>
      <c r="L599">
        <v>0</v>
      </c>
      <c r="M599">
        <v>36210997</v>
      </c>
      <c r="N599">
        <v>36210997</v>
      </c>
      <c r="O599">
        <v>0</v>
      </c>
      <c r="P599">
        <v>36210997</v>
      </c>
      <c r="Q599">
        <v>36210997</v>
      </c>
      <c r="R599">
        <v>0</v>
      </c>
    </row>
    <row r="600" spans="1:18">
      <c r="A600" t="s">
        <v>669</v>
      </c>
      <c r="B600">
        <v>3</v>
      </c>
      <c r="C600">
        <v>61797561</v>
      </c>
      <c r="D600" s="1">
        <v>4.2250000000000004E-5</v>
      </c>
      <c r="E600">
        <v>1.06887</v>
      </c>
      <c r="F600">
        <v>1.6299999999999999E-2</v>
      </c>
      <c r="G600" t="s">
        <v>23</v>
      </c>
      <c r="H600">
        <v>0.91200000000000003</v>
      </c>
      <c r="I600">
        <v>0.90900000000000003</v>
      </c>
      <c r="J600">
        <v>0.93899999999999995</v>
      </c>
      <c r="K600" t="s">
        <v>63</v>
      </c>
      <c r="L600">
        <v>1</v>
      </c>
      <c r="M600">
        <v>61794841</v>
      </c>
      <c r="N600">
        <v>61797561</v>
      </c>
      <c r="O600">
        <v>2.7199999999999998</v>
      </c>
      <c r="P600">
        <v>61794841</v>
      </c>
      <c r="Q600">
        <v>61797561</v>
      </c>
      <c r="R600">
        <v>2.7199999999999998</v>
      </c>
    </row>
    <row r="601" spans="1:18">
      <c r="A601" t="s">
        <v>670</v>
      </c>
      <c r="B601">
        <v>9</v>
      </c>
      <c r="C601">
        <v>16122300</v>
      </c>
      <c r="D601" s="1">
        <v>4.2260000000000005E-5</v>
      </c>
      <c r="E601">
        <v>3.0489600000000001</v>
      </c>
      <c r="F601">
        <v>0.2722</v>
      </c>
      <c r="G601" t="s">
        <v>155</v>
      </c>
      <c r="H601">
        <v>7.7800000000000005E-4</v>
      </c>
      <c r="I601">
        <v>7.7800000000000005E-4</v>
      </c>
      <c r="J601">
        <v>0.73599999999999999</v>
      </c>
      <c r="K601" t="s">
        <v>92</v>
      </c>
      <c r="L601">
        <v>0</v>
      </c>
      <c r="M601">
        <v>16122300</v>
      </c>
      <c r="N601">
        <v>16122300</v>
      </c>
      <c r="O601">
        <v>0</v>
      </c>
      <c r="P601">
        <v>16122300</v>
      </c>
      <c r="Q601">
        <v>16122300</v>
      </c>
      <c r="R601">
        <v>0</v>
      </c>
    </row>
    <row r="602" spans="1:18">
      <c r="A602" t="s">
        <v>671</v>
      </c>
      <c r="B602">
        <v>12</v>
      </c>
      <c r="C602">
        <v>109572976</v>
      </c>
      <c r="D602" s="1">
        <v>4.227E-5</v>
      </c>
      <c r="E602">
        <v>3.6488100000000001</v>
      </c>
      <c r="F602">
        <v>0.31609999999999999</v>
      </c>
      <c r="G602" t="s">
        <v>246</v>
      </c>
      <c r="H602">
        <v>1.17E-3</v>
      </c>
      <c r="I602">
        <v>1.17E-3</v>
      </c>
      <c r="J602">
        <v>0.32200000000000001</v>
      </c>
      <c r="K602" t="s">
        <v>92</v>
      </c>
      <c r="L602">
        <v>0</v>
      </c>
      <c r="M602">
        <v>109572976</v>
      </c>
      <c r="N602">
        <v>109581636</v>
      </c>
      <c r="O602">
        <v>8.66</v>
      </c>
      <c r="P602">
        <v>109572976</v>
      </c>
      <c r="Q602">
        <v>109581636</v>
      </c>
      <c r="R602">
        <v>8.66</v>
      </c>
    </row>
    <row r="603" spans="1:18">
      <c r="A603" t="s">
        <v>672</v>
      </c>
      <c r="B603">
        <v>5</v>
      </c>
      <c r="C603">
        <v>85545698</v>
      </c>
      <c r="D603" s="1">
        <v>4.2390000000000006E-5</v>
      </c>
      <c r="E603">
        <v>0.70047000000000004</v>
      </c>
      <c r="F603">
        <v>8.6999999999999994E-2</v>
      </c>
      <c r="G603" t="s">
        <v>28</v>
      </c>
      <c r="H603">
        <v>6.8700000000000002E-3</v>
      </c>
      <c r="I603">
        <v>7.9299999999999995E-3</v>
      </c>
      <c r="J603">
        <v>0.57599999999999996</v>
      </c>
      <c r="K603" t="s">
        <v>57</v>
      </c>
      <c r="L603">
        <v>0</v>
      </c>
      <c r="M603">
        <v>85545698</v>
      </c>
      <c r="N603">
        <v>85841698</v>
      </c>
      <c r="O603">
        <v>296</v>
      </c>
      <c r="P603">
        <v>85545698</v>
      </c>
      <c r="Q603">
        <v>85841698</v>
      </c>
      <c r="R603">
        <v>296</v>
      </c>
    </row>
    <row r="604" spans="1:18">
      <c r="A604" t="s">
        <v>673</v>
      </c>
      <c r="B604">
        <v>4</v>
      </c>
      <c r="C604">
        <v>78505828</v>
      </c>
      <c r="D604" s="1">
        <v>4.2490000000000001E-5</v>
      </c>
      <c r="E604">
        <v>1.5508500000000001</v>
      </c>
      <c r="F604">
        <v>0.1072</v>
      </c>
      <c r="G604" t="s">
        <v>125</v>
      </c>
      <c r="H604">
        <v>6.2199999999999998E-3</v>
      </c>
      <c r="I604">
        <v>5.2199999999999998E-3</v>
      </c>
      <c r="J604">
        <v>0.61099999999999999</v>
      </c>
      <c r="K604" t="s">
        <v>57</v>
      </c>
      <c r="L604">
        <v>0</v>
      </c>
      <c r="M604">
        <v>78464328</v>
      </c>
      <c r="N604">
        <v>78536628</v>
      </c>
      <c r="O604">
        <v>72.3</v>
      </c>
      <c r="P604">
        <v>78505828</v>
      </c>
      <c r="Q604">
        <v>78505828</v>
      </c>
      <c r="R604">
        <v>0</v>
      </c>
    </row>
    <row r="605" spans="1:18">
      <c r="A605" t="s">
        <v>674</v>
      </c>
      <c r="B605">
        <v>3</v>
      </c>
      <c r="C605">
        <v>74247599</v>
      </c>
      <c r="D605" s="1">
        <v>4.2590000000000004E-5</v>
      </c>
      <c r="E605">
        <v>1.0870899999999999</v>
      </c>
      <c r="F605">
        <v>2.0400000000000001E-2</v>
      </c>
      <c r="G605" t="s">
        <v>28</v>
      </c>
      <c r="H605">
        <v>0.95</v>
      </c>
      <c r="I605">
        <v>0.95499999999999996</v>
      </c>
      <c r="J605">
        <v>0.93</v>
      </c>
      <c r="K605" t="s">
        <v>24</v>
      </c>
      <c r="L605">
        <v>1</v>
      </c>
      <c r="M605">
        <v>74141599</v>
      </c>
      <c r="N605">
        <v>74282399</v>
      </c>
      <c r="O605">
        <v>140.80000000000001</v>
      </c>
      <c r="P605">
        <v>74221899</v>
      </c>
      <c r="Q605">
        <v>74254969</v>
      </c>
      <c r="R605">
        <v>33.07</v>
      </c>
    </row>
    <row r="606" spans="1:18">
      <c r="A606" t="s">
        <v>675</v>
      </c>
      <c r="B606">
        <v>1</v>
      </c>
      <c r="C606">
        <v>88106210</v>
      </c>
      <c r="D606" s="1">
        <v>4.2600000000000005E-5</v>
      </c>
      <c r="E606">
        <v>1.0454000000000001</v>
      </c>
      <c r="F606">
        <v>1.0800000000000001E-2</v>
      </c>
      <c r="G606" t="s">
        <v>45</v>
      </c>
      <c r="H606">
        <v>0.81100000000000005</v>
      </c>
      <c r="I606">
        <v>0.81399999999999995</v>
      </c>
      <c r="J606">
        <v>0.995</v>
      </c>
      <c r="K606" t="s">
        <v>24</v>
      </c>
      <c r="L606">
        <v>1</v>
      </c>
      <c r="M606">
        <v>88097220</v>
      </c>
      <c r="N606">
        <v>88127310</v>
      </c>
      <c r="O606">
        <v>30.09</v>
      </c>
      <c r="P606">
        <v>88097220</v>
      </c>
      <c r="Q606">
        <v>88127310</v>
      </c>
      <c r="R606">
        <v>30.09</v>
      </c>
    </row>
    <row r="607" spans="1:18">
      <c r="A607" t="s">
        <v>676</v>
      </c>
      <c r="B607">
        <v>1</v>
      </c>
      <c r="C607">
        <v>11813172</v>
      </c>
      <c r="D607" s="1">
        <v>4.2740000000000001E-5</v>
      </c>
      <c r="E607">
        <v>0.86580000000000001</v>
      </c>
      <c r="F607">
        <v>3.5200000000000002E-2</v>
      </c>
      <c r="G607" t="s">
        <v>42</v>
      </c>
      <c r="H607">
        <v>0.05</v>
      </c>
      <c r="I607">
        <v>5.4199999999999998E-2</v>
      </c>
      <c r="J607">
        <v>0.56000000000000005</v>
      </c>
      <c r="K607" t="s">
        <v>20</v>
      </c>
      <c r="L607">
        <v>0</v>
      </c>
      <c r="M607">
        <v>11813172</v>
      </c>
      <c r="N607">
        <v>11813172</v>
      </c>
      <c r="O607">
        <v>0</v>
      </c>
      <c r="P607">
        <v>11813172</v>
      </c>
      <c r="Q607">
        <v>11813172</v>
      </c>
      <c r="R607">
        <v>0</v>
      </c>
    </row>
    <row r="608" spans="1:18">
      <c r="A608" t="s">
        <v>677</v>
      </c>
      <c r="B608">
        <v>10</v>
      </c>
      <c r="C608">
        <v>11290196</v>
      </c>
      <c r="D608" s="1">
        <v>4.2990000000000007E-5</v>
      </c>
      <c r="E608">
        <v>0.76859</v>
      </c>
      <c r="F608">
        <v>6.4399999999999999E-2</v>
      </c>
      <c r="G608" t="s">
        <v>28</v>
      </c>
      <c r="H608">
        <v>0.99199999999999999</v>
      </c>
      <c r="I608">
        <v>0.99299999999999999</v>
      </c>
      <c r="J608">
        <v>0.65500000000000003</v>
      </c>
      <c r="K608" t="s">
        <v>26</v>
      </c>
      <c r="L608">
        <v>0</v>
      </c>
      <c r="M608">
        <v>11261596</v>
      </c>
      <c r="N608">
        <v>11290196</v>
      </c>
      <c r="O608">
        <v>28.6</v>
      </c>
      <c r="P608">
        <v>11261596</v>
      </c>
      <c r="Q608">
        <v>11290196</v>
      </c>
      <c r="R608">
        <v>28.6</v>
      </c>
    </row>
    <row r="609" spans="1:18">
      <c r="A609" t="s">
        <v>678</v>
      </c>
      <c r="B609">
        <v>12</v>
      </c>
      <c r="C609">
        <v>110974744</v>
      </c>
      <c r="D609" s="1">
        <v>4.3010000000000003E-5</v>
      </c>
      <c r="E609">
        <v>0.94543999999999995</v>
      </c>
      <c r="F609">
        <v>1.37E-2</v>
      </c>
      <c r="G609" t="s">
        <v>42</v>
      </c>
      <c r="H609">
        <v>0.14099999999999999</v>
      </c>
      <c r="I609">
        <v>0.14199999999999999</v>
      </c>
      <c r="J609">
        <v>0.873</v>
      </c>
      <c r="K609" t="s">
        <v>26</v>
      </c>
      <c r="L609">
        <v>1</v>
      </c>
      <c r="M609">
        <v>110974744</v>
      </c>
      <c r="N609">
        <v>111144744</v>
      </c>
      <c r="O609">
        <v>170</v>
      </c>
      <c r="P609">
        <v>110974744</v>
      </c>
      <c r="Q609">
        <v>111144744</v>
      </c>
      <c r="R609">
        <v>170</v>
      </c>
    </row>
    <row r="610" spans="1:18">
      <c r="A610" t="s">
        <v>679</v>
      </c>
      <c r="B610">
        <v>10</v>
      </c>
      <c r="C610">
        <v>57850430</v>
      </c>
      <c r="D610" s="1">
        <v>4.3050000000000003E-5</v>
      </c>
      <c r="E610">
        <v>1.25709</v>
      </c>
      <c r="F610">
        <v>5.5899999999999998E-2</v>
      </c>
      <c r="G610" t="s">
        <v>28</v>
      </c>
      <c r="H610">
        <v>1.4200000000000001E-2</v>
      </c>
      <c r="I610">
        <v>1.29E-2</v>
      </c>
      <c r="J610">
        <v>0.46500000000000002</v>
      </c>
      <c r="K610" t="s">
        <v>63</v>
      </c>
      <c r="L610">
        <v>0</v>
      </c>
      <c r="M610">
        <v>57726430</v>
      </c>
      <c r="N610">
        <v>58409430</v>
      </c>
      <c r="O610">
        <v>683</v>
      </c>
      <c r="P610">
        <v>57850430</v>
      </c>
      <c r="Q610">
        <v>57962430</v>
      </c>
      <c r="R610">
        <v>112</v>
      </c>
    </row>
    <row r="611" spans="1:18">
      <c r="A611" t="s">
        <v>680</v>
      </c>
      <c r="B611">
        <v>20</v>
      </c>
      <c r="C611">
        <v>40869022</v>
      </c>
      <c r="D611" s="1">
        <v>4.3070000000000006E-5</v>
      </c>
      <c r="E611">
        <v>2.7690399999999999</v>
      </c>
      <c r="F611">
        <v>0.249</v>
      </c>
      <c r="G611" t="s">
        <v>23</v>
      </c>
      <c r="H611">
        <v>7.8799999999999999E-3</v>
      </c>
      <c r="I611">
        <v>4.8500000000000001E-3</v>
      </c>
      <c r="J611">
        <v>0.497</v>
      </c>
      <c r="K611" t="s">
        <v>386</v>
      </c>
      <c r="L611">
        <v>0</v>
      </c>
      <c r="M611">
        <v>40869022</v>
      </c>
      <c r="N611">
        <v>40869022</v>
      </c>
      <c r="O611">
        <v>0</v>
      </c>
      <c r="P611">
        <v>40869022</v>
      </c>
      <c r="Q611">
        <v>40869022</v>
      </c>
      <c r="R611">
        <v>0</v>
      </c>
    </row>
    <row r="612" spans="1:18">
      <c r="A612" t="s">
        <v>681</v>
      </c>
      <c r="B612">
        <v>2</v>
      </c>
      <c r="C612">
        <v>47594972</v>
      </c>
      <c r="D612" s="1">
        <v>4.3230000000000005E-5</v>
      </c>
      <c r="E612">
        <v>0.86148000000000002</v>
      </c>
      <c r="F612">
        <v>3.6499999999999998E-2</v>
      </c>
      <c r="G612" t="s">
        <v>23</v>
      </c>
      <c r="H612">
        <v>2.4799999999999999E-2</v>
      </c>
      <c r="I612">
        <v>1.5900000000000001E-2</v>
      </c>
      <c r="J612">
        <v>0.47</v>
      </c>
      <c r="K612" t="s">
        <v>682</v>
      </c>
      <c r="L612">
        <v>1</v>
      </c>
      <c r="M612">
        <v>47594972</v>
      </c>
      <c r="N612">
        <v>47594972</v>
      </c>
      <c r="O612">
        <v>0</v>
      </c>
      <c r="P612">
        <v>47594972</v>
      </c>
      <c r="Q612">
        <v>47594972</v>
      </c>
      <c r="R612">
        <v>0</v>
      </c>
    </row>
    <row r="613" spans="1:18">
      <c r="A613" t="s">
        <v>683</v>
      </c>
      <c r="B613">
        <v>9</v>
      </c>
      <c r="C613">
        <v>92455222</v>
      </c>
      <c r="D613" s="1">
        <v>4.3240000000000006E-5</v>
      </c>
      <c r="E613">
        <v>2.6411099999999998</v>
      </c>
      <c r="F613">
        <v>0.23749999999999999</v>
      </c>
      <c r="G613" t="s">
        <v>28</v>
      </c>
      <c r="H613">
        <v>3.8E-3</v>
      </c>
      <c r="I613">
        <v>2.4299999999999999E-3</v>
      </c>
      <c r="J613">
        <v>0.51100000000000001</v>
      </c>
      <c r="K613" t="s">
        <v>68</v>
      </c>
      <c r="L613">
        <v>0</v>
      </c>
      <c r="M613">
        <v>92455222</v>
      </c>
      <c r="N613">
        <v>92455222</v>
      </c>
      <c r="O613">
        <v>0</v>
      </c>
      <c r="P613">
        <v>92455222</v>
      </c>
      <c r="Q613">
        <v>92455222</v>
      </c>
      <c r="R613">
        <v>0</v>
      </c>
    </row>
    <row r="614" spans="1:18">
      <c r="A614" t="s">
        <v>684</v>
      </c>
      <c r="B614">
        <v>9</v>
      </c>
      <c r="C614">
        <v>92455515</v>
      </c>
      <c r="D614" s="1">
        <v>4.3250000000000001E-5</v>
      </c>
      <c r="E614">
        <v>2.6408499999999999</v>
      </c>
      <c r="F614">
        <v>0.23749999999999999</v>
      </c>
      <c r="G614" t="s">
        <v>28</v>
      </c>
      <c r="H614">
        <v>3.8600000000000001E-3</v>
      </c>
      <c r="I614">
        <v>2.4399999999999999E-3</v>
      </c>
      <c r="J614">
        <v>0.50800000000000001</v>
      </c>
      <c r="K614" t="s">
        <v>68</v>
      </c>
      <c r="L614">
        <v>0</v>
      </c>
      <c r="M614">
        <v>92455515</v>
      </c>
      <c r="N614">
        <v>92455515</v>
      </c>
      <c r="O614">
        <v>0</v>
      </c>
      <c r="P614">
        <v>92455515</v>
      </c>
      <c r="Q614">
        <v>92455515</v>
      </c>
      <c r="R614">
        <v>0</v>
      </c>
    </row>
    <row r="615" spans="1:18">
      <c r="A615" t="s">
        <v>685</v>
      </c>
      <c r="B615">
        <v>14</v>
      </c>
      <c r="C615">
        <v>104301813</v>
      </c>
      <c r="D615" s="1">
        <v>4.3300000000000002E-5</v>
      </c>
      <c r="E615">
        <v>2.73109</v>
      </c>
      <c r="F615">
        <v>0.2457</v>
      </c>
      <c r="G615" t="s">
        <v>23</v>
      </c>
      <c r="H615">
        <v>6.94E-3</v>
      </c>
      <c r="I615">
        <v>5.1900000000000002E-3</v>
      </c>
      <c r="J615">
        <v>0.35199999999999998</v>
      </c>
      <c r="K615" t="s">
        <v>386</v>
      </c>
      <c r="L615">
        <v>0</v>
      </c>
      <c r="M615">
        <v>104092813</v>
      </c>
      <c r="N615">
        <v>104301813</v>
      </c>
      <c r="O615">
        <v>209</v>
      </c>
      <c r="P615">
        <v>104301813</v>
      </c>
      <c r="Q615">
        <v>104301813</v>
      </c>
      <c r="R615">
        <v>0</v>
      </c>
    </row>
    <row r="616" spans="1:18">
      <c r="A616" t="s">
        <v>686</v>
      </c>
      <c r="B616">
        <v>11</v>
      </c>
      <c r="C616">
        <v>125925069</v>
      </c>
      <c r="D616" s="1">
        <v>4.333E-5</v>
      </c>
      <c r="E616">
        <v>2.3776199999999998</v>
      </c>
      <c r="F616">
        <v>0.21179999999999999</v>
      </c>
      <c r="G616" t="s">
        <v>23</v>
      </c>
      <c r="H616">
        <v>1.6800000000000001E-3</v>
      </c>
      <c r="I616">
        <v>1.6800000000000001E-3</v>
      </c>
      <c r="J616">
        <v>0.56999999999999995</v>
      </c>
      <c r="K616" t="s">
        <v>61</v>
      </c>
      <c r="L616">
        <v>0</v>
      </c>
      <c r="M616">
        <v>125925069</v>
      </c>
      <c r="N616">
        <v>125925069</v>
      </c>
      <c r="O616">
        <v>0</v>
      </c>
      <c r="P616">
        <v>125925069</v>
      </c>
      <c r="Q616">
        <v>125925069</v>
      </c>
      <c r="R616">
        <v>0</v>
      </c>
    </row>
    <row r="617" spans="1:18">
      <c r="A617" t="s">
        <v>687</v>
      </c>
      <c r="B617">
        <v>10</v>
      </c>
      <c r="C617">
        <v>79734558</v>
      </c>
      <c r="D617" s="1">
        <v>4.3340000000000002E-5</v>
      </c>
      <c r="E617">
        <v>4.9838399999999998</v>
      </c>
      <c r="F617">
        <v>0.39279999999999998</v>
      </c>
      <c r="G617" t="s">
        <v>125</v>
      </c>
      <c r="H617">
        <v>5.5500000000000005E-4</v>
      </c>
      <c r="I617">
        <v>5.5500000000000005E-4</v>
      </c>
      <c r="J617">
        <v>0.45200000000000001</v>
      </c>
      <c r="K617" t="s">
        <v>92</v>
      </c>
      <c r="L617">
        <v>0</v>
      </c>
      <c r="M617">
        <v>79733933</v>
      </c>
      <c r="N617">
        <v>79741408</v>
      </c>
      <c r="O617">
        <v>7.4749999999999996</v>
      </c>
      <c r="P617">
        <v>79733933</v>
      </c>
      <c r="Q617">
        <v>79741408</v>
      </c>
      <c r="R617">
        <v>7.4749999999999996</v>
      </c>
    </row>
    <row r="618" spans="1:18">
      <c r="A618" t="s">
        <v>688</v>
      </c>
      <c r="B618">
        <v>7</v>
      </c>
      <c r="C618">
        <v>154651892</v>
      </c>
      <c r="D618" s="1">
        <v>4.3490000000000005E-5</v>
      </c>
      <c r="E618">
        <v>0.89412999999999998</v>
      </c>
      <c r="F618">
        <v>2.7400000000000001E-2</v>
      </c>
      <c r="G618" t="s">
        <v>37</v>
      </c>
      <c r="H618">
        <v>4.7600000000000003E-2</v>
      </c>
      <c r="I618">
        <v>4.9599999999999998E-2</v>
      </c>
      <c r="J618">
        <v>0.59899999999999998</v>
      </c>
      <c r="K618" t="s">
        <v>26</v>
      </c>
      <c r="L618">
        <v>1</v>
      </c>
      <c r="M618">
        <v>154651892</v>
      </c>
      <c r="N618">
        <v>154658502</v>
      </c>
      <c r="O618">
        <v>6.61</v>
      </c>
      <c r="P618">
        <v>154651892</v>
      </c>
      <c r="Q618">
        <v>154651892</v>
      </c>
      <c r="R618">
        <v>0</v>
      </c>
    </row>
    <row r="619" spans="1:18">
      <c r="A619" t="s">
        <v>689</v>
      </c>
      <c r="B619">
        <v>1</v>
      </c>
      <c r="C619">
        <v>234735666</v>
      </c>
      <c r="D619" s="1">
        <v>4.3540000000000007E-5</v>
      </c>
      <c r="E619">
        <v>1.0954900000000001</v>
      </c>
      <c r="F619">
        <v>2.23E-2</v>
      </c>
      <c r="G619" t="s">
        <v>28</v>
      </c>
      <c r="H619">
        <v>4.5400000000000003E-2</v>
      </c>
      <c r="I619">
        <v>4.4400000000000002E-2</v>
      </c>
      <c r="J619">
        <v>0.91200000000000003</v>
      </c>
      <c r="K619" t="s">
        <v>63</v>
      </c>
      <c r="L619">
        <v>1</v>
      </c>
      <c r="M619">
        <v>234735666</v>
      </c>
      <c r="N619">
        <v>234801566</v>
      </c>
      <c r="O619">
        <v>65.900000000000006</v>
      </c>
      <c r="P619">
        <v>234735666</v>
      </c>
      <c r="Q619">
        <v>234758666</v>
      </c>
      <c r="R619">
        <v>23</v>
      </c>
    </row>
    <row r="620" spans="1:18">
      <c r="A620" t="s">
        <v>690</v>
      </c>
      <c r="B620">
        <v>13</v>
      </c>
      <c r="C620">
        <v>70017732</v>
      </c>
      <c r="D620" s="1">
        <v>4.3730000000000003E-5</v>
      </c>
      <c r="E620">
        <v>3.4607999999999999</v>
      </c>
      <c r="F620">
        <v>0.30380000000000001</v>
      </c>
      <c r="G620" t="s">
        <v>23</v>
      </c>
      <c r="H620">
        <v>4.26E-4</v>
      </c>
      <c r="I620">
        <v>4.26E-4</v>
      </c>
      <c r="J620">
        <v>0.95499999999999996</v>
      </c>
      <c r="K620" t="s">
        <v>61</v>
      </c>
      <c r="L620">
        <v>0</v>
      </c>
      <c r="M620">
        <v>70017732</v>
      </c>
      <c r="N620">
        <v>70017732</v>
      </c>
      <c r="O620">
        <v>0</v>
      </c>
      <c r="P620">
        <v>70017732</v>
      </c>
      <c r="Q620">
        <v>70017732</v>
      </c>
      <c r="R620">
        <v>0</v>
      </c>
    </row>
    <row r="621" spans="1:18">
      <c r="A621" t="s">
        <v>691</v>
      </c>
      <c r="B621">
        <v>6</v>
      </c>
      <c r="C621">
        <v>65464950</v>
      </c>
      <c r="D621" s="1">
        <v>4.3750000000000006E-5</v>
      </c>
      <c r="E621">
        <v>4.2567199999999996</v>
      </c>
      <c r="F621">
        <v>0.35439999999999999</v>
      </c>
      <c r="G621" t="s">
        <v>23</v>
      </c>
      <c r="H621">
        <v>1.0499999999999999E-3</v>
      </c>
      <c r="I621">
        <v>1.0499999999999999E-3</v>
      </c>
      <c r="J621">
        <v>0.317</v>
      </c>
      <c r="K621" t="s">
        <v>61</v>
      </c>
      <c r="L621">
        <v>0</v>
      </c>
      <c r="M621">
        <v>65464950</v>
      </c>
      <c r="N621">
        <v>65464950</v>
      </c>
      <c r="O621">
        <v>0</v>
      </c>
      <c r="P621">
        <v>65464950</v>
      </c>
      <c r="Q621">
        <v>65464950</v>
      </c>
      <c r="R621">
        <v>0</v>
      </c>
    </row>
    <row r="622" spans="1:18">
      <c r="A622" t="s">
        <v>692</v>
      </c>
      <c r="B622">
        <v>21</v>
      </c>
      <c r="C622">
        <v>18674800</v>
      </c>
      <c r="D622" s="1">
        <v>4.3770000000000003E-5</v>
      </c>
      <c r="E622">
        <v>1.0371699999999999</v>
      </c>
      <c r="F622">
        <v>8.8999999999999999E-3</v>
      </c>
      <c r="G622" t="s">
        <v>28</v>
      </c>
      <c r="H622">
        <v>0.65400000000000003</v>
      </c>
      <c r="I622">
        <v>0.63500000000000001</v>
      </c>
      <c r="J622">
        <v>0.99199999999999999</v>
      </c>
      <c r="K622" t="s">
        <v>24</v>
      </c>
      <c r="L622">
        <v>22</v>
      </c>
      <c r="M622">
        <v>18639800</v>
      </c>
      <c r="N622">
        <v>18697400</v>
      </c>
      <c r="O622">
        <v>57.6</v>
      </c>
      <c r="P622">
        <v>18639800</v>
      </c>
      <c r="Q622">
        <v>18697400</v>
      </c>
      <c r="R622">
        <v>57.6</v>
      </c>
    </row>
    <row r="623" spans="1:18">
      <c r="A623" t="s">
        <v>693</v>
      </c>
      <c r="B623">
        <v>4</v>
      </c>
      <c r="C623">
        <v>179101592</v>
      </c>
      <c r="D623" s="1">
        <v>4.3970000000000001E-5</v>
      </c>
      <c r="E623">
        <v>2.5911499999999998</v>
      </c>
      <c r="F623">
        <v>0.23300000000000001</v>
      </c>
      <c r="G623" t="s">
        <v>23</v>
      </c>
      <c r="H623">
        <v>6.02E-4</v>
      </c>
      <c r="I623">
        <v>6.02E-4</v>
      </c>
      <c r="J623">
        <v>0.92</v>
      </c>
      <c r="K623" t="s">
        <v>61</v>
      </c>
      <c r="L623">
        <v>0</v>
      </c>
      <c r="M623">
        <v>179101592</v>
      </c>
      <c r="N623">
        <v>179101592</v>
      </c>
      <c r="O623">
        <v>0</v>
      </c>
      <c r="P623">
        <v>179101592</v>
      </c>
      <c r="Q623">
        <v>179101592</v>
      </c>
      <c r="R623">
        <v>0</v>
      </c>
    </row>
    <row r="624" spans="1:18">
      <c r="A624" t="s">
        <v>694</v>
      </c>
      <c r="B624">
        <v>3</v>
      </c>
      <c r="C624">
        <v>4694219</v>
      </c>
      <c r="D624" s="1">
        <v>4.4000000000000006E-5</v>
      </c>
      <c r="E624">
        <v>1.3612500000000001</v>
      </c>
      <c r="F624">
        <v>7.5499999999999998E-2</v>
      </c>
      <c r="G624" t="s">
        <v>37</v>
      </c>
      <c r="H624">
        <v>1.34E-2</v>
      </c>
      <c r="I624">
        <v>1.34E-2</v>
      </c>
      <c r="J624">
        <v>0.45300000000000001</v>
      </c>
      <c r="K624" t="s">
        <v>30</v>
      </c>
      <c r="L624">
        <v>0</v>
      </c>
      <c r="M624">
        <v>4694219</v>
      </c>
      <c r="N624">
        <v>4694219</v>
      </c>
      <c r="O624">
        <v>0</v>
      </c>
      <c r="P624">
        <v>4694219</v>
      </c>
      <c r="Q624">
        <v>4694219</v>
      </c>
      <c r="R624">
        <v>0</v>
      </c>
    </row>
    <row r="625" spans="1:18">
      <c r="A625" t="s">
        <v>695</v>
      </c>
      <c r="B625">
        <v>14</v>
      </c>
      <c r="C625">
        <v>59213908</v>
      </c>
      <c r="D625" s="1">
        <v>4.401E-5</v>
      </c>
      <c r="E625">
        <v>1.0670500000000001</v>
      </c>
      <c r="F625">
        <v>1.5900000000000001E-2</v>
      </c>
      <c r="G625" t="s">
        <v>23</v>
      </c>
      <c r="H625">
        <v>8.7300000000000003E-2</v>
      </c>
      <c r="I625">
        <v>8.5099999999999995E-2</v>
      </c>
      <c r="J625">
        <v>0.98</v>
      </c>
      <c r="K625" t="s">
        <v>63</v>
      </c>
      <c r="L625">
        <v>6</v>
      </c>
      <c r="M625">
        <v>59213908</v>
      </c>
      <c r="N625">
        <v>59230708</v>
      </c>
      <c r="O625">
        <v>16.8</v>
      </c>
      <c r="P625">
        <v>59213908</v>
      </c>
      <c r="Q625">
        <v>59230708</v>
      </c>
      <c r="R625">
        <v>16.8</v>
      </c>
    </row>
    <row r="626" spans="1:18">
      <c r="A626" t="s">
        <v>696</v>
      </c>
      <c r="B626">
        <v>13</v>
      </c>
      <c r="C626">
        <v>69624004</v>
      </c>
      <c r="D626" s="1">
        <v>4.4140000000000001E-5</v>
      </c>
      <c r="E626">
        <v>4.1008699999999996</v>
      </c>
      <c r="F626">
        <v>0.34549999999999997</v>
      </c>
      <c r="G626" t="s">
        <v>125</v>
      </c>
      <c r="H626">
        <v>4.6799999999999999E-4</v>
      </c>
      <c r="I626">
        <v>4.6799999999999999E-4</v>
      </c>
      <c r="J626">
        <v>0.64300000000000002</v>
      </c>
      <c r="K626" t="s">
        <v>92</v>
      </c>
      <c r="L626">
        <v>0</v>
      </c>
      <c r="M626">
        <v>69624004</v>
      </c>
      <c r="N626">
        <v>69624004</v>
      </c>
      <c r="O626">
        <v>0</v>
      </c>
      <c r="P626">
        <v>69624004</v>
      </c>
      <c r="Q626">
        <v>69624004</v>
      </c>
      <c r="R626">
        <v>0</v>
      </c>
    </row>
    <row r="627" spans="1:18">
      <c r="A627" t="s">
        <v>697</v>
      </c>
      <c r="B627">
        <v>19</v>
      </c>
      <c r="C627">
        <v>13937118</v>
      </c>
      <c r="D627" s="1">
        <v>4.4150000000000003E-5</v>
      </c>
      <c r="E627">
        <v>1.9180299999999999</v>
      </c>
      <c r="F627">
        <v>0.15939999999999999</v>
      </c>
      <c r="G627" t="s">
        <v>23</v>
      </c>
      <c r="H627">
        <v>2.5699999999999998E-3</v>
      </c>
      <c r="I627">
        <v>2.8E-3</v>
      </c>
      <c r="J627">
        <v>0.48099999999999998</v>
      </c>
      <c r="K627" t="s">
        <v>698</v>
      </c>
      <c r="L627">
        <v>0</v>
      </c>
      <c r="M627">
        <v>13937118</v>
      </c>
      <c r="N627">
        <v>13937118</v>
      </c>
      <c r="O627">
        <v>0</v>
      </c>
      <c r="P627">
        <v>13937118</v>
      </c>
      <c r="Q627">
        <v>13937118</v>
      </c>
      <c r="R627">
        <v>0</v>
      </c>
    </row>
    <row r="628" spans="1:18">
      <c r="A628" t="s">
        <v>699</v>
      </c>
      <c r="B628">
        <v>7</v>
      </c>
      <c r="C628">
        <v>67901898</v>
      </c>
      <c r="D628" s="1">
        <v>4.4220000000000007E-5</v>
      </c>
      <c r="E628">
        <v>0.65927999999999998</v>
      </c>
      <c r="F628">
        <v>0.10199999999999999</v>
      </c>
      <c r="G628" t="s">
        <v>37</v>
      </c>
      <c r="H628">
        <v>2.7599999999999999E-3</v>
      </c>
      <c r="I628">
        <v>2.96E-3</v>
      </c>
      <c r="J628">
        <v>0.89600000000000002</v>
      </c>
      <c r="K628" t="s">
        <v>156</v>
      </c>
      <c r="L628">
        <v>1</v>
      </c>
      <c r="M628">
        <v>67871298</v>
      </c>
      <c r="N628">
        <v>67914398</v>
      </c>
      <c r="O628">
        <v>43.1</v>
      </c>
      <c r="P628">
        <v>67871298</v>
      </c>
      <c r="Q628">
        <v>67914398</v>
      </c>
      <c r="R628">
        <v>43.1</v>
      </c>
    </row>
    <row r="629" spans="1:18">
      <c r="A629" t="s">
        <v>700</v>
      </c>
      <c r="B629">
        <v>10</v>
      </c>
      <c r="C629">
        <v>126280593</v>
      </c>
      <c r="D629" s="1">
        <v>4.4280000000000003E-5</v>
      </c>
      <c r="E629">
        <v>0.96435000000000004</v>
      </c>
      <c r="F629">
        <v>8.8999999999999999E-3</v>
      </c>
      <c r="G629" t="s">
        <v>23</v>
      </c>
      <c r="H629">
        <v>0.40100000000000002</v>
      </c>
      <c r="I629">
        <v>0.40799999999999997</v>
      </c>
      <c r="J629">
        <v>0.89300000000000002</v>
      </c>
      <c r="K629" t="s">
        <v>54</v>
      </c>
      <c r="L629">
        <v>25</v>
      </c>
      <c r="M629">
        <v>126249793</v>
      </c>
      <c r="N629">
        <v>126319593</v>
      </c>
      <c r="O629">
        <v>69.8</v>
      </c>
      <c r="P629">
        <v>126265793</v>
      </c>
      <c r="Q629">
        <v>126280593</v>
      </c>
      <c r="R629">
        <v>14.8</v>
      </c>
    </row>
    <row r="630" spans="1:18">
      <c r="A630" t="s">
        <v>701</v>
      </c>
      <c r="B630">
        <v>7</v>
      </c>
      <c r="C630">
        <v>67656105</v>
      </c>
      <c r="D630" s="1">
        <v>4.4320000000000003E-5</v>
      </c>
      <c r="E630">
        <v>4.2473700000000001</v>
      </c>
      <c r="F630">
        <v>0.35420000000000001</v>
      </c>
      <c r="G630" t="s">
        <v>56</v>
      </c>
      <c r="H630">
        <v>3.3E-4</v>
      </c>
      <c r="I630">
        <v>2.4499999999999999E-3</v>
      </c>
      <c r="J630">
        <v>0.73299999999999998</v>
      </c>
      <c r="K630" t="s">
        <v>92</v>
      </c>
      <c r="L630">
        <v>1</v>
      </c>
      <c r="M630">
        <v>67656105</v>
      </c>
      <c r="N630">
        <v>67656105</v>
      </c>
      <c r="O630">
        <v>0</v>
      </c>
      <c r="P630">
        <v>67656105</v>
      </c>
      <c r="Q630">
        <v>67656105</v>
      </c>
      <c r="R630">
        <v>0</v>
      </c>
    </row>
    <row r="631" spans="1:18">
      <c r="A631" t="s">
        <v>702</v>
      </c>
      <c r="B631">
        <v>20</v>
      </c>
      <c r="C631">
        <v>49674292</v>
      </c>
      <c r="D631" s="1">
        <v>4.4440000000000001E-5</v>
      </c>
      <c r="E631">
        <v>4.6190999999999995</v>
      </c>
      <c r="F631">
        <v>0.37480000000000002</v>
      </c>
      <c r="G631" t="s">
        <v>23</v>
      </c>
      <c r="H631">
        <v>7.5799999999999999E-4</v>
      </c>
      <c r="I631">
        <v>7.5799999999999999E-4</v>
      </c>
      <c r="J631">
        <v>0.35699999999999998</v>
      </c>
      <c r="K631" t="s">
        <v>61</v>
      </c>
      <c r="L631">
        <v>0</v>
      </c>
      <c r="M631">
        <v>49674292</v>
      </c>
      <c r="N631">
        <v>49674292</v>
      </c>
      <c r="O631">
        <v>0</v>
      </c>
      <c r="P631">
        <v>49674292</v>
      </c>
      <c r="Q631">
        <v>49674292</v>
      </c>
      <c r="R631">
        <v>0</v>
      </c>
    </row>
    <row r="632" spans="1:18">
      <c r="A632" t="s">
        <v>703</v>
      </c>
      <c r="B632">
        <v>19</v>
      </c>
      <c r="C632">
        <v>24384182</v>
      </c>
      <c r="D632" s="1">
        <v>4.4510000000000006E-5</v>
      </c>
      <c r="E632">
        <v>4.6204900000000002</v>
      </c>
      <c r="F632">
        <v>0.37490000000000001</v>
      </c>
      <c r="G632" t="s">
        <v>28</v>
      </c>
      <c r="H632">
        <v>3.6000000000000002E-4</v>
      </c>
      <c r="I632">
        <v>3.6000000000000002E-4</v>
      </c>
      <c r="J632">
        <v>0.59899999999999998</v>
      </c>
      <c r="K632" t="s">
        <v>61</v>
      </c>
      <c r="L632">
        <v>0</v>
      </c>
      <c r="M632">
        <v>24384182</v>
      </c>
      <c r="N632">
        <v>24384182</v>
      </c>
      <c r="O632">
        <v>0</v>
      </c>
      <c r="P632">
        <v>24384182</v>
      </c>
      <c r="Q632">
        <v>24384182</v>
      </c>
      <c r="R632">
        <v>0</v>
      </c>
    </row>
    <row r="633" spans="1:18">
      <c r="A633" t="s">
        <v>704</v>
      </c>
      <c r="B633">
        <v>4</v>
      </c>
      <c r="C633">
        <v>105825149</v>
      </c>
      <c r="D633" s="1">
        <v>4.4770000000000007E-5</v>
      </c>
      <c r="E633">
        <v>2.8388499999999999</v>
      </c>
      <c r="F633">
        <v>0.25569999999999998</v>
      </c>
      <c r="G633" t="s">
        <v>56</v>
      </c>
      <c r="H633">
        <v>7.85E-4</v>
      </c>
      <c r="I633">
        <v>7.85E-4</v>
      </c>
      <c r="J633">
        <v>0.92900000000000005</v>
      </c>
      <c r="K633" t="s">
        <v>92</v>
      </c>
      <c r="L633">
        <v>0</v>
      </c>
      <c r="M633">
        <v>105825149</v>
      </c>
      <c r="N633">
        <v>105825149</v>
      </c>
      <c r="O633">
        <v>0</v>
      </c>
      <c r="P633">
        <v>105825149</v>
      </c>
      <c r="Q633">
        <v>105825149</v>
      </c>
      <c r="R633">
        <v>0</v>
      </c>
    </row>
    <row r="634" spans="1:18">
      <c r="A634" t="s">
        <v>705</v>
      </c>
      <c r="B634">
        <v>19</v>
      </c>
      <c r="C634">
        <v>48982562</v>
      </c>
      <c r="D634" s="1">
        <v>4.4800000000000005E-5</v>
      </c>
      <c r="E634">
        <v>1.2038199999999999</v>
      </c>
      <c r="F634">
        <v>4.5499999999999999E-2</v>
      </c>
      <c r="G634" t="s">
        <v>48</v>
      </c>
      <c r="H634">
        <v>0.97899999999999998</v>
      </c>
      <c r="I634">
        <v>0.97799999999999998</v>
      </c>
      <c r="J634">
        <v>0.47499999999999998</v>
      </c>
      <c r="K634" t="s">
        <v>63</v>
      </c>
      <c r="L634">
        <v>1</v>
      </c>
      <c r="M634">
        <v>48982562</v>
      </c>
      <c r="N634">
        <v>48982562</v>
      </c>
      <c r="O634">
        <v>0</v>
      </c>
      <c r="P634">
        <v>48982562</v>
      </c>
      <c r="Q634">
        <v>48982562</v>
      </c>
      <c r="R634">
        <v>0</v>
      </c>
    </row>
    <row r="635" spans="1:18">
      <c r="A635" t="s">
        <v>706</v>
      </c>
      <c r="B635">
        <v>13</v>
      </c>
      <c r="C635">
        <v>70090430</v>
      </c>
      <c r="D635" s="1">
        <v>4.4840000000000004E-5</v>
      </c>
      <c r="E635">
        <v>3.2877399999999999</v>
      </c>
      <c r="F635">
        <v>0.29160000000000003</v>
      </c>
      <c r="G635" t="s">
        <v>125</v>
      </c>
      <c r="H635">
        <v>4.8700000000000002E-4</v>
      </c>
      <c r="I635">
        <v>4.8700000000000002E-4</v>
      </c>
      <c r="J635">
        <v>0.879</v>
      </c>
      <c r="K635" t="s">
        <v>92</v>
      </c>
      <c r="L635">
        <v>0</v>
      </c>
      <c r="M635">
        <v>70090430</v>
      </c>
      <c r="N635">
        <v>70090430</v>
      </c>
      <c r="O635">
        <v>0</v>
      </c>
      <c r="P635">
        <v>70090430</v>
      </c>
      <c r="Q635">
        <v>70090430</v>
      </c>
      <c r="R635">
        <v>0</v>
      </c>
    </row>
    <row r="636" spans="1:18">
      <c r="A636" t="s">
        <v>707</v>
      </c>
      <c r="B636">
        <v>4</v>
      </c>
      <c r="C636">
        <v>154000420</v>
      </c>
      <c r="D636" s="1">
        <v>4.4860000000000001E-5</v>
      </c>
      <c r="E636">
        <v>1.1944699999999999</v>
      </c>
      <c r="F636">
        <v>4.3499999999999997E-2</v>
      </c>
      <c r="G636" t="s">
        <v>28</v>
      </c>
      <c r="H636">
        <v>1.7899999999999999E-2</v>
      </c>
      <c r="I636">
        <v>1.7299999999999999E-2</v>
      </c>
      <c r="J636">
        <v>0.57899999999999996</v>
      </c>
      <c r="K636" t="s">
        <v>63</v>
      </c>
      <c r="L636">
        <v>0</v>
      </c>
      <c r="M636">
        <v>154000420</v>
      </c>
      <c r="N636">
        <v>154000420</v>
      </c>
      <c r="O636">
        <v>0</v>
      </c>
      <c r="P636">
        <v>154000420</v>
      </c>
      <c r="Q636">
        <v>154000420</v>
      </c>
      <c r="R636">
        <v>0</v>
      </c>
    </row>
    <row r="637" spans="1:18">
      <c r="A637" t="s">
        <v>708</v>
      </c>
      <c r="B637">
        <v>1</v>
      </c>
      <c r="C637">
        <v>223816976</v>
      </c>
      <c r="D637" s="1">
        <v>4.4880000000000004E-5</v>
      </c>
      <c r="E637">
        <v>0.93847000000000003</v>
      </c>
      <c r="F637">
        <v>1.5599999999999999E-2</v>
      </c>
      <c r="G637" t="s">
        <v>23</v>
      </c>
      <c r="H637">
        <v>8.6699999999999999E-2</v>
      </c>
      <c r="I637">
        <v>9.4299999999999995E-2</v>
      </c>
      <c r="J637">
        <v>0.93</v>
      </c>
      <c r="K637" t="s">
        <v>54</v>
      </c>
      <c r="L637">
        <v>1</v>
      </c>
      <c r="M637">
        <v>223815496</v>
      </c>
      <c r="N637">
        <v>223951976</v>
      </c>
      <c r="O637">
        <v>136.47999999999999</v>
      </c>
      <c r="P637">
        <v>223815496</v>
      </c>
      <c r="Q637">
        <v>223909376</v>
      </c>
      <c r="R637">
        <v>93.88</v>
      </c>
    </row>
    <row r="638" spans="1:18">
      <c r="A638" t="s">
        <v>709</v>
      </c>
      <c r="B638">
        <v>2</v>
      </c>
      <c r="C638">
        <v>241083851</v>
      </c>
      <c r="D638" s="1">
        <v>4.494E-5</v>
      </c>
      <c r="E638">
        <v>3.3868499999999999</v>
      </c>
      <c r="F638">
        <v>0.2989</v>
      </c>
      <c r="G638" t="s">
        <v>23</v>
      </c>
      <c r="H638">
        <v>8.6200000000000003E-4</v>
      </c>
      <c r="I638">
        <v>8.6200000000000003E-4</v>
      </c>
      <c r="J638">
        <v>0.435</v>
      </c>
      <c r="K638" t="s">
        <v>61</v>
      </c>
      <c r="L638">
        <v>0</v>
      </c>
      <c r="M638">
        <v>241083851</v>
      </c>
      <c r="N638">
        <v>241083851</v>
      </c>
      <c r="O638">
        <v>0</v>
      </c>
      <c r="P638">
        <v>241083851</v>
      </c>
      <c r="Q638">
        <v>241083851</v>
      </c>
      <c r="R638">
        <v>0</v>
      </c>
    </row>
    <row r="639" spans="1:18">
      <c r="A639" t="s">
        <v>710</v>
      </c>
      <c r="B639">
        <v>4</v>
      </c>
      <c r="C639">
        <v>49575969</v>
      </c>
      <c r="D639" s="1">
        <v>4.5030000000000001E-5</v>
      </c>
      <c r="E639">
        <v>1.25596</v>
      </c>
      <c r="F639">
        <v>5.5899999999999998E-2</v>
      </c>
      <c r="G639" t="s">
        <v>37</v>
      </c>
      <c r="H639">
        <v>2.47E-2</v>
      </c>
      <c r="I639">
        <v>2.0500000000000001E-2</v>
      </c>
      <c r="J639">
        <v>0.42699999999999999</v>
      </c>
      <c r="K639" t="s">
        <v>30</v>
      </c>
      <c r="L639">
        <v>0</v>
      </c>
      <c r="M639">
        <v>49575969</v>
      </c>
      <c r="N639">
        <v>49575969</v>
      </c>
      <c r="O639">
        <v>0</v>
      </c>
      <c r="P639">
        <v>49575969</v>
      </c>
      <c r="Q639">
        <v>49575969</v>
      </c>
      <c r="R639">
        <v>0</v>
      </c>
    </row>
    <row r="640" spans="1:18">
      <c r="A640" t="s">
        <v>711</v>
      </c>
      <c r="B640">
        <v>7</v>
      </c>
      <c r="C640">
        <v>149939599</v>
      </c>
      <c r="D640" s="1">
        <v>4.515E-5</v>
      </c>
      <c r="E640">
        <v>0.91539000000000004</v>
      </c>
      <c r="F640">
        <v>2.1700000000000001E-2</v>
      </c>
      <c r="G640" t="s">
        <v>28</v>
      </c>
      <c r="H640">
        <v>0.92900000000000005</v>
      </c>
      <c r="I640">
        <v>0.93300000000000005</v>
      </c>
      <c r="J640">
        <v>0.67300000000000004</v>
      </c>
      <c r="K640" t="s">
        <v>26</v>
      </c>
      <c r="L640">
        <v>0</v>
      </c>
      <c r="M640">
        <v>149924799</v>
      </c>
      <c r="N640">
        <v>149948019</v>
      </c>
      <c r="O640">
        <v>23.22</v>
      </c>
      <c r="P640">
        <v>149939599</v>
      </c>
      <c r="Q640">
        <v>149948019</v>
      </c>
      <c r="R640">
        <v>8.42</v>
      </c>
    </row>
    <row r="641" spans="1:18">
      <c r="A641" t="s">
        <v>712</v>
      </c>
      <c r="B641">
        <v>4</v>
      </c>
      <c r="C641">
        <v>105913443</v>
      </c>
      <c r="D641" s="1">
        <v>4.5200000000000001E-5</v>
      </c>
      <c r="E641">
        <v>3.09287</v>
      </c>
      <c r="F641">
        <v>0.27679999999999999</v>
      </c>
      <c r="G641" t="s">
        <v>28</v>
      </c>
      <c r="H641">
        <v>6.6799999999999997E-4</v>
      </c>
      <c r="I641">
        <v>6.6799999999999997E-4</v>
      </c>
      <c r="J641">
        <v>0.95</v>
      </c>
      <c r="K641" t="s">
        <v>61</v>
      </c>
      <c r="L641">
        <v>0</v>
      </c>
      <c r="M641">
        <v>105913443</v>
      </c>
      <c r="N641">
        <v>105913443</v>
      </c>
      <c r="O641">
        <v>0</v>
      </c>
      <c r="P641">
        <v>105913443</v>
      </c>
      <c r="Q641">
        <v>105913443</v>
      </c>
      <c r="R641">
        <v>0</v>
      </c>
    </row>
    <row r="642" spans="1:18">
      <c r="A642" t="s">
        <v>713</v>
      </c>
      <c r="B642">
        <v>3</v>
      </c>
      <c r="C642">
        <v>112167182</v>
      </c>
      <c r="D642" s="1">
        <v>4.5210000000000003E-5</v>
      </c>
      <c r="E642">
        <v>3.0370900000000001</v>
      </c>
      <c r="F642">
        <v>0.27229999999999999</v>
      </c>
      <c r="G642" t="s">
        <v>28</v>
      </c>
      <c r="H642">
        <v>7.7200000000000001E-4</v>
      </c>
      <c r="I642">
        <v>7.7200000000000001E-4</v>
      </c>
      <c r="J642">
        <v>0.58499999999999996</v>
      </c>
      <c r="K642" t="s">
        <v>61</v>
      </c>
      <c r="L642">
        <v>0</v>
      </c>
      <c r="M642">
        <v>112167182</v>
      </c>
      <c r="N642">
        <v>112167182</v>
      </c>
      <c r="O642">
        <v>0</v>
      </c>
      <c r="P642">
        <v>112167182</v>
      </c>
      <c r="Q642">
        <v>112167182</v>
      </c>
      <c r="R642">
        <v>0</v>
      </c>
    </row>
    <row r="643" spans="1:18">
      <c r="A643" t="s">
        <v>714</v>
      </c>
      <c r="B643">
        <v>19</v>
      </c>
      <c r="C643">
        <v>24393437</v>
      </c>
      <c r="D643" s="1">
        <v>4.528E-5</v>
      </c>
      <c r="E643">
        <v>4.6325199999999995</v>
      </c>
      <c r="F643">
        <v>0.37590000000000001</v>
      </c>
      <c r="G643" t="s">
        <v>42</v>
      </c>
      <c r="H643">
        <v>2.5300000000000002E-4</v>
      </c>
      <c r="I643">
        <v>2.5300000000000002E-4</v>
      </c>
      <c r="J643">
        <v>0.879</v>
      </c>
      <c r="K643" t="s">
        <v>61</v>
      </c>
      <c r="L643">
        <v>0</v>
      </c>
      <c r="M643">
        <v>24393437</v>
      </c>
      <c r="N643">
        <v>24393437</v>
      </c>
      <c r="O643">
        <v>0</v>
      </c>
      <c r="P643">
        <v>24393437</v>
      </c>
      <c r="Q643">
        <v>24393437</v>
      </c>
      <c r="R643">
        <v>0</v>
      </c>
    </row>
    <row r="644" spans="1:18">
      <c r="A644" t="s">
        <v>715</v>
      </c>
      <c r="B644">
        <v>14</v>
      </c>
      <c r="C644">
        <v>24479018</v>
      </c>
      <c r="D644" s="1">
        <v>4.5290000000000002E-5</v>
      </c>
      <c r="E644">
        <v>1.1987700000000001</v>
      </c>
      <c r="F644">
        <v>4.4400000000000002E-2</v>
      </c>
      <c r="G644" t="s">
        <v>716</v>
      </c>
      <c r="H644">
        <v>0.97399999999999998</v>
      </c>
      <c r="I644">
        <v>0.97</v>
      </c>
      <c r="J644">
        <v>0.69899999999999995</v>
      </c>
      <c r="K644" t="s">
        <v>20</v>
      </c>
      <c r="L644">
        <v>0</v>
      </c>
      <c r="M644">
        <v>24479018</v>
      </c>
      <c r="N644">
        <v>24479018</v>
      </c>
      <c r="O644">
        <v>0</v>
      </c>
      <c r="P644">
        <v>24479018</v>
      </c>
      <c r="Q644">
        <v>24479018</v>
      </c>
      <c r="R644">
        <v>0</v>
      </c>
    </row>
    <row r="645" spans="1:18">
      <c r="A645" t="s">
        <v>717</v>
      </c>
      <c r="B645">
        <v>13</v>
      </c>
      <c r="C645">
        <v>69940810</v>
      </c>
      <c r="D645" s="1">
        <v>4.5290000000000002E-5</v>
      </c>
      <c r="E645">
        <v>3.26905</v>
      </c>
      <c r="F645">
        <v>0.29039999999999999</v>
      </c>
      <c r="G645" t="s">
        <v>159</v>
      </c>
      <c r="H645">
        <v>4.5899999999999999E-4</v>
      </c>
      <c r="I645">
        <v>4.5899999999999999E-4</v>
      </c>
      <c r="J645">
        <v>0.95199999999999996</v>
      </c>
      <c r="K645" t="s">
        <v>92</v>
      </c>
      <c r="L645">
        <v>0</v>
      </c>
      <c r="M645">
        <v>69940810</v>
      </c>
      <c r="N645">
        <v>69940810</v>
      </c>
      <c r="O645">
        <v>0</v>
      </c>
      <c r="P645">
        <v>69940810</v>
      </c>
      <c r="Q645">
        <v>69940810</v>
      </c>
      <c r="R645">
        <v>0</v>
      </c>
    </row>
    <row r="646" spans="1:18">
      <c r="A646" t="s">
        <v>718</v>
      </c>
      <c r="B646">
        <v>19</v>
      </c>
      <c r="C646">
        <v>24393248</v>
      </c>
      <c r="D646" s="1">
        <v>4.5320000000000007E-5</v>
      </c>
      <c r="E646">
        <v>4.6325199999999995</v>
      </c>
      <c r="F646">
        <v>0.37590000000000001</v>
      </c>
      <c r="G646" t="s">
        <v>28</v>
      </c>
      <c r="H646">
        <v>2.5300000000000002E-4</v>
      </c>
      <c r="I646">
        <v>2.5300000000000002E-4</v>
      </c>
      <c r="J646">
        <v>0.879</v>
      </c>
      <c r="K646" t="s">
        <v>61</v>
      </c>
      <c r="L646">
        <v>0</v>
      </c>
      <c r="M646">
        <v>24393248</v>
      </c>
      <c r="N646">
        <v>24393248</v>
      </c>
      <c r="O646">
        <v>0</v>
      </c>
      <c r="P646">
        <v>24393248</v>
      </c>
      <c r="Q646">
        <v>24393248</v>
      </c>
      <c r="R646">
        <v>0</v>
      </c>
    </row>
    <row r="647" spans="1:18">
      <c r="A647" t="s">
        <v>719</v>
      </c>
      <c r="B647">
        <v>19</v>
      </c>
      <c r="C647">
        <v>24391462</v>
      </c>
      <c r="D647" s="1">
        <v>4.5320000000000007E-5</v>
      </c>
      <c r="E647">
        <v>4.6320499999999996</v>
      </c>
      <c r="F647">
        <v>0.37590000000000001</v>
      </c>
      <c r="G647" t="s">
        <v>159</v>
      </c>
      <c r="H647">
        <v>2.5300000000000002E-4</v>
      </c>
      <c r="I647">
        <v>2.5300000000000002E-4</v>
      </c>
      <c r="J647">
        <v>0.878</v>
      </c>
      <c r="K647" t="s">
        <v>92</v>
      </c>
      <c r="L647">
        <v>0</v>
      </c>
      <c r="M647">
        <v>24391462</v>
      </c>
      <c r="N647">
        <v>24391462</v>
      </c>
      <c r="O647">
        <v>0</v>
      </c>
      <c r="P647">
        <v>24391462</v>
      </c>
      <c r="Q647">
        <v>24391462</v>
      </c>
      <c r="R647">
        <v>0</v>
      </c>
    </row>
    <row r="648" spans="1:18">
      <c r="A648" t="s">
        <v>720</v>
      </c>
      <c r="B648">
        <v>19</v>
      </c>
      <c r="C648">
        <v>24389606</v>
      </c>
      <c r="D648" s="1">
        <v>4.5340000000000003E-5</v>
      </c>
      <c r="E648">
        <v>4.6329799999999999</v>
      </c>
      <c r="F648">
        <v>0.37590000000000001</v>
      </c>
      <c r="G648" t="s">
        <v>23</v>
      </c>
      <c r="H648">
        <v>2.5300000000000002E-4</v>
      </c>
      <c r="I648">
        <v>2.5300000000000002E-4</v>
      </c>
      <c r="J648">
        <v>0.876</v>
      </c>
      <c r="K648" t="s">
        <v>61</v>
      </c>
      <c r="L648">
        <v>0</v>
      </c>
      <c r="M648">
        <v>24389606</v>
      </c>
      <c r="N648">
        <v>24389606</v>
      </c>
      <c r="O648">
        <v>0</v>
      </c>
      <c r="P648">
        <v>24389606</v>
      </c>
      <c r="Q648">
        <v>24389606</v>
      </c>
      <c r="R648">
        <v>0</v>
      </c>
    </row>
    <row r="649" spans="1:18">
      <c r="A649" t="s">
        <v>721</v>
      </c>
      <c r="B649">
        <v>11</v>
      </c>
      <c r="C649">
        <v>100732550</v>
      </c>
      <c r="D649" s="1">
        <v>4.5350000000000005E-5</v>
      </c>
      <c r="E649">
        <v>0.21382000000000001</v>
      </c>
      <c r="F649">
        <v>0.37830000000000003</v>
      </c>
      <c r="G649" t="s">
        <v>23</v>
      </c>
      <c r="H649">
        <v>1.7899999999999999E-3</v>
      </c>
      <c r="I649">
        <v>1.7899999999999999E-3</v>
      </c>
      <c r="J649">
        <v>0.32800000000000001</v>
      </c>
      <c r="K649" t="s">
        <v>92</v>
      </c>
      <c r="L649">
        <v>0</v>
      </c>
      <c r="M649">
        <v>100732550</v>
      </c>
      <c r="N649">
        <v>100734580</v>
      </c>
      <c r="O649">
        <v>2.0299999999999998</v>
      </c>
      <c r="P649">
        <v>100732550</v>
      </c>
      <c r="Q649">
        <v>100734580</v>
      </c>
      <c r="R649">
        <v>2.0299999999999998</v>
      </c>
    </row>
    <row r="650" spans="1:18">
      <c r="A650" t="s">
        <v>722</v>
      </c>
      <c r="B650">
        <v>19</v>
      </c>
      <c r="C650">
        <v>2098216</v>
      </c>
      <c r="D650" s="1">
        <v>4.5370000000000001E-5</v>
      </c>
      <c r="E650">
        <v>1.4293199999999999</v>
      </c>
      <c r="F650">
        <v>8.7599999999999997E-2</v>
      </c>
      <c r="G650" t="s">
        <v>37</v>
      </c>
      <c r="H650">
        <v>8.8400000000000006E-3</v>
      </c>
      <c r="I650">
        <v>8.8400000000000006E-3</v>
      </c>
      <c r="J650">
        <v>0.33700000000000002</v>
      </c>
      <c r="K650" t="s">
        <v>63</v>
      </c>
      <c r="L650">
        <v>0</v>
      </c>
      <c r="M650">
        <v>2088016</v>
      </c>
      <c r="N650">
        <v>2098216</v>
      </c>
      <c r="O650">
        <v>10.199999999999999</v>
      </c>
      <c r="P650">
        <v>2088016</v>
      </c>
      <c r="Q650">
        <v>2098216</v>
      </c>
      <c r="R650">
        <v>10.199999999999999</v>
      </c>
    </row>
    <row r="651" spans="1:18">
      <c r="A651" t="s">
        <v>723</v>
      </c>
      <c r="B651">
        <v>6</v>
      </c>
      <c r="C651">
        <v>56441488</v>
      </c>
      <c r="D651" s="1">
        <v>4.5380000000000003E-5</v>
      </c>
      <c r="E651">
        <v>2.0358200000000002</v>
      </c>
      <c r="F651">
        <v>0.17430000000000001</v>
      </c>
      <c r="G651" t="s">
        <v>56</v>
      </c>
      <c r="H651">
        <v>5.8900000000000003E-3</v>
      </c>
      <c r="I651">
        <v>1.47E-3</v>
      </c>
      <c r="J651">
        <v>0.626</v>
      </c>
      <c r="K651" t="s">
        <v>57</v>
      </c>
      <c r="L651">
        <v>0</v>
      </c>
      <c r="M651">
        <v>56441488</v>
      </c>
      <c r="N651">
        <v>56441488</v>
      </c>
      <c r="O651">
        <v>0</v>
      </c>
      <c r="P651">
        <v>56441488</v>
      </c>
      <c r="Q651">
        <v>56441488</v>
      </c>
      <c r="R651">
        <v>0</v>
      </c>
    </row>
    <row r="652" spans="1:18">
      <c r="A652" t="s">
        <v>724</v>
      </c>
      <c r="B652">
        <v>19</v>
      </c>
      <c r="C652">
        <v>24388923</v>
      </c>
      <c r="D652" s="1">
        <v>4.5430000000000004E-5</v>
      </c>
      <c r="E652">
        <v>4.6329799999999999</v>
      </c>
      <c r="F652">
        <v>0.376</v>
      </c>
      <c r="G652" t="s">
        <v>23</v>
      </c>
      <c r="H652">
        <v>2.5300000000000002E-4</v>
      </c>
      <c r="I652">
        <v>2.5300000000000002E-4</v>
      </c>
      <c r="J652">
        <v>0.875</v>
      </c>
      <c r="K652" t="s">
        <v>61</v>
      </c>
      <c r="L652">
        <v>0</v>
      </c>
      <c r="M652">
        <v>24388923</v>
      </c>
      <c r="N652">
        <v>24388923</v>
      </c>
      <c r="O652">
        <v>0</v>
      </c>
      <c r="P652">
        <v>24388923</v>
      </c>
      <c r="Q652">
        <v>24388923</v>
      </c>
      <c r="R652">
        <v>0</v>
      </c>
    </row>
    <row r="653" spans="1:18">
      <c r="A653" t="s">
        <v>725</v>
      </c>
      <c r="B653">
        <v>14</v>
      </c>
      <c r="C653">
        <v>27164976</v>
      </c>
      <c r="D653" s="1">
        <v>4.5430000000000004E-5</v>
      </c>
      <c r="E653">
        <v>0.96116999999999997</v>
      </c>
      <c r="F653">
        <v>9.7000000000000003E-3</v>
      </c>
      <c r="G653" t="s">
        <v>48</v>
      </c>
      <c r="H653">
        <v>0.36899999999999999</v>
      </c>
      <c r="I653">
        <v>0.373</v>
      </c>
      <c r="J653">
        <v>0.90900000000000003</v>
      </c>
      <c r="K653" t="s">
        <v>26</v>
      </c>
      <c r="L653">
        <v>0</v>
      </c>
      <c r="M653">
        <v>27164976</v>
      </c>
      <c r="N653">
        <v>27197176</v>
      </c>
      <c r="O653">
        <v>32.200000000000003</v>
      </c>
      <c r="P653">
        <v>27164976</v>
      </c>
      <c r="Q653">
        <v>27177776</v>
      </c>
      <c r="R653">
        <v>12.8</v>
      </c>
    </row>
    <row r="654" spans="1:18">
      <c r="A654" t="s">
        <v>726</v>
      </c>
      <c r="B654">
        <v>19</v>
      </c>
      <c r="C654">
        <v>24384837</v>
      </c>
      <c r="D654" s="1">
        <v>4.5470000000000003E-5</v>
      </c>
      <c r="E654">
        <v>4.6380800000000004</v>
      </c>
      <c r="F654">
        <v>0.37630000000000002</v>
      </c>
      <c r="G654" t="s">
        <v>23</v>
      </c>
      <c r="H654">
        <v>2.5300000000000002E-4</v>
      </c>
      <c r="I654">
        <v>2.5300000000000002E-4</v>
      </c>
      <c r="J654">
        <v>0.873</v>
      </c>
      <c r="K654" t="s">
        <v>61</v>
      </c>
      <c r="L654">
        <v>0</v>
      </c>
      <c r="M654">
        <v>24384837</v>
      </c>
      <c r="N654">
        <v>24384837</v>
      </c>
      <c r="O654">
        <v>0</v>
      </c>
      <c r="P654">
        <v>24384837</v>
      </c>
      <c r="Q654">
        <v>24384837</v>
      </c>
      <c r="R654">
        <v>0</v>
      </c>
    </row>
    <row r="655" spans="1:18">
      <c r="A655" t="s">
        <v>727</v>
      </c>
      <c r="B655">
        <v>11</v>
      </c>
      <c r="C655">
        <v>65753304</v>
      </c>
      <c r="D655" s="1">
        <v>4.5500000000000001E-5</v>
      </c>
      <c r="E655">
        <v>0.87739</v>
      </c>
      <c r="F655">
        <v>3.2099999999999997E-2</v>
      </c>
      <c r="G655" t="s">
        <v>23</v>
      </c>
      <c r="H655">
        <v>0.97599999999999998</v>
      </c>
      <c r="I655">
        <v>0.97799999999999998</v>
      </c>
      <c r="J655">
        <v>0.82399999999999995</v>
      </c>
      <c r="K655" t="s">
        <v>26</v>
      </c>
      <c r="L655">
        <v>0</v>
      </c>
      <c r="M655">
        <v>65753304</v>
      </c>
      <c r="N655">
        <v>65828204</v>
      </c>
      <c r="O655">
        <v>74.900000000000006</v>
      </c>
      <c r="P655">
        <v>65753304</v>
      </c>
      <c r="Q655">
        <v>65753304</v>
      </c>
      <c r="R655">
        <v>0</v>
      </c>
    </row>
    <row r="656" spans="1:18">
      <c r="A656" t="s">
        <v>728</v>
      </c>
      <c r="B656">
        <v>1</v>
      </c>
      <c r="C656">
        <v>12918675</v>
      </c>
      <c r="D656" s="1">
        <v>4.5520000000000005E-5</v>
      </c>
      <c r="E656">
        <v>0.87634000000000001</v>
      </c>
      <c r="F656">
        <v>3.2399999999999998E-2</v>
      </c>
      <c r="G656" t="s">
        <v>729</v>
      </c>
      <c r="H656">
        <v>0.92700000000000005</v>
      </c>
      <c r="I656">
        <v>0.93</v>
      </c>
      <c r="J656">
        <v>0.48799999999999999</v>
      </c>
      <c r="K656" t="s">
        <v>30</v>
      </c>
      <c r="L656">
        <v>0</v>
      </c>
      <c r="M656">
        <v>12918675</v>
      </c>
      <c r="N656">
        <v>12918675</v>
      </c>
      <c r="O656">
        <v>0</v>
      </c>
      <c r="P656">
        <v>12918675</v>
      </c>
      <c r="Q656">
        <v>12918675</v>
      </c>
      <c r="R656">
        <v>0</v>
      </c>
    </row>
    <row r="657" spans="1:18">
      <c r="A657" t="s">
        <v>730</v>
      </c>
      <c r="B657">
        <v>5</v>
      </c>
      <c r="C657">
        <v>130499216</v>
      </c>
      <c r="D657" s="1">
        <v>4.5550000000000003E-5</v>
      </c>
      <c r="E657">
        <v>1.90561</v>
      </c>
      <c r="F657">
        <v>0.15809999999999999</v>
      </c>
      <c r="G657" t="s">
        <v>37</v>
      </c>
      <c r="H657">
        <v>6.2100000000000002E-3</v>
      </c>
      <c r="I657">
        <v>3.5200000000000001E-3</v>
      </c>
      <c r="J657">
        <v>0.60899999999999999</v>
      </c>
      <c r="K657" t="s">
        <v>68</v>
      </c>
      <c r="L657">
        <v>0</v>
      </c>
      <c r="M657">
        <v>129680216</v>
      </c>
      <c r="N657">
        <v>130662216</v>
      </c>
      <c r="O657">
        <v>982</v>
      </c>
      <c r="P657">
        <v>129680216</v>
      </c>
      <c r="Q657">
        <v>130662216</v>
      </c>
      <c r="R657">
        <v>982</v>
      </c>
    </row>
    <row r="658" spans="1:18">
      <c r="A658" t="s">
        <v>731</v>
      </c>
      <c r="B658">
        <v>19</v>
      </c>
      <c r="C658">
        <v>24383788</v>
      </c>
      <c r="D658" s="1">
        <v>4.5560000000000004E-5</v>
      </c>
      <c r="E658">
        <v>4.6376100000000005</v>
      </c>
      <c r="F658">
        <v>0.37630000000000002</v>
      </c>
      <c r="G658" t="s">
        <v>56</v>
      </c>
      <c r="H658">
        <v>2.5300000000000002E-4</v>
      </c>
      <c r="I658">
        <v>2.5300000000000002E-4</v>
      </c>
      <c r="J658">
        <v>0.872</v>
      </c>
      <c r="K658" t="s">
        <v>92</v>
      </c>
      <c r="L658">
        <v>0</v>
      </c>
      <c r="M658">
        <v>24383788</v>
      </c>
      <c r="N658">
        <v>24383788</v>
      </c>
      <c r="O658">
        <v>0</v>
      </c>
      <c r="P658">
        <v>24383788</v>
      </c>
      <c r="Q658">
        <v>24383788</v>
      </c>
      <c r="R658">
        <v>0</v>
      </c>
    </row>
    <row r="659" spans="1:18">
      <c r="A659" t="s">
        <v>732</v>
      </c>
      <c r="B659">
        <v>12</v>
      </c>
      <c r="C659">
        <v>120386069</v>
      </c>
      <c r="D659" s="1">
        <v>4.5560000000000004E-5</v>
      </c>
      <c r="E659">
        <v>5.2582599999999999</v>
      </c>
      <c r="F659">
        <v>0.40710000000000002</v>
      </c>
      <c r="G659" t="s">
        <v>23</v>
      </c>
      <c r="H659">
        <v>5.8600000000000004E-4</v>
      </c>
      <c r="I659">
        <v>5.8600000000000004E-4</v>
      </c>
      <c r="J659">
        <v>0.45</v>
      </c>
      <c r="K659" t="s">
        <v>61</v>
      </c>
      <c r="L659">
        <v>0</v>
      </c>
      <c r="M659">
        <v>120386069</v>
      </c>
      <c r="N659">
        <v>120386069</v>
      </c>
      <c r="O659">
        <v>0</v>
      </c>
      <c r="P659">
        <v>120386069</v>
      </c>
      <c r="Q659">
        <v>120386069</v>
      </c>
      <c r="R659">
        <v>0</v>
      </c>
    </row>
    <row r="660" spans="1:18">
      <c r="A660" t="s">
        <v>733</v>
      </c>
      <c r="B660">
        <v>19</v>
      </c>
      <c r="C660">
        <v>24387613</v>
      </c>
      <c r="D660" s="1">
        <v>4.562E-5</v>
      </c>
      <c r="E660">
        <v>4.6329799999999999</v>
      </c>
      <c r="F660">
        <v>0.37609999999999999</v>
      </c>
      <c r="G660" t="s">
        <v>155</v>
      </c>
      <c r="H660">
        <v>2.5300000000000002E-4</v>
      </c>
      <c r="I660">
        <v>2.5300000000000002E-4</v>
      </c>
      <c r="J660">
        <v>0.874</v>
      </c>
      <c r="K660" t="s">
        <v>92</v>
      </c>
      <c r="L660">
        <v>0</v>
      </c>
      <c r="M660">
        <v>24387613</v>
      </c>
      <c r="N660">
        <v>24387613</v>
      </c>
      <c r="O660">
        <v>0</v>
      </c>
      <c r="P660">
        <v>24387613</v>
      </c>
      <c r="Q660">
        <v>24387613</v>
      </c>
      <c r="R660">
        <v>0</v>
      </c>
    </row>
    <row r="661" spans="1:18">
      <c r="A661" t="s">
        <v>734</v>
      </c>
      <c r="B661">
        <v>7</v>
      </c>
      <c r="C661">
        <v>67658320</v>
      </c>
      <c r="D661" s="1">
        <v>4.5690000000000005E-5</v>
      </c>
      <c r="E661">
        <v>4.2354900000000004</v>
      </c>
      <c r="F661">
        <v>0.35410000000000003</v>
      </c>
      <c r="G661" t="s">
        <v>246</v>
      </c>
      <c r="H661">
        <v>2.7700000000000001E-4</v>
      </c>
      <c r="I661">
        <v>2.16E-3</v>
      </c>
      <c r="J661">
        <v>0.875</v>
      </c>
      <c r="K661" t="s">
        <v>92</v>
      </c>
      <c r="L661">
        <v>1</v>
      </c>
      <c r="M661">
        <v>67658320</v>
      </c>
      <c r="N661">
        <v>67658320</v>
      </c>
      <c r="O661">
        <v>0</v>
      </c>
      <c r="P661">
        <v>67658320</v>
      </c>
      <c r="Q661">
        <v>67658320</v>
      </c>
      <c r="R661">
        <v>0</v>
      </c>
    </row>
    <row r="662" spans="1:18">
      <c r="A662" t="s">
        <v>735</v>
      </c>
      <c r="B662">
        <v>19</v>
      </c>
      <c r="C662">
        <v>24379555</v>
      </c>
      <c r="D662" s="1">
        <v>4.5810000000000004E-5</v>
      </c>
      <c r="E662">
        <v>4.6385399999999999</v>
      </c>
      <c r="F662">
        <v>0.3765</v>
      </c>
      <c r="G662" t="s">
        <v>28</v>
      </c>
      <c r="H662">
        <v>2.5300000000000002E-4</v>
      </c>
      <c r="I662">
        <v>2.5300000000000002E-4</v>
      </c>
      <c r="J662">
        <v>0.87</v>
      </c>
      <c r="K662" t="s">
        <v>61</v>
      </c>
      <c r="L662">
        <v>0</v>
      </c>
      <c r="M662">
        <v>24379555</v>
      </c>
      <c r="N662">
        <v>24379555</v>
      </c>
      <c r="O662">
        <v>0</v>
      </c>
      <c r="P662">
        <v>24379555</v>
      </c>
      <c r="Q662">
        <v>24379555</v>
      </c>
      <c r="R662">
        <v>0</v>
      </c>
    </row>
    <row r="663" spans="1:18">
      <c r="A663" t="s">
        <v>736</v>
      </c>
      <c r="B663">
        <v>4</v>
      </c>
      <c r="C663">
        <v>187983496</v>
      </c>
      <c r="D663" s="1">
        <v>4.5900000000000004E-5</v>
      </c>
      <c r="E663">
        <v>1.4139699999999999</v>
      </c>
      <c r="F663">
        <v>8.5000000000000006E-2</v>
      </c>
      <c r="G663" t="s">
        <v>28</v>
      </c>
      <c r="H663">
        <v>4.5199999999999997E-2</v>
      </c>
      <c r="I663">
        <v>3.2000000000000001E-2</v>
      </c>
      <c r="J663">
        <v>0.96799999999999997</v>
      </c>
      <c r="K663" t="s">
        <v>737</v>
      </c>
      <c r="L663">
        <v>1</v>
      </c>
      <c r="M663">
        <v>187983496</v>
      </c>
      <c r="N663">
        <v>187983496</v>
      </c>
      <c r="O663">
        <v>0</v>
      </c>
      <c r="P663">
        <v>187983496</v>
      </c>
      <c r="Q663">
        <v>187983496</v>
      </c>
      <c r="R663">
        <v>0</v>
      </c>
    </row>
    <row r="664" spans="1:18">
      <c r="A664" t="s">
        <v>738</v>
      </c>
      <c r="B664">
        <v>10</v>
      </c>
      <c r="C664">
        <v>106578005</v>
      </c>
      <c r="D664" s="1">
        <v>4.5910000000000006E-5</v>
      </c>
      <c r="E664">
        <v>1.5969600000000002</v>
      </c>
      <c r="F664">
        <v>0.1148</v>
      </c>
      <c r="G664" t="s">
        <v>48</v>
      </c>
      <c r="H664">
        <v>3.5899999999999999E-3</v>
      </c>
      <c r="I664">
        <v>3.2699999999999999E-3</v>
      </c>
      <c r="J664">
        <v>0.995</v>
      </c>
      <c r="K664" t="s">
        <v>68</v>
      </c>
      <c r="L664">
        <v>2</v>
      </c>
      <c r="M664">
        <v>106542005</v>
      </c>
      <c r="N664">
        <v>106581585</v>
      </c>
      <c r="O664">
        <v>39.58</v>
      </c>
      <c r="P664">
        <v>106542005</v>
      </c>
      <c r="Q664">
        <v>106581585</v>
      </c>
      <c r="R664">
        <v>39.58</v>
      </c>
    </row>
    <row r="665" spans="1:18">
      <c r="A665" t="s">
        <v>739</v>
      </c>
      <c r="B665">
        <v>6</v>
      </c>
      <c r="C665">
        <v>41925993</v>
      </c>
      <c r="D665" s="1">
        <v>4.5930000000000002E-5</v>
      </c>
      <c r="E665">
        <v>1.4967600000000001</v>
      </c>
      <c r="F665">
        <v>9.9000000000000005E-2</v>
      </c>
      <c r="G665" t="s">
        <v>28</v>
      </c>
      <c r="H665">
        <v>4.7600000000000003E-3</v>
      </c>
      <c r="I665">
        <v>5.2599999999999999E-3</v>
      </c>
      <c r="J665">
        <v>0.88500000000000001</v>
      </c>
      <c r="K665" t="s">
        <v>740</v>
      </c>
      <c r="L665">
        <v>0</v>
      </c>
      <c r="M665">
        <v>41745993</v>
      </c>
      <c r="N665">
        <v>41991393</v>
      </c>
      <c r="O665">
        <v>245.4</v>
      </c>
      <c r="P665">
        <v>41925993</v>
      </c>
      <c r="Q665">
        <v>41926844</v>
      </c>
      <c r="R665">
        <v>0.85099999999999998</v>
      </c>
    </row>
    <row r="666" spans="1:18">
      <c r="A666" t="s">
        <v>741</v>
      </c>
      <c r="B666">
        <v>14</v>
      </c>
      <c r="C666">
        <v>34615843</v>
      </c>
      <c r="D666" s="1">
        <v>4.6000000000000007E-5</v>
      </c>
      <c r="E666">
        <v>0.57804999999999995</v>
      </c>
      <c r="F666">
        <v>0.13450000000000001</v>
      </c>
      <c r="G666" t="s">
        <v>28</v>
      </c>
      <c r="H666">
        <v>0.99299999999999999</v>
      </c>
      <c r="I666">
        <v>0.99299999999999999</v>
      </c>
      <c r="J666">
        <v>0.64800000000000002</v>
      </c>
      <c r="K666" t="s">
        <v>79</v>
      </c>
      <c r="L666">
        <v>0</v>
      </c>
      <c r="M666">
        <v>34615843</v>
      </c>
      <c r="N666">
        <v>34615843</v>
      </c>
      <c r="O666">
        <v>0</v>
      </c>
      <c r="P666">
        <v>34615843</v>
      </c>
      <c r="Q666">
        <v>34615843</v>
      </c>
      <c r="R666">
        <v>0</v>
      </c>
    </row>
    <row r="667" spans="1:18">
      <c r="A667" t="s">
        <v>742</v>
      </c>
      <c r="B667">
        <v>16</v>
      </c>
      <c r="C667">
        <v>407604</v>
      </c>
      <c r="D667" s="1">
        <v>4.6060000000000003E-5</v>
      </c>
      <c r="E667">
        <v>1.04373</v>
      </c>
      <c r="F667">
        <v>1.0500000000000001E-2</v>
      </c>
      <c r="G667" t="s">
        <v>37</v>
      </c>
      <c r="H667">
        <v>0.72699999999999998</v>
      </c>
      <c r="I667">
        <v>0.72799999999999998</v>
      </c>
      <c r="J667">
        <v>0.74</v>
      </c>
      <c r="K667" t="s">
        <v>24</v>
      </c>
      <c r="L667">
        <v>1</v>
      </c>
      <c r="M667">
        <v>337704</v>
      </c>
      <c r="N667">
        <v>407604</v>
      </c>
      <c r="O667">
        <v>69.900000000000006</v>
      </c>
      <c r="P667">
        <v>406424</v>
      </c>
      <c r="Q667">
        <v>407604</v>
      </c>
      <c r="R667">
        <v>1.18</v>
      </c>
    </row>
    <row r="668" spans="1:18">
      <c r="A668" t="s">
        <v>743</v>
      </c>
      <c r="B668">
        <v>12</v>
      </c>
      <c r="C668">
        <v>32545108</v>
      </c>
      <c r="D668" s="1">
        <v>4.6300000000000001E-5</v>
      </c>
      <c r="E668">
        <v>0.88932</v>
      </c>
      <c r="F668">
        <v>2.8799999999999999E-2</v>
      </c>
      <c r="G668" t="s">
        <v>23</v>
      </c>
      <c r="H668">
        <v>0.96599999999999997</v>
      </c>
      <c r="I668">
        <v>0.96699999999999997</v>
      </c>
      <c r="J668">
        <v>0.72199999999999998</v>
      </c>
      <c r="K668" t="s">
        <v>26</v>
      </c>
      <c r="L668">
        <v>0</v>
      </c>
      <c r="M668">
        <v>32480308</v>
      </c>
      <c r="N668">
        <v>32545108</v>
      </c>
      <c r="O668">
        <v>64.8</v>
      </c>
      <c r="P668">
        <v>32480308</v>
      </c>
      <c r="Q668">
        <v>32545108</v>
      </c>
      <c r="R668">
        <v>64.8</v>
      </c>
    </row>
    <row r="669" spans="1:18">
      <c r="A669" t="s">
        <v>744</v>
      </c>
      <c r="B669">
        <v>16</v>
      </c>
      <c r="C669">
        <v>77496946</v>
      </c>
      <c r="D669" s="1">
        <v>4.6370000000000005E-5</v>
      </c>
      <c r="E669">
        <v>7.2565200000000001</v>
      </c>
      <c r="F669">
        <v>0.48659999999999998</v>
      </c>
      <c r="G669" t="s">
        <v>23</v>
      </c>
      <c r="H669">
        <v>4.4799999999999999E-4</v>
      </c>
      <c r="I669">
        <v>4.4799999999999999E-4</v>
      </c>
      <c r="J669">
        <v>0.32200000000000001</v>
      </c>
      <c r="K669" t="s">
        <v>61</v>
      </c>
      <c r="L669">
        <v>0</v>
      </c>
      <c r="M669">
        <v>77496946</v>
      </c>
      <c r="N669">
        <v>77496946</v>
      </c>
      <c r="O669">
        <v>0</v>
      </c>
      <c r="P669">
        <v>77496946</v>
      </c>
      <c r="Q669">
        <v>77496946</v>
      </c>
      <c r="R669">
        <v>0</v>
      </c>
    </row>
    <row r="670" spans="1:18">
      <c r="A670" t="s">
        <v>745</v>
      </c>
      <c r="B670">
        <v>19</v>
      </c>
      <c r="C670">
        <v>24449388</v>
      </c>
      <c r="D670" s="1">
        <v>4.6410000000000005E-5</v>
      </c>
      <c r="E670">
        <v>4.6659899999999999</v>
      </c>
      <c r="F670">
        <v>0.37819999999999998</v>
      </c>
      <c r="G670" t="s">
        <v>28</v>
      </c>
      <c r="H670">
        <v>2.7300000000000002E-4</v>
      </c>
      <c r="I670">
        <v>2.7300000000000002E-4</v>
      </c>
      <c r="J670">
        <v>0.79700000000000004</v>
      </c>
      <c r="K670" t="s">
        <v>61</v>
      </c>
      <c r="L670">
        <v>0</v>
      </c>
      <c r="M670">
        <v>24449388</v>
      </c>
      <c r="N670">
        <v>24449388</v>
      </c>
      <c r="O670">
        <v>0</v>
      </c>
      <c r="P670">
        <v>24449388</v>
      </c>
      <c r="Q670">
        <v>24449388</v>
      </c>
      <c r="R670">
        <v>0</v>
      </c>
    </row>
    <row r="671" spans="1:18">
      <c r="A671" t="s">
        <v>746</v>
      </c>
      <c r="B671">
        <v>22</v>
      </c>
      <c r="C671">
        <v>47314522</v>
      </c>
      <c r="D671" s="1">
        <v>4.6610000000000003E-5</v>
      </c>
      <c r="E671">
        <v>0.89717999999999998</v>
      </c>
      <c r="F671">
        <v>2.6599999999999999E-2</v>
      </c>
      <c r="G671" t="s">
        <v>28</v>
      </c>
      <c r="H671">
        <v>0.97499999999999998</v>
      </c>
      <c r="I671">
        <v>0.97499999999999998</v>
      </c>
      <c r="J671">
        <v>0.99099999999999999</v>
      </c>
      <c r="K671" t="s">
        <v>54</v>
      </c>
      <c r="L671">
        <v>1</v>
      </c>
      <c r="M671">
        <v>47302622</v>
      </c>
      <c r="N671">
        <v>47339422</v>
      </c>
      <c r="O671">
        <v>36.799999999999997</v>
      </c>
      <c r="P671">
        <v>47302622</v>
      </c>
      <c r="Q671">
        <v>47339422</v>
      </c>
      <c r="R671">
        <v>36.799999999999997</v>
      </c>
    </row>
    <row r="672" spans="1:18">
      <c r="A672" t="s">
        <v>747</v>
      </c>
      <c r="B672">
        <v>13</v>
      </c>
      <c r="C672">
        <v>69953930</v>
      </c>
      <c r="D672" s="1">
        <v>4.6630000000000006E-5</v>
      </c>
      <c r="E672">
        <v>3.2635000000000001</v>
      </c>
      <c r="F672">
        <v>0.29049999999999998</v>
      </c>
      <c r="G672" t="s">
        <v>56</v>
      </c>
      <c r="H672">
        <v>4.55E-4</v>
      </c>
      <c r="I672">
        <v>4.55E-4</v>
      </c>
      <c r="J672">
        <v>0.96399999999999997</v>
      </c>
      <c r="K672" t="s">
        <v>92</v>
      </c>
      <c r="L672">
        <v>0</v>
      </c>
      <c r="M672">
        <v>69953930</v>
      </c>
      <c r="N672">
        <v>69953930</v>
      </c>
      <c r="O672">
        <v>0</v>
      </c>
      <c r="P672">
        <v>69953930</v>
      </c>
      <c r="Q672">
        <v>69953930</v>
      </c>
      <c r="R672">
        <v>0</v>
      </c>
    </row>
    <row r="673" spans="1:18">
      <c r="A673" t="s">
        <v>748</v>
      </c>
      <c r="B673">
        <v>4</v>
      </c>
      <c r="C673">
        <v>105843484</v>
      </c>
      <c r="D673" s="1">
        <v>4.6690000000000002E-5</v>
      </c>
      <c r="E673">
        <v>2.84198</v>
      </c>
      <c r="F673">
        <v>0.25650000000000001</v>
      </c>
      <c r="G673" t="s">
        <v>155</v>
      </c>
      <c r="H673">
        <v>8.1400000000000005E-4</v>
      </c>
      <c r="I673">
        <v>8.1400000000000005E-4</v>
      </c>
      <c r="J673">
        <v>0.90800000000000003</v>
      </c>
      <c r="K673" t="s">
        <v>92</v>
      </c>
      <c r="L673">
        <v>0</v>
      </c>
      <c r="M673">
        <v>105843484</v>
      </c>
      <c r="N673">
        <v>105843484</v>
      </c>
      <c r="O673">
        <v>0</v>
      </c>
      <c r="P673">
        <v>105843484</v>
      </c>
      <c r="Q673">
        <v>105843484</v>
      </c>
      <c r="R673">
        <v>0</v>
      </c>
    </row>
    <row r="674" spans="1:18">
      <c r="A674" t="s">
        <v>749</v>
      </c>
      <c r="B674">
        <v>4</v>
      </c>
      <c r="C674">
        <v>105834615</v>
      </c>
      <c r="D674" s="1">
        <v>4.6780000000000003E-5</v>
      </c>
      <c r="E674">
        <v>2.8385699999999998</v>
      </c>
      <c r="F674">
        <v>0.25629999999999997</v>
      </c>
      <c r="G674" t="s">
        <v>23</v>
      </c>
      <c r="H674">
        <v>7.9699999999999997E-4</v>
      </c>
      <c r="I674">
        <v>7.9699999999999997E-4</v>
      </c>
      <c r="J674">
        <v>0.92400000000000004</v>
      </c>
      <c r="K674" t="s">
        <v>61</v>
      </c>
      <c r="L674">
        <v>0</v>
      </c>
      <c r="M674">
        <v>105834615</v>
      </c>
      <c r="N674">
        <v>105834615</v>
      </c>
      <c r="O674">
        <v>0</v>
      </c>
      <c r="P674">
        <v>105834615</v>
      </c>
      <c r="Q674">
        <v>105834615</v>
      </c>
      <c r="R674">
        <v>0</v>
      </c>
    </row>
    <row r="675" spans="1:18">
      <c r="A675" t="s">
        <v>750</v>
      </c>
      <c r="B675">
        <v>6</v>
      </c>
      <c r="C675">
        <v>54113285</v>
      </c>
      <c r="D675" s="1">
        <v>4.6790000000000004E-5</v>
      </c>
      <c r="E675">
        <v>3.77311</v>
      </c>
      <c r="F675">
        <v>0.32619999999999999</v>
      </c>
      <c r="G675" t="s">
        <v>23</v>
      </c>
      <c r="H675">
        <v>3.77E-4</v>
      </c>
      <c r="I675">
        <v>3.77E-4</v>
      </c>
      <c r="J675">
        <v>0.79</v>
      </c>
      <c r="K675" t="s">
        <v>61</v>
      </c>
      <c r="L675">
        <v>0</v>
      </c>
      <c r="M675">
        <v>51923285</v>
      </c>
      <c r="N675">
        <v>55263285</v>
      </c>
      <c r="O675">
        <v>3340</v>
      </c>
      <c r="P675">
        <v>54057285</v>
      </c>
      <c r="Q675">
        <v>55263285</v>
      </c>
      <c r="R675">
        <v>1206</v>
      </c>
    </row>
    <row r="676" spans="1:18">
      <c r="A676" t="s">
        <v>751</v>
      </c>
      <c r="B676">
        <v>19</v>
      </c>
      <c r="C676">
        <v>24449603</v>
      </c>
      <c r="D676" s="1">
        <v>4.6910000000000003E-5</v>
      </c>
      <c r="E676">
        <v>4.6622599999999998</v>
      </c>
      <c r="F676">
        <v>0.37819999999999998</v>
      </c>
      <c r="G676" t="s">
        <v>42</v>
      </c>
      <c r="H676">
        <v>2.7399999999999999E-4</v>
      </c>
      <c r="I676">
        <v>2.7399999999999999E-4</v>
      </c>
      <c r="J676">
        <v>0.79600000000000004</v>
      </c>
      <c r="K676" t="s">
        <v>61</v>
      </c>
      <c r="L676">
        <v>0</v>
      </c>
      <c r="M676">
        <v>24449603</v>
      </c>
      <c r="N676">
        <v>24449603</v>
      </c>
      <c r="O676">
        <v>0</v>
      </c>
      <c r="P676">
        <v>24449603</v>
      </c>
      <c r="Q676">
        <v>24449603</v>
      </c>
      <c r="R676">
        <v>0</v>
      </c>
    </row>
    <row r="677" spans="1:18">
      <c r="A677" t="s">
        <v>752</v>
      </c>
      <c r="B677">
        <v>12</v>
      </c>
      <c r="C677">
        <v>51167269</v>
      </c>
      <c r="D677" s="1">
        <v>4.6910000000000003E-5</v>
      </c>
      <c r="E677">
        <v>0.66937999999999998</v>
      </c>
      <c r="F677">
        <v>9.8599999999999993E-2</v>
      </c>
      <c r="G677" t="s">
        <v>56</v>
      </c>
      <c r="H677">
        <v>6.3899999999999998E-3</v>
      </c>
      <c r="I677">
        <v>6.8900000000000003E-3</v>
      </c>
      <c r="J677">
        <v>0.70299999999999996</v>
      </c>
      <c r="K677" t="s">
        <v>68</v>
      </c>
      <c r="L677">
        <v>0</v>
      </c>
      <c r="M677">
        <v>51167269</v>
      </c>
      <c r="N677">
        <v>51509269</v>
      </c>
      <c r="O677">
        <v>342</v>
      </c>
      <c r="P677">
        <v>51167269</v>
      </c>
      <c r="Q677">
        <v>51509269</v>
      </c>
      <c r="R677">
        <v>342</v>
      </c>
    </row>
    <row r="678" spans="1:18">
      <c r="A678" t="s">
        <v>753</v>
      </c>
      <c r="B678">
        <v>14</v>
      </c>
      <c r="C678">
        <v>87371338</v>
      </c>
      <c r="D678" s="1">
        <v>4.7030000000000002E-5</v>
      </c>
      <c r="E678">
        <v>1.5939299999999998</v>
      </c>
      <c r="F678">
        <v>0.11459999999999999</v>
      </c>
      <c r="G678" t="s">
        <v>125</v>
      </c>
      <c r="H678">
        <v>5.28E-3</v>
      </c>
      <c r="I678">
        <v>4.7400000000000003E-3</v>
      </c>
      <c r="J678">
        <v>0.94199999999999995</v>
      </c>
      <c r="K678" t="s">
        <v>57</v>
      </c>
      <c r="L678">
        <v>0</v>
      </c>
      <c r="M678">
        <v>87371338</v>
      </c>
      <c r="N678">
        <v>87371338</v>
      </c>
      <c r="O678">
        <v>0</v>
      </c>
      <c r="P678">
        <v>87371338</v>
      </c>
      <c r="Q678">
        <v>87371338</v>
      </c>
      <c r="R678">
        <v>0</v>
      </c>
    </row>
    <row r="679" spans="1:18">
      <c r="A679" t="s">
        <v>754</v>
      </c>
      <c r="B679">
        <v>13</v>
      </c>
      <c r="C679">
        <v>69928934</v>
      </c>
      <c r="D679" s="1">
        <v>4.7110000000000001E-5</v>
      </c>
      <c r="E679">
        <v>3.1784699999999999</v>
      </c>
      <c r="F679">
        <v>0.28420000000000001</v>
      </c>
      <c r="G679" t="s">
        <v>28</v>
      </c>
      <c r="H679">
        <v>5.1999999999999995E-4</v>
      </c>
      <c r="I679">
        <v>5.1999999999999995E-4</v>
      </c>
      <c r="J679">
        <v>0.92100000000000004</v>
      </c>
      <c r="K679" t="s">
        <v>61</v>
      </c>
      <c r="L679">
        <v>0</v>
      </c>
      <c r="M679">
        <v>69928934</v>
      </c>
      <c r="N679">
        <v>69928934</v>
      </c>
      <c r="O679">
        <v>0</v>
      </c>
      <c r="P679">
        <v>69928934</v>
      </c>
      <c r="Q679">
        <v>69928934</v>
      </c>
      <c r="R679">
        <v>0</v>
      </c>
    </row>
    <row r="680" spans="1:18">
      <c r="A680" t="s">
        <v>755</v>
      </c>
      <c r="B680">
        <v>19</v>
      </c>
      <c r="C680">
        <v>24377322</v>
      </c>
      <c r="D680" s="1">
        <v>4.7180000000000006E-5</v>
      </c>
      <c r="E680">
        <v>4.6269600000000004</v>
      </c>
      <c r="F680">
        <v>0.3765</v>
      </c>
      <c r="G680" t="s">
        <v>23</v>
      </c>
      <c r="H680">
        <v>2.52E-4</v>
      </c>
      <c r="I680">
        <v>2.52E-4</v>
      </c>
      <c r="J680">
        <v>0.874</v>
      </c>
      <c r="K680" t="s">
        <v>61</v>
      </c>
      <c r="L680">
        <v>0</v>
      </c>
      <c r="M680">
        <v>24377322</v>
      </c>
      <c r="N680">
        <v>24377322</v>
      </c>
      <c r="O680">
        <v>0</v>
      </c>
      <c r="P680">
        <v>24377322</v>
      </c>
      <c r="Q680">
        <v>24377322</v>
      </c>
      <c r="R680">
        <v>0</v>
      </c>
    </row>
    <row r="681" spans="1:18">
      <c r="A681" t="s">
        <v>756</v>
      </c>
      <c r="B681">
        <v>14</v>
      </c>
      <c r="C681">
        <v>87355658</v>
      </c>
      <c r="D681" s="1">
        <v>4.7200000000000002E-5</v>
      </c>
      <c r="E681">
        <v>1.62645</v>
      </c>
      <c r="F681">
        <v>0.1195</v>
      </c>
      <c r="G681" t="s">
        <v>23</v>
      </c>
      <c r="H681">
        <v>5.5300000000000002E-3</v>
      </c>
      <c r="I681">
        <v>4.7600000000000003E-3</v>
      </c>
      <c r="J681">
        <v>0.69099999999999995</v>
      </c>
      <c r="K681" t="s">
        <v>68</v>
      </c>
      <c r="L681">
        <v>0</v>
      </c>
      <c r="M681">
        <v>87355658</v>
      </c>
      <c r="N681">
        <v>87355658</v>
      </c>
      <c r="O681">
        <v>0</v>
      </c>
      <c r="P681">
        <v>87355658</v>
      </c>
      <c r="Q681">
        <v>87355658</v>
      </c>
      <c r="R681">
        <v>0</v>
      </c>
    </row>
    <row r="682" spans="1:18">
      <c r="A682" t="s">
        <v>757</v>
      </c>
      <c r="B682">
        <v>18</v>
      </c>
      <c r="C682">
        <v>21131192</v>
      </c>
      <c r="D682" s="1">
        <v>4.7220000000000005E-5</v>
      </c>
      <c r="E682">
        <v>1.06812</v>
      </c>
      <c r="F682">
        <v>1.6199999999999999E-2</v>
      </c>
      <c r="G682" t="s">
        <v>28</v>
      </c>
      <c r="H682">
        <v>0.106</v>
      </c>
      <c r="I682">
        <v>0.10299999999999999</v>
      </c>
      <c r="J682">
        <v>0.78400000000000003</v>
      </c>
      <c r="K682" t="s">
        <v>63</v>
      </c>
      <c r="L682">
        <v>1</v>
      </c>
      <c r="M682">
        <v>21097492</v>
      </c>
      <c r="N682">
        <v>21186092</v>
      </c>
      <c r="O682">
        <v>88.6</v>
      </c>
      <c r="P682">
        <v>21131192</v>
      </c>
      <c r="Q682">
        <v>21186092</v>
      </c>
      <c r="R682">
        <v>54.9</v>
      </c>
    </row>
    <row r="683" spans="1:18">
      <c r="A683" t="s">
        <v>758</v>
      </c>
      <c r="B683">
        <v>13</v>
      </c>
      <c r="C683">
        <v>48413426</v>
      </c>
      <c r="D683" s="1">
        <v>4.7310000000000006E-5</v>
      </c>
      <c r="E683">
        <v>2.7734700000000001</v>
      </c>
      <c r="F683">
        <v>0.25069999999999998</v>
      </c>
      <c r="G683" t="s">
        <v>28</v>
      </c>
      <c r="H683">
        <v>1.4599999999999999E-3</v>
      </c>
      <c r="I683">
        <v>1.4599999999999999E-3</v>
      </c>
      <c r="J683">
        <v>0.35699999999999998</v>
      </c>
      <c r="K683" t="s">
        <v>61</v>
      </c>
      <c r="L683">
        <v>0</v>
      </c>
      <c r="M683">
        <v>48413426</v>
      </c>
      <c r="N683">
        <v>48616426</v>
      </c>
      <c r="O683">
        <v>203</v>
      </c>
      <c r="P683">
        <v>48413426</v>
      </c>
      <c r="Q683">
        <v>48616426</v>
      </c>
      <c r="R683">
        <v>203</v>
      </c>
    </row>
    <row r="684" spans="1:18">
      <c r="A684" t="s">
        <v>759</v>
      </c>
      <c r="B684">
        <v>6</v>
      </c>
      <c r="C684">
        <v>62780583</v>
      </c>
      <c r="D684" s="1">
        <v>4.7660000000000001E-5</v>
      </c>
      <c r="E684">
        <v>3.5399099999999999</v>
      </c>
      <c r="F684">
        <v>0.31080000000000002</v>
      </c>
      <c r="G684" t="s">
        <v>125</v>
      </c>
      <c r="H684">
        <v>8.6899999999999998E-4</v>
      </c>
      <c r="I684">
        <v>8.6899999999999998E-4</v>
      </c>
      <c r="J684">
        <v>0.48799999999999999</v>
      </c>
      <c r="K684" t="s">
        <v>92</v>
      </c>
      <c r="L684">
        <v>0</v>
      </c>
      <c r="M684">
        <v>62780583</v>
      </c>
      <c r="N684">
        <v>62780583</v>
      </c>
      <c r="O684">
        <v>0</v>
      </c>
      <c r="P684">
        <v>62780583</v>
      </c>
      <c r="Q684">
        <v>62780583</v>
      </c>
      <c r="R684">
        <v>0</v>
      </c>
    </row>
    <row r="685" spans="1:18">
      <c r="A685" t="s">
        <v>760</v>
      </c>
      <c r="B685">
        <v>7</v>
      </c>
      <c r="C685">
        <v>33669668</v>
      </c>
      <c r="D685" s="1">
        <v>4.7840000000000003E-5</v>
      </c>
      <c r="E685">
        <v>0.94364999999999999</v>
      </c>
      <c r="F685">
        <v>1.43E-2</v>
      </c>
      <c r="G685" t="s">
        <v>19</v>
      </c>
      <c r="H685">
        <v>0.78400000000000003</v>
      </c>
      <c r="I685">
        <v>0.79200000000000004</v>
      </c>
      <c r="J685">
        <v>0.98099999999999998</v>
      </c>
      <c r="K685" t="s">
        <v>30</v>
      </c>
      <c r="L685">
        <v>0</v>
      </c>
      <c r="M685">
        <v>33614468</v>
      </c>
      <c r="N685">
        <v>33674838</v>
      </c>
      <c r="O685">
        <v>60.37</v>
      </c>
      <c r="P685">
        <v>33614468</v>
      </c>
      <c r="Q685">
        <v>33669668</v>
      </c>
      <c r="R685">
        <v>55.2</v>
      </c>
    </row>
    <row r="686" spans="1:18">
      <c r="A686" t="s">
        <v>761</v>
      </c>
      <c r="B686">
        <v>1</v>
      </c>
      <c r="C686">
        <v>1265106</v>
      </c>
      <c r="D686" s="1">
        <v>4.7930000000000004E-5</v>
      </c>
      <c r="E686">
        <v>1.34474</v>
      </c>
      <c r="F686">
        <v>7.2800000000000004E-2</v>
      </c>
      <c r="G686" t="s">
        <v>45</v>
      </c>
      <c r="H686">
        <v>1.5599999999999999E-2</v>
      </c>
      <c r="I686">
        <v>1.32E-2</v>
      </c>
      <c r="J686">
        <v>0.31900000000000001</v>
      </c>
      <c r="K686" t="s">
        <v>30</v>
      </c>
      <c r="L686">
        <v>0</v>
      </c>
      <c r="M686">
        <v>1265106</v>
      </c>
      <c r="N686">
        <v>1271946</v>
      </c>
      <c r="O686">
        <v>6.84</v>
      </c>
      <c r="P686">
        <v>1265106</v>
      </c>
      <c r="Q686">
        <v>1271946</v>
      </c>
      <c r="R686">
        <v>6.84</v>
      </c>
    </row>
    <row r="687" spans="1:18">
      <c r="A687" t="s">
        <v>762</v>
      </c>
      <c r="B687">
        <v>8</v>
      </c>
      <c r="C687">
        <v>67073340</v>
      </c>
      <c r="D687" s="1">
        <v>4.7940000000000005E-5</v>
      </c>
      <c r="E687">
        <v>1.28403</v>
      </c>
      <c r="F687">
        <v>6.1499999999999999E-2</v>
      </c>
      <c r="G687" t="s">
        <v>45</v>
      </c>
      <c r="H687">
        <v>1.1900000000000001E-2</v>
      </c>
      <c r="I687">
        <v>1.11E-2</v>
      </c>
      <c r="J687">
        <v>0.47099999999999997</v>
      </c>
      <c r="K687" t="s">
        <v>63</v>
      </c>
      <c r="L687">
        <v>0</v>
      </c>
      <c r="M687">
        <v>66907340</v>
      </c>
      <c r="N687">
        <v>67073340</v>
      </c>
      <c r="O687">
        <v>166</v>
      </c>
      <c r="P687">
        <v>67050640</v>
      </c>
      <c r="Q687">
        <v>67073340</v>
      </c>
      <c r="R687">
        <v>22.7</v>
      </c>
    </row>
    <row r="688" spans="1:18">
      <c r="A688" t="s">
        <v>763</v>
      </c>
      <c r="B688">
        <v>12</v>
      </c>
      <c r="C688">
        <v>97829069</v>
      </c>
      <c r="D688" s="1">
        <v>4.8010000000000003E-5</v>
      </c>
      <c r="E688">
        <v>5.0314100000000002</v>
      </c>
      <c r="F688">
        <v>0.39739999999999998</v>
      </c>
      <c r="G688" t="s">
        <v>67</v>
      </c>
      <c r="H688">
        <v>3.7399999999999998E-4</v>
      </c>
      <c r="I688">
        <v>3.7399999999999998E-4</v>
      </c>
      <c r="J688">
        <v>0.747</v>
      </c>
      <c r="K688" t="s">
        <v>92</v>
      </c>
      <c r="L688">
        <v>0</v>
      </c>
      <c r="M688">
        <v>97829069</v>
      </c>
      <c r="N688">
        <v>97829069</v>
      </c>
      <c r="O688">
        <v>0</v>
      </c>
      <c r="P688">
        <v>97829069</v>
      </c>
      <c r="Q688">
        <v>97829069</v>
      </c>
      <c r="R688">
        <v>0</v>
      </c>
    </row>
    <row r="689" spans="1:18">
      <c r="A689" t="s">
        <v>764</v>
      </c>
      <c r="B689">
        <v>3</v>
      </c>
      <c r="C689">
        <v>159332958</v>
      </c>
      <c r="D689" s="1">
        <v>4.8040000000000001E-5</v>
      </c>
      <c r="E689">
        <v>1.1561600000000001</v>
      </c>
      <c r="F689">
        <v>3.5700000000000003E-2</v>
      </c>
      <c r="G689" t="s">
        <v>45</v>
      </c>
      <c r="H689">
        <v>0.98099999999999998</v>
      </c>
      <c r="I689">
        <v>0.97899999999999998</v>
      </c>
      <c r="J689">
        <v>0.83099999999999996</v>
      </c>
      <c r="K689" t="s">
        <v>63</v>
      </c>
      <c r="L689">
        <v>0</v>
      </c>
      <c r="M689">
        <v>159332958</v>
      </c>
      <c r="N689">
        <v>159332958</v>
      </c>
      <c r="O689">
        <v>0</v>
      </c>
      <c r="P689">
        <v>159332958</v>
      </c>
      <c r="Q689">
        <v>159332958</v>
      </c>
      <c r="R689">
        <v>0</v>
      </c>
    </row>
    <row r="690" spans="1:18">
      <c r="A690" t="s">
        <v>765</v>
      </c>
      <c r="B690">
        <v>11</v>
      </c>
      <c r="C690">
        <v>85438808</v>
      </c>
      <c r="D690" s="1">
        <v>4.8120000000000007E-5</v>
      </c>
      <c r="E690">
        <v>1.9683600000000001</v>
      </c>
      <c r="F690">
        <v>0.1666</v>
      </c>
      <c r="G690" t="s">
        <v>56</v>
      </c>
      <c r="H690">
        <v>2.3E-3</v>
      </c>
      <c r="I690">
        <v>2.3E-3</v>
      </c>
      <c r="J690">
        <v>0.71399999999999997</v>
      </c>
      <c r="K690" t="s">
        <v>92</v>
      </c>
      <c r="L690">
        <v>0</v>
      </c>
      <c r="M690">
        <v>84792808</v>
      </c>
      <c r="N690">
        <v>85438808</v>
      </c>
      <c r="O690">
        <v>646</v>
      </c>
      <c r="P690">
        <v>84792808</v>
      </c>
      <c r="Q690">
        <v>85438808</v>
      </c>
      <c r="R690">
        <v>646</v>
      </c>
    </row>
    <row r="691" spans="1:18">
      <c r="A691" t="s">
        <v>766</v>
      </c>
      <c r="B691">
        <v>16</v>
      </c>
      <c r="C691">
        <v>27451607</v>
      </c>
      <c r="D691" s="1">
        <v>4.8130000000000002E-5</v>
      </c>
      <c r="E691">
        <v>0.95589999999999997</v>
      </c>
      <c r="F691">
        <v>1.11E-2</v>
      </c>
      <c r="G691" t="s">
        <v>23</v>
      </c>
      <c r="H691">
        <v>0.68200000000000005</v>
      </c>
      <c r="I691">
        <v>0.68700000000000006</v>
      </c>
      <c r="J691">
        <v>0.72599999999999998</v>
      </c>
      <c r="K691" t="s">
        <v>26</v>
      </c>
      <c r="L691">
        <v>0</v>
      </c>
      <c r="M691">
        <v>27451607</v>
      </c>
      <c r="N691">
        <v>27503007</v>
      </c>
      <c r="O691">
        <v>51.4</v>
      </c>
      <c r="P691">
        <v>27451607</v>
      </c>
      <c r="Q691">
        <v>27451607</v>
      </c>
      <c r="R691">
        <v>0</v>
      </c>
    </row>
    <row r="692" spans="1:18">
      <c r="A692" t="s">
        <v>767</v>
      </c>
      <c r="B692">
        <v>3</v>
      </c>
      <c r="C692">
        <v>16181487</v>
      </c>
      <c r="D692" s="1">
        <v>4.8230000000000004E-5</v>
      </c>
      <c r="E692">
        <v>1.17269</v>
      </c>
      <c r="F692">
        <v>3.9199999999999999E-2</v>
      </c>
      <c r="G692" t="s">
        <v>23</v>
      </c>
      <c r="H692">
        <v>1.38E-2</v>
      </c>
      <c r="I692">
        <v>1.26E-2</v>
      </c>
      <c r="J692">
        <v>0.93500000000000005</v>
      </c>
      <c r="K692" t="s">
        <v>63</v>
      </c>
      <c r="L692">
        <v>0</v>
      </c>
      <c r="M692">
        <v>16148387</v>
      </c>
      <c r="N692">
        <v>16181487</v>
      </c>
      <c r="O692">
        <v>33.1</v>
      </c>
      <c r="P692">
        <v>16148387</v>
      </c>
      <c r="Q692">
        <v>16181487</v>
      </c>
      <c r="R692">
        <v>33.1</v>
      </c>
    </row>
    <row r="693" spans="1:18">
      <c r="A693" t="s">
        <v>768</v>
      </c>
      <c r="B693">
        <v>19</v>
      </c>
      <c r="C693">
        <v>13937717</v>
      </c>
      <c r="D693" s="1">
        <v>4.829E-5</v>
      </c>
      <c r="E693">
        <v>0.52309000000000005</v>
      </c>
      <c r="F693">
        <v>0.15939999999999999</v>
      </c>
      <c r="G693" t="s">
        <v>23</v>
      </c>
      <c r="H693">
        <v>0.997</v>
      </c>
      <c r="I693">
        <v>0.997</v>
      </c>
      <c r="J693">
        <v>0.46700000000000003</v>
      </c>
      <c r="K693" t="s">
        <v>769</v>
      </c>
      <c r="L693">
        <v>0</v>
      </c>
      <c r="M693">
        <v>13937717</v>
      </c>
      <c r="N693">
        <v>13937717</v>
      </c>
      <c r="O693">
        <v>0</v>
      </c>
      <c r="P693">
        <v>13937717</v>
      </c>
      <c r="Q693">
        <v>13937717</v>
      </c>
      <c r="R693">
        <v>0</v>
      </c>
    </row>
    <row r="694" spans="1:18">
      <c r="A694" t="s">
        <v>770</v>
      </c>
      <c r="B694">
        <v>22</v>
      </c>
      <c r="C694">
        <v>43242267</v>
      </c>
      <c r="D694" s="1">
        <v>4.8310000000000003E-5</v>
      </c>
      <c r="E694">
        <v>1.0970200000000001</v>
      </c>
      <c r="F694">
        <v>2.2800000000000001E-2</v>
      </c>
      <c r="G694" t="s">
        <v>48</v>
      </c>
      <c r="H694">
        <v>4.9299999999999997E-2</v>
      </c>
      <c r="I694">
        <v>4.9599999999999998E-2</v>
      </c>
      <c r="J694">
        <v>0.76800000000000002</v>
      </c>
      <c r="K694" t="s">
        <v>63</v>
      </c>
      <c r="L694">
        <v>1</v>
      </c>
      <c r="M694">
        <v>43242267</v>
      </c>
      <c r="N694">
        <v>43297967</v>
      </c>
      <c r="O694">
        <v>55.7</v>
      </c>
      <c r="P694">
        <v>43242267</v>
      </c>
      <c r="Q694">
        <v>43297967</v>
      </c>
      <c r="R694">
        <v>55.7</v>
      </c>
    </row>
    <row r="695" spans="1:18">
      <c r="A695" t="s">
        <v>771</v>
      </c>
      <c r="B695">
        <v>19</v>
      </c>
      <c r="C695">
        <v>24373961</v>
      </c>
      <c r="D695" s="1">
        <v>4.8350000000000003E-5</v>
      </c>
      <c r="E695">
        <v>4.6246499999999999</v>
      </c>
      <c r="F695">
        <v>0.37690000000000001</v>
      </c>
      <c r="G695" t="s">
        <v>37</v>
      </c>
      <c r="H695">
        <v>2.52E-4</v>
      </c>
      <c r="I695">
        <v>2.52E-4</v>
      </c>
      <c r="J695">
        <v>0.86899999999999999</v>
      </c>
      <c r="K695" t="s">
        <v>61</v>
      </c>
      <c r="L695">
        <v>0</v>
      </c>
      <c r="M695">
        <v>24373961</v>
      </c>
      <c r="N695">
        <v>24373961</v>
      </c>
      <c r="O695">
        <v>0</v>
      </c>
      <c r="P695">
        <v>24373961</v>
      </c>
      <c r="Q695">
        <v>24373961</v>
      </c>
      <c r="R695">
        <v>0</v>
      </c>
    </row>
    <row r="696" spans="1:18">
      <c r="A696" t="s">
        <v>772</v>
      </c>
      <c r="B696">
        <v>19</v>
      </c>
      <c r="C696">
        <v>24451176</v>
      </c>
      <c r="D696" s="1">
        <v>4.8380000000000001E-5</v>
      </c>
      <c r="E696">
        <v>4.6538699999999995</v>
      </c>
      <c r="F696">
        <v>0.37840000000000001</v>
      </c>
      <c r="G696" t="s">
        <v>23</v>
      </c>
      <c r="H696">
        <v>2.7399999999999999E-4</v>
      </c>
      <c r="I696">
        <v>2.7399999999999999E-4</v>
      </c>
      <c r="J696">
        <v>0.79300000000000004</v>
      </c>
      <c r="K696" t="s">
        <v>61</v>
      </c>
      <c r="L696">
        <v>0</v>
      </c>
      <c r="M696">
        <v>24451176</v>
      </c>
      <c r="N696">
        <v>24451176</v>
      </c>
      <c r="O696">
        <v>0</v>
      </c>
      <c r="P696">
        <v>24451176</v>
      </c>
      <c r="Q696">
        <v>24451176</v>
      </c>
      <c r="R696">
        <v>0</v>
      </c>
    </row>
    <row r="697" spans="1:18">
      <c r="A697" t="s">
        <v>773</v>
      </c>
      <c r="B697">
        <v>20</v>
      </c>
      <c r="C697">
        <v>49678461</v>
      </c>
      <c r="D697" s="1">
        <v>4.8470000000000002E-5</v>
      </c>
      <c r="E697">
        <v>4.6380800000000004</v>
      </c>
      <c r="F697">
        <v>0.37759999999999999</v>
      </c>
      <c r="G697" t="s">
        <v>56</v>
      </c>
      <c r="H697">
        <v>7.5299999999999998E-4</v>
      </c>
      <c r="I697">
        <v>7.5299999999999998E-4</v>
      </c>
      <c r="J697">
        <v>0.35399999999999998</v>
      </c>
      <c r="K697" t="s">
        <v>92</v>
      </c>
      <c r="L697">
        <v>0</v>
      </c>
      <c r="M697">
        <v>49678461</v>
      </c>
      <c r="N697">
        <v>49678461</v>
      </c>
      <c r="O697">
        <v>0</v>
      </c>
      <c r="P697">
        <v>49678461</v>
      </c>
      <c r="Q697">
        <v>49678461</v>
      </c>
      <c r="R697">
        <v>0</v>
      </c>
    </row>
    <row r="698" spans="1:18">
      <c r="A698" t="s">
        <v>774</v>
      </c>
      <c r="B698">
        <v>18</v>
      </c>
      <c r="C698">
        <v>51031160</v>
      </c>
      <c r="D698" s="1">
        <v>4.8540000000000006E-5</v>
      </c>
      <c r="E698">
        <v>1.1798599999999999</v>
      </c>
      <c r="F698">
        <v>4.07E-2</v>
      </c>
      <c r="G698" t="s">
        <v>37</v>
      </c>
      <c r="H698">
        <v>2.4500000000000001E-2</v>
      </c>
      <c r="I698">
        <v>1.18E-2</v>
      </c>
      <c r="J698">
        <v>0.88600000000000001</v>
      </c>
      <c r="K698" t="s">
        <v>40</v>
      </c>
      <c r="L698">
        <v>1</v>
      </c>
      <c r="M698">
        <v>51031160</v>
      </c>
      <c r="N698">
        <v>51031160</v>
      </c>
      <c r="O698">
        <v>0</v>
      </c>
      <c r="P698">
        <v>51031160</v>
      </c>
      <c r="Q698">
        <v>51031160</v>
      </c>
      <c r="R698">
        <v>0</v>
      </c>
    </row>
    <row r="699" spans="1:18">
      <c r="A699" t="s">
        <v>775</v>
      </c>
      <c r="B699">
        <v>8</v>
      </c>
      <c r="C699">
        <v>41964411</v>
      </c>
      <c r="D699" s="1">
        <v>4.8550000000000001E-5</v>
      </c>
      <c r="E699">
        <v>0.96242000000000005</v>
      </c>
      <c r="F699">
        <v>9.4000000000000004E-3</v>
      </c>
      <c r="G699" t="s">
        <v>23</v>
      </c>
      <c r="H699">
        <v>0.71499999999999997</v>
      </c>
      <c r="I699">
        <v>0.71399999999999997</v>
      </c>
      <c r="J699">
        <v>0.98099999999999998</v>
      </c>
      <c r="K699" t="s">
        <v>54</v>
      </c>
      <c r="L699">
        <v>1</v>
      </c>
      <c r="M699">
        <v>41947811</v>
      </c>
      <c r="N699">
        <v>42263411</v>
      </c>
      <c r="O699">
        <v>315.60000000000002</v>
      </c>
      <c r="P699">
        <v>41947811</v>
      </c>
      <c r="Q699">
        <v>41976611</v>
      </c>
      <c r="R699">
        <v>28.8</v>
      </c>
    </row>
    <row r="700" spans="1:18">
      <c r="A700" t="s">
        <v>776</v>
      </c>
      <c r="B700">
        <v>11</v>
      </c>
      <c r="C700">
        <v>26325926</v>
      </c>
      <c r="D700" s="1">
        <v>4.8560000000000003E-5</v>
      </c>
      <c r="E700">
        <v>2.71991</v>
      </c>
      <c r="F700">
        <v>0.24629999999999999</v>
      </c>
      <c r="G700" t="s">
        <v>28</v>
      </c>
      <c r="H700">
        <v>9.68E-4</v>
      </c>
      <c r="I700">
        <v>9.68E-4</v>
      </c>
      <c r="J700">
        <v>0.61799999999999999</v>
      </c>
      <c r="K700" t="s">
        <v>61</v>
      </c>
      <c r="L700">
        <v>0</v>
      </c>
      <c r="M700">
        <v>26325926</v>
      </c>
      <c r="N700">
        <v>26325926</v>
      </c>
      <c r="O700">
        <v>0</v>
      </c>
      <c r="P700">
        <v>26325926</v>
      </c>
      <c r="Q700">
        <v>26325926</v>
      </c>
      <c r="R700">
        <v>0</v>
      </c>
    </row>
    <row r="701" spans="1:18">
      <c r="A701" t="s">
        <v>777</v>
      </c>
      <c r="B701">
        <v>13</v>
      </c>
      <c r="C701">
        <v>69972398</v>
      </c>
      <c r="D701" s="1">
        <v>4.8570000000000004E-5</v>
      </c>
      <c r="E701">
        <v>3.2550300000000001</v>
      </c>
      <c r="F701">
        <v>0.29049999999999998</v>
      </c>
      <c r="G701" t="s">
        <v>28</v>
      </c>
      <c r="H701">
        <v>4.4799999999999999E-4</v>
      </c>
      <c r="I701">
        <v>4.4799999999999999E-4</v>
      </c>
      <c r="J701">
        <v>0.97399999999999998</v>
      </c>
      <c r="K701" t="s">
        <v>61</v>
      </c>
      <c r="L701">
        <v>0</v>
      </c>
      <c r="M701">
        <v>69972398</v>
      </c>
      <c r="N701">
        <v>69972398</v>
      </c>
      <c r="O701">
        <v>0</v>
      </c>
      <c r="P701">
        <v>69972398</v>
      </c>
      <c r="Q701">
        <v>69972398</v>
      </c>
      <c r="R701">
        <v>0</v>
      </c>
    </row>
    <row r="702" spans="1:18">
      <c r="A702" t="s">
        <v>778</v>
      </c>
      <c r="B702">
        <v>16</v>
      </c>
      <c r="C702">
        <v>6208649</v>
      </c>
      <c r="D702" s="1">
        <v>4.8690000000000003E-5</v>
      </c>
      <c r="E702">
        <v>2.8049900000000001</v>
      </c>
      <c r="F702">
        <v>0.25390000000000001</v>
      </c>
      <c r="G702" t="s">
        <v>23</v>
      </c>
      <c r="H702">
        <v>1E-3</v>
      </c>
      <c r="I702">
        <v>1E-3</v>
      </c>
      <c r="J702">
        <v>0.56999999999999995</v>
      </c>
      <c r="K702" t="s">
        <v>61</v>
      </c>
      <c r="L702">
        <v>0</v>
      </c>
      <c r="M702">
        <v>6208649</v>
      </c>
      <c r="N702">
        <v>6208649</v>
      </c>
      <c r="O702">
        <v>0</v>
      </c>
      <c r="P702">
        <v>6208649</v>
      </c>
      <c r="Q702">
        <v>6208649</v>
      </c>
      <c r="R702">
        <v>0</v>
      </c>
    </row>
    <row r="703" spans="1:18">
      <c r="A703" t="s">
        <v>779</v>
      </c>
      <c r="B703">
        <v>4</v>
      </c>
      <c r="C703">
        <v>151829142</v>
      </c>
      <c r="D703" s="1">
        <v>4.8740000000000004E-5</v>
      </c>
      <c r="E703">
        <v>3.2644799999999998</v>
      </c>
      <c r="F703">
        <v>0.2913</v>
      </c>
      <c r="G703" t="s">
        <v>67</v>
      </c>
      <c r="H703">
        <v>7.2099999999999996E-4</v>
      </c>
      <c r="I703">
        <v>7.2099999999999996E-4</v>
      </c>
      <c r="J703">
        <v>0.76300000000000001</v>
      </c>
      <c r="K703" t="s">
        <v>92</v>
      </c>
      <c r="L703">
        <v>0</v>
      </c>
      <c r="M703">
        <v>151829142</v>
      </c>
      <c r="N703">
        <v>151829142</v>
      </c>
      <c r="O703">
        <v>0</v>
      </c>
      <c r="P703">
        <v>151829142</v>
      </c>
      <c r="Q703">
        <v>151829142</v>
      </c>
      <c r="R703">
        <v>0</v>
      </c>
    </row>
    <row r="704" spans="1:18">
      <c r="A704" t="s">
        <v>780</v>
      </c>
      <c r="B704">
        <v>9</v>
      </c>
      <c r="C704">
        <v>11437533</v>
      </c>
      <c r="D704" s="1">
        <v>4.8860000000000003E-5</v>
      </c>
      <c r="E704">
        <v>1.0542199999999999</v>
      </c>
      <c r="F704">
        <v>1.2999999999999999E-2</v>
      </c>
      <c r="G704" t="s">
        <v>23</v>
      </c>
      <c r="H704">
        <v>0.83399999999999996</v>
      </c>
      <c r="I704">
        <v>0.82799999999999996</v>
      </c>
      <c r="J704">
        <v>0.84199999999999997</v>
      </c>
      <c r="K704" t="s">
        <v>63</v>
      </c>
      <c r="L704">
        <v>0</v>
      </c>
      <c r="M704">
        <v>11267533</v>
      </c>
      <c r="N704">
        <v>11607533</v>
      </c>
      <c r="O704">
        <v>340</v>
      </c>
      <c r="P704">
        <v>11437533</v>
      </c>
      <c r="Q704">
        <v>11437533</v>
      </c>
      <c r="R704">
        <v>0</v>
      </c>
    </row>
    <row r="705" spans="1:18">
      <c r="A705" t="s">
        <v>781</v>
      </c>
      <c r="B705">
        <v>13</v>
      </c>
      <c r="C705">
        <v>66557195</v>
      </c>
      <c r="D705" s="1">
        <v>4.8870000000000005E-5</v>
      </c>
      <c r="E705">
        <v>0.4773</v>
      </c>
      <c r="F705">
        <v>0.18210000000000001</v>
      </c>
      <c r="G705" t="s">
        <v>37</v>
      </c>
      <c r="H705">
        <v>2.5600000000000002E-3</v>
      </c>
      <c r="I705">
        <v>2.5600000000000002E-3</v>
      </c>
      <c r="J705">
        <v>0.86599999999999999</v>
      </c>
      <c r="K705" t="s">
        <v>92</v>
      </c>
      <c r="L705">
        <v>0</v>
      </c>
      <c r="M705">
        <v>66557195</v>
      </c>
      <c r="N705">
        <v>66557195</v>
      </c>
      <c r="O705">
        <v>0</v>
      </c>
      <c r="P705">
        <v>66557195</v>
      </c>
      <c r="Q705">
        <v>66557195</v>
      </c>
      <c r="R705">
        <v>0</v>
      </c>
    </row>
    <row r="706" spans="1:18">
      <c r="A706" t="s">
        <v>782</v>
      </c>
      <c r="B706">
        <v>16</v>
      </c>
      <c r="C706">
        <v>90063214</v>
      </c>
      <c r="D706" s="1">
        <v>4.9000000000000005E-5</v>
      </c>
      <c r="E706">
        <v>1.45078</v>
      </c>
      <c r="F706">
        <v>9.1600000000000001E-2</v>
      </c>
      <c r="G706" t="s">
        <v>56</v>
      </c>
      <c r="H706">
        <v>6.7400000000000003E-3</v>
      </c>
      <c r="I706">
        <v>5.96E-3</v>
      </c>
      <c r="J706">
        <v>0.67500000000000004</v>
      </c>
      <c r="K706" t="s">
        <v>57</v>
      </c>
      <c r="L706">
        <v>0</v>
      </c>
      <c r="M706">
        <v>90046414</v>
      </c>
      <c r="N706">
        <v>90112914</v>
      </c>
      <c r="O706">
        <v>66.5</v>
      </c>
      <c r="P706">
        <v>90046414</v>
      </c>
      <c r="Q706">
        <v>90063214</v>
      </c>
      <c r="R706">
        <v>16.8</v>
      </c>
    </row>
    <row r="707" spans="1:18">
      <c r="A707" t="s">
        <v>783</v>
      </c>
      <c r="B707">
        <v>22</v>
      </c>
      <c r="C707">
        <v>45329479</v>
      </c>
      <c r="D707" s="1">
        <v>4.9020000000000002E-5</v>
      </c>
      <c r="E707">
        <v>10.062340000000001</v>
      </c>
      <c r="F707">
        <v>0.56859999999999999</v>
      </c>
      <c r="G707" t="s">
        <v>67</v>
      </c>
      <c r="H707">
        <v>2.23E-4</v>
      </c>
      <c r="I707">
        <v>2.23E-4</v>
      </c>
      <c r="J707">
        <v>0.57799999999999996</v>
      </c>
      <c r="K707" t="s">
        <v>92</v>
      </c>
      <c r="L707">
        <v>0</v>
      </c>
      <c r="M707">
        <v>45329479</v>
      </c>
      <c r="N707">
        <v>45329479</v>
      </c>
      <c r="O707">
        <v>0</v>
      </c>
      <c r="P707">
        <v>45329479</v>
      </c>
      <c r="Q707">
        <v>45329479</v>
      </c>
      <c r="R707">
        <v>0</v>
      </c>
    </row>
    <row r="708" spans="1:18">
      <c r="A708" t="s">
        <v>784</v>
      </c>
      <c r="B708">
        <v>13</v>
      </c>
      <c r="C708">
        <v>69974896</v>
      </c>
      <c r="D708" s="1">
        <v>4.9020000000000002E-5</v>
      </c>
      <c r="E708">
        <v>3.2530700000000001</v>
      </c>
      <c r="F708">
        <v>0.29049999999999998</v>
      </c>
      <c r="G708" t="s">
        <v>45</v>
      </c>
      <c r="H708">
        <v>4.4799999999999999E-4</v>
      </c>
      <c r="I708">
        <v>4.4799999999999999E-4</v>
      </c>
      <c r="J708">
        <v>0.97599999999999998</v>
      </c>
      <c r="K708" t="s">
        <v>61</v>
      </c>
      <c r="L708">
        <v>0</v>
      </c>
      <c r="M708">
        <v>69974896</v>
      </c>
      <c r="N708">
        <v>69974896</v>
      </c>
      <c r="O708">
        <v>0</v>
      </c>
      <c r="P708">
        <v>69974896</v>
      </c>
      <c r="Q708">
        <v>69974896</v>
      </c>
      <c r="R708">
        <v>0</v>
      </c>
    </row>
    <row r="709" spans="1:18">
      <c r="A709" t="s">
        <v>785</v>
      </c>
      <c r="B709">
        <v>1</v>
      </c>
      <c r="C709">
        <v>72940273</v>
      </c>
      <c r="D709" s="1">
        <v>4.9110000000000002E-5</v>
      </c>
      <c r="E709">
        <v>0.96291000000000004</v>
      </c>
      <c r="F709">
        <v>9.2999999999999992E-3</v>
      </c>
      <c r="G709" t="s">
        <v>23</v>
      </c>
      <c r="H709">
        <v>0.313</v>
      </c>
      <c r="I709">
        <v>0.33300000000000002</v>
      </c>
      <c r="J709">
        <v>0.996</v>
      </c>
      <c r="K709" t="s">
        <v>109</v>
      </c>
      <c r="L709">
        <v>13</v>
      </c>
      <c r="M709">
        <v>72748273</v>
      </c>
      <c r="N709">
        <v>73059273</v>
      </c>
      <c r="O709">
        <v>311</v>
      </c>
      <c r="P709">
        <v>72748273</v>
      </c>
      <c r="Q709">
        <v>72940273</v>
      </c>
      <c r="R709">
        <v>192</v>
      </c>
    </row>
    <row r="710" spans="1:18">
      <c r="A710" t="s">
        <v>786</v>
      </c>
      <c r="B710">
        <v>4</v>
      </c>
      <c r="C710">
        <v>42352660</v>
      </c>
      <c r="D710" s="1">
        <v>4.9130000000000006E-5</v>
      </c>
      <c r="E710">
        <v>0.85675999999999997</v>
      </c>
      <c r="F710">
        <v>3.8100000000000002E-2</v>
      </c>
      <c r="G710" t="s">
        <v>23</v>
      </c>
      <c r="H710">
        <v>0.97699999999999998</v>
      </c>
      <c r="I710">
        <v>0.97899999999999998</v>
      </c>
      <c r="J710">
        <v>0.61799999999999999</v>
      </c>
      <c r="K710" t="s">
        <v>26</v>
      </c>
      <c r="L710">
        <v>0</v>
      </c>
      <c r="M710">
        <v>42352660</v>
      </c>
      <c r="N710">
        <v>42352660</v>
      </c>
      <c r="O710">
        <v>0</v>
      </c>
      <c r="P710">
        <v>42352660</v>
      </c>
      <c r="Q710">
        <v>42352660</v>
      </c>
      <c r="R710">
        <v>0</v>
      </c>
    </row>
    <row r="711" spans="1:18">
      <c r="A711" t="s">
        <v>787</v>
      </c>
      <c r="B711">
        <v>4</v>
      </c>
      <c r="C711">
        <v>105875237</v>
      </c>
      <c r="D711" s="1">
        <v>4.9530000000000002E-5</v>
      </c>
      <c r="E711">
        <v>73.141800000000003</v>
      </c>
      <c r="F711">
        <v>1.0580000000000001</v>
      </c>
      <c r="G711" t="s">
        <v>125</v>
      </c>
      <c r="H711">
        <v>1.6000000000000001E-4</v>
      </c>
      <c r="I711">
        <v>1.6000000000000001E-4</v>
      </c>
      <c r="J711">
        <v>0.38100000000000001</v>
      </c>
      <c r="K711" t="s">
        <v>92</v>
      </c>
      <c r="L711">
        <v>0</v>
      </c>
      <c r="M711">
        <v>105875237</v>
      </c>
      <c r="N711">
        <v>105875237</v>
      </c>
      <c r="O711">
        <v>0</v>
      </c>
      <c r="P711">
        <v>105875237</v>
      </c>
      <c r="Q711">
        <v>105875237</v>
      </c>
      <c r="R711">
        <v>0</v>
      </c>
    </row>
    <row r="712" spans="1:18">
      <c r="A712" t="s">
        <v>788</v>
      </c>
      <c r="B712">
        <v>2</v>
      </c>
      <c r="C712">
        <v>181556933</v>
      </c>
      <c r="D712" s="1">
        <v>4.9550000000000005E-5</v>
      </c>
      <c r="E712">
        <v>1.0593999999999999</v>
      </c>
      <c r="F712">
        <v>1.4200000000000001E-2</v>
      </c>
      <c r="G712" t="s">
        <v>28</v>
      </c>
      <c r="H712">
        <v>0.106</v>
      </c>
      <c r="I712">
        <v>9.2499999999999999E-2</v>
      </c>
      <c r="J712">
        <v>0.98399999999999999</v>
      </c>
      <c r="K712" t="s">
        <v>24</v>
      </c>
      <c r="L712">
        <v>1</v>
      </c>
      <c r="M712">
        <v>181390933</v>
      </c>
      <c r="N712">
        <v>181588333</v>
      </c>
      <c r="O712">
        <v>197.4</v>
      </c>
      <c r="P712">
        <v>181532433</v>
      </c>
      <c r="Q712">
        <v>181588333</v>
      </c>
      <c r="R712">
        <v>55.9</v>
      </c>
    </row>
    <row r="713" spans="1:18">
      <c r="A713" t="s">
        <v>789</v>
      </c>
      <c r="B713">
        <v>5</v>
      </c>
      <c r="C713">
        <v>9194521</v>
      </c>
      <c r="D713" s="1">
        <v>4.9630000000000004E-5</v>
      </c>
      <c r="E713">
        <v>2.28531</v>
      </c>
      <c r="F713">
        <v>0.20369999999999999</v>
      </c>
      <c r="G713" t="s">
        <v>28</v>
      </c>
      <c r="H713">
        <v>9.1200000000000005E-4</v>
      </c>
      <c r="I713">
        <v>9.1200000000000005E-4</v>
      </c>
      <c r="J713">
        <v>0.98199999999999998</v>
      </c>
      <c r="K713" t="s">
        <v>61</v>
      </c>
      <c r="L713">
        <v>0</v>
      </c>
      <c r="M713">
        <v>9194521</v>
      </c>
      <c r="N713">
        <v>9194521</v>
      </c>
      <c r="O713">
        <v>0</v>
      </c>
      <c r="P713">
        <v>9194521</v>
      </c>
      <c r="Q713">
        <v>9194521</v>
      </c>
      <c r="R713">
        <v>0</v>
      </c>
    </row>
    <row r="714" spans="1:18">
      <c r="A714" t="s">
        <v>790</v>
      </c>
      <c r="B714">
        <v>1</v>
      </c>
      <c r="C714">
        <v>108312772</v>
      </c>
      <c r="D714" s="1">
        <v>4.9820000000000001E-5</v>
      </c>
      <c r="E714">
        <v>0.83694000000000002</v>
      </c>
      <c r="F714">
        <v>4.3900000000000002E-2</v>
      </c>
      <c r="G714" t="s">
        <v>28</v>
      </c>
      <c r="H714">
        <v>0.98799999999999999</v>
      </c>
      <c r="I714">
        <v>0.98899999999999999</v>
      </c>
      <c r="J714">
        <v>0.875</v>
      </c>
      <c r="K714" t="s">
        <v>26</v>
      </c>
      <c r="L714">
        <v>0</v>
      </c>
      <c r="M714">
        <v>108252272</v>
      </c>
      <c r="N714">
        <v>108431772</v>
      </c>
      <c r="O714">
        <v>179.5</v>
      </c>
      <c r="P714">
        <v>108252272</v>
      </c>
      <c r="Q714">
        <v>108431772</v>
      </c>
      <c r="R714">
        <v>179.5</v>
      </c>
    </row>
    <row r="715" spans="1:18">
      <c r="A715" t="s">
        <v>791</v>
      </c>
      <c r="B715">
        <v>13</v>
      </c>
      <c r="C715">
        <v>69980436</v>
      </c>
      <c r="D715" s="1">
        <v>4.9920000000000003E-5</v>
      </c>
      <c r="E715">
        <v>3.2491699999999999</v>
      </c>
      <c r="F715">
        <v>0.29049999999999998</v>
      </c>
      <c r="G715" t="s">
        <v>56</v>
      </c>
      <c r="H715">
        <v>4.4799999999999999E-4</v>
      </c>
      <c r="I715">
        <v>4.4799999999999999E-4</v>
      </c>
      <c r="J715">
        <v>0.97899999999999998</v>
      </c>
      <c r="K715" t="s">
        <v>92</v>
      </c>
      <c r="L715">
        <v>0</v>
      </c>
      <c r="M715">
        <v>69980436</v>
      </c>
      <c r="N715">
        <v>69980436</v>
      </c>
      <c r="O715">
        <v>0</v>
      </c>
      <c r="P715">
        <v>69980436</v>
      </c>
      <c r="Q715">
        <v>69980436</v>
      </c>
      <c r="R715">
        <v>0</v>
      </c>
    </row>
    <row r="716" spans="1:18">
      <c r="A716" t="s">
        <v>792</v>
      </c>
      <c r="B716">
        <v>7</v>
      </c>
      <c r="C716">
        <v>136653547</v>
      </c>
      <c r="D716" s="1">
        <v>5.0160000000000001E-5</v>
      </c>
      <c r="E716">
        <v>0.94999</v>
      </c>
      <c r="F716">
        <v>1.26E-2</v>
      </c>
      <c r="G716" t="s">
        <v>19</v>
      </c>
      <c r="H716">
        <v>0.67200000000000004</v>
      </c>
      <c r="I716">
        <v>0.68</v>
      </c>
      <c r="J716">
        <v>0.95699999999999996</v>
      </c>
      <c r="K716" t="s">
        <v>30</v>
      </c>
      <c r="L716">
        <v>0</v>
      </c>
      <c r="M716">
        <v>136621347</v>
      </c>
      <c r="N716">
        <v>136719147</v>
      </c>
      <c r="O716">
        <v>97.8</v>
      </c>
      <c r="P716">
        <v>136621347</v>
      </c>
      <c r="Q716">
        <v>136710147</v>
      </c>
      <c r="R716">
        <v>88.8</v>
      </c>
    </row>
    <row r="717" spans="1:18">
      <c r="A717" t="s">
        <v>793</v>
      </c>
      <c r="B717">
        <v>5</v>
      </c>
      <c r="C717">
        <v>13457353</v>
      </c>
      <c r="D717" s="1">
        <v>5.0250000000000002E-5</v>
      </c>
      <c r="E717">
        <v>1.0507500000000001</v>
      </c>
      <c r="F717">
        <v>1.2200000000000001E-2</v>
      </c>
      <c r="G717" t="s">
        <v>19</v>
      </c>
      <c r="H717">
        <v>0.64300000000000002</v>
      </c>
      <c r="I717">
        <v>0.63400000000000001</v>
      </c>
      <c r="J717">
        <v>0.98</v>
      </c>
      <c r="K717" t="s">
        <v>20</v>
      </c>
      <c r="L717">
        <v>0</v>
      </c>
      <c r="M717">
        <v>13374953</v>
      </c>
      <c r="N717">
        <v>13457353</v>
      </c>
      <c r="O717">
        <v>82.4</v>
      </c>
      <c r="P717">
        <v>13456073</v>
      </c>
      <c r="Q717">
        <v>13457353</v>
      </c>
      <c r="R717">
        <v>1.28</v>
      </c>
    </row>
    <row r="718" spans="1:18">
      <c r="A718" t="s">
        <v>794</v>
      </c>
      <c r="B718">
        <v>9</v>
      </c>
      <c r="C718">
        <v>26342542</v>
      </c>
      <c r="D718" s="1">
        <v>5.0250000000000002E-5</v>
      </c>
      <c r="E718">
        <v>2.80247</v>
      </c>
      <c r="F718">
        <v>0.25419999999999998</v>
      </c>
      <c r="G718" t="s">
        <v>246</v>
      </c>
      <c r="H718">
        <v>6.1600000000000001E-4</v>
      </c>
      <c r="I718">
        <v>6.1600000000000001E-4</v>
      </c>
      <c r="J718">
        <v>0.93</v>
      </c>
      <c r="K718" t="s">
        <v>92</v>
      </c>
      <c r="L718">
        <v>0</v>
      </c>
      <c r="M718">
        <v>26342542</v>
      </c>
      <c r="N718">
        <v>26342542</v>
      </c>
      <c r="O718">
        <v>0</v>
      </c>
      <c r="P718">
        <v>26342542</v>
      </c>
      <c r="Q718">
        <v>26342542</v>
      </c>
      <c r="R718">
        <v>0</v>
      </c>
    </row>
    <row r="719" spans="1:18">
      <c r="A719" t="s">
        <v>795</v>
      </c>
      <c r="B719">
        <v>3</v>
      </c>
      <c r="C719">
        <v>13087583</v>
      </c>
      <c r="D719" s="1">
        <v>5.0290000000000001E-5</v>
      </c>
      <c r="E719">
        <v>1.8856999999999999</v>
      </c>
      <c r="F719">
        <v>0.15640000000000001</v>
      </c>
      <c r="G719" t="s">
        <v>28</v>
      </c>
      <c r="H719">
        <v>3.6800000000000001E-3</v>
      </c>
      <c r="I719">
        <v>3.6800000000000001E-3</v>
      </c>
      <c r="J719">
        <v>0.44900000000000001</v>
      </c>
      <c r="K719" t="s">
        <v>61</v>
      </c>
      <c r="L719">
        <v>0</v>
      </c>
      <c r="M719">
        <v>13087583</v>
      </c>
      <c r="N719">
        <v>13111883</v>
      </c>
      <c r="O719">
        <v>24.3</v>
      </c>
      <c r="P719">
        <v>13087583</v>
      </c>
      <c r="Q719">
        <v>13087583</v>
      </c>
      <c r="R719">
        <v>0</v>
      </c>
    </row>
    <row r="720" spans="1:18">
      <c r="A720" t="s">
        <v>796</v>
      </c>
      <c r="B720">
        <v>19</v>
      </c>
      <c r="C720">
        <v>18436975</v>
      </c>
      <c r="D720" s="1">
        <v>5.0470000000000003E-5</v>
      </c>
      <c r="E720">
        <v>0.96299999999999997</v>
      </c>
      <c r="F720">
        <v>9.2999999999999992E-3</v>
      </c>
      <c r="G720" t="s">
        <v>37</v>
      </c>
      <c r="H720">
        <v>0.49</v>
      </c>
      <c r="I720">
        <v>0.48099999999999998</v>
      </c>
      <c r="J720">
        <v>0.78500000000000003</v>
      </c>
      <c r="K720" t="s">
        <v>54</v>
      </c>
      <c r="L720">
        <v>1</v>
      </c>
      <c r="M720">
        <v>18412075</v>
      </c>
      <c r="N720">
        <v>18444805</v>
      </c>
      <c r="O720">
        <v>32.729999999999997</v>
      </c>
      <c r="P720">
        <v>18412075</v>
      </c>
      <c r="Q720">
        <v>18444805</v>
      </c>
      <c r="R720">
        <v>32.729999999999997</v>
      </c>
    </row>
    <row r="721" spans="1:18">
      <c r="A721" t="s">
        <v>797</v>
      </c>
      <c r="B721">
        <v>18</v>
      </c>
      <c r="C721">
        <v>35891142</v>
      </c>
      <c r="D721" s="1">
        <v>5.0489999999999999E-5</v>
      </c>
      <c r="E721">
        <v>1.04687</v>
      </c>
      <c r="F721">
        <v>1.1299999999999999E-2</v>
      </c>
      <c r="G721" t="s">
        <v>23</v>
      </c>
      <c r="H721">
        <v>0.217</v>
      </c>
      <c r="I721">
        <v>0.21299999999999999</v>
      </c>
      <c r="J721">
        <v>0.90400000000000003</v>
      </c>
      <c r="K721" t="s">
        <v>63</v>
      </c>
      <c r="L721">
        <v>1</v>
      </c>
      <c r="M721">
        <v>35891142</v>
      </c>
      <c r="N721">
        <v>35891142</v>
      </c>
      <c r="O721">
        <v>0</v>
      </c>
      <c r="P721">
        <v>35891142</v>
      </c>
      <c r="Q721">
        <v>35891142</v>
      </c>
      <c r="R721">
        <v>0</v>
      </c>
    </row>
    <row r="722" spans="1:18">
      <c r="A722" t="s">
        <v>798</v>
      </c>
      <c r="B722">
        <v>5</v>
      </c>
      <c r="C722">
        <v>55720407</v>
      </c>
      <c r="D722" s="1">
        <v>5.0540000000000001E-5</v>
      </c>
      <c r="E722">
        <v>1.43634</v>
      </c>
      <c r="F722">
        <v>8.9300000000000004E-2</v>
      </c>
      <c r="G722" t="s">
        <v>28</v>
      </c>
      <c r="H722">
        <v>6.8799999999999998E-3</v>
      </c>
      <c r="I722">
        <v>5.9699999999999996E-3</v>
      </c>
      <c r="J722">
        <v>0.56299999999999994</v>
      </c>
      <c r="K722" t="s">
        <v>68</v>
      </c>
      <c r="L722">
        <v>0</v>
      </c>
      <c r="M722">
        <v>55720407</v>
      </c>
      <c r="N722">
        <v>55734907</v>
      </c>
      <c r="O722">
        <v>14.5</v>
      </c>
      <c r="P722">
        <v>55720407</v>
      </c>
      <c r="Q722">
        <v>55720407</v>
      </c>
      <c r="R722">
        <v>0</v>
      </c>
    </row>
    <row r="723" spans="1:18">
      <c r="A723" t="s">
        <v>799</v>
      </c>
      <c r="B723">
        <v>9</v>
      </c>
      <c r="C723">
        <v>16121670</v>
      </c>
      <c r="D723" s="1">
        <v>5.0650000000000005E-5</v>
      </c>
      <c r="E723">
        <v>2.92326</v>
      </c>
      <c r="F723">
        <v>0.26469999999999999</v>
      </c>
      <c r="G723" t="s">
        <v>28</v>
      </c>
      <c r="H723">
        <v>1.01E-3</v>
      </c>
      <c r="I723">
        <v>1.01E-3</v>
      </c>
      <c r="J723">
        <v>0.58499999999999996</v>
      </c>
      <c r="K723" t="s">
        <v>61</v>
      </c>
      <c r="L723">
        <v>0</v>
      </c>
      <c r="M723">
        <v>16121670</v>
      </c>
      <c r="N723">
        <v>16121670</v>
      </c>
      <c r="O723">
        <v>0</v>
      </c>
      <c r="P723">
        <v>16121670</v>
      </c>
      <c r="Q723">
        <v>16121670</v>
      </c>
      <c r="R723">
        <v>0</v>
      </c>
    </row>
    <row r="724" spans="1:18">
      <c r="A724" t="s">
        <v>800</v>
      </c>
      <c r="B724">
        <v>1</v>
      </c>
      <c r="C724">
        <v>55102656</v>
      </c>
      <c r="D724" s="1">
        <v>5.0810000000000003E-5</v>
      </c>
      <c r="E724">
        <v>2.48258</v>
      </c>
      <c r="F724">
        <v>0.22439999999999999</v>
      </c>
      <c r="G724" t="s">
        <v>56</v>
      </c>
      <c r="H724">
        <v>1.34E-3</v>
      </c>
      <c r="I724">
        <v>1.34E-3</v>
      </c>
      <c r="J724">
        <v>0.57399999999999995</v>
      </c>
      <c r="K724" t="s">
        <v>92</v>
      </c>
      <c r="L724">
        <v>0</v>
      </c>
      <c r="M724">
        <v>55102656</v>
      </c>
      <c r="N724">
        <v>55102656</v>
      </c>
      <c r="O724">
        <v>0</v>
      </c>
      <c r="P724">
        <v>55102656</v>
      </c>
      <c r="Q724">
        <v>55102656</v>
      </c>
      <c r="R724">
        <v>0</v>
      </c>
    </row>
    <row r="725" spans="1:18">
      <c r="A725" t="s">
        <v>801</v>
      </c>
      <c r="B725">
        <v>13</v>
      </c>
      <c r="C725">
        <v>70138315</v>
      </c>
      <c r="D725" s="1">
        <v>5.096E-5</v>
      </c>
      <c r="E725">
        <v>3.13836</v>
      </c>
      <c r="F725">
        <v>0.2823</v>
      </c>
      <c r="G725" t="s">
        <v>56</v>
      </c>
      <c r="H725">
        <v>6.3100000000000005E-4</v>
      </c>
      <c r="I725">
        <v>6.3100000000000005E-4</v>
      </c>
      <c r="J725">
        <v>0.75800000000000001</v>
      </c>
      <c r="K725" t="s">
        <v>92</v>
      </c>
      <c r="L725">
        <v>0</v>
      </c>
      <c r="M725">
        <v>70138315</v>
      </c>
      <c r="N725">
        <v>70138315</v>
      </c>
      <c r="O725">
        <v>0</v>
      </c>
      <c r="P725">
        <v>70138315</v>
      </c>
      <c r="Q725">
        <v>70138315</v>
      </c>
      <c r="R725">
        <v>0</v>
      </c>
    </row>
    <row r="726" spans="1:18">
      <c r="A726" t="s">
        <v>802</v>
      </c>
      <c r="B726">
        <v>19</v>
      </c>
      <c r="C726">
        <v>13937880</v>
      </c>
      <c r="D726" s="1">
        <v>5.0970000000000002E-5</v>
      </c>
      <c r="E726">
        <v>0.52398</v>
      </c>
      <c r="F726">
        <v>0.1595</v>
      </c>
      <c r="G726" t="s">
        <v>42</v>
      </c>
      <c r="H726">
        <v>0.997</v>
      </c>
      <c r="I726">
        <v>0.997</v>
      </c>
      <c r="J726">
        <v>0.46600000000000003</v>
      </c>
      <c r="K726" t="s">
        <v>769</v>
      </c>
      <c r="L726">
        <v>0</v>
      </c>
      <c r="M726">
        <v>13937880</v>
      </c>
      <c r="N726">
        <v>13937880</v>
      </c>
      <c r="O726">
        <v>0</v>
      </c>
      <c r="P726">
        <v>13937880</v>
      </c>
      <c r="Q726">
        <v>13937880</v>
      </c>
      <c r="R726">
        <v>0</v>
      </c>
    </row>
    <row r="727" spans="1:18">
      <c r="A727" t="s">
        <v>803</v>
      </c>
      <c r="B727">
        <v>7</v>
      </c>
      <c r="C727">
        <v>7226696</v>
      </c>
      <c r="D727" s="1">
        <v>5.0990000000000005E-5</v>
      </c>
      <c r="E727">
        <v>6.2170800000000002</v>
      </c>
      <c r="F727">
        <v>0.4511</v>
      </c>
      <c r="G727" t="s">
        <v>56</v>
      </c>
      <c r="H727">
        <v>3.5399999999999999E-4</v>
      </c>
      <c r="I727">
        <v>3.5399999999999999E-4</v>
      </c>
      <c r="J727">
        <v>0.58399999999999996</v>
      </c>
      <c r="K727" t="s">
        <v>92</v>
      </c>
      <c r="L727">
        <v>0</v>
      </c>
      <c r="M727">
        <v>7195196</v>
      </c>
      <c r="N727">
        <v>7262796</v>
      </c>
      <c r="O727">
        <v>67.599999999999994</v>
      </c>
      <c r="P727">
        <v>7195196</v>
      </c>
      <c r="Q727">
        <v>7262796</v>
      </c>
      <c r="R727">
        <v>67.599999999999994</v>
      </c>
    </row>
    <row r="728" spans="1:18">
      <c r="A728" t="s">
        <v>804</v>
      </c>
      <c r="B728">
        <v>11</v>
      </c>
      <c r="C728">
        <v>5246870</v>
      </c>
      <c r="D728" s="1">
        <v>5.1020000000000003E-5</v>
      </c>
      <c r="E728">
        <v>0.41657</v>
      </c>
      <c r="F728">
        <v>0.2162</v>
      </c>
      <c r="G728" t="s">
        <v>159</v>
      </c>
      <c r="H728">
        <v>4.3099999999999996E-3</v>
      </c>
      <c r="I728">
        <v>4.47E-3</v>
      </c>
      <c r="J728">
        <v>0.42699999999999999</v>
      </c>
      <c r="K728" t="s">
        <v>68</v>
      </c>
      <c r="L728">
        <v>0</v>
      </c>
      <c r="M728">
        <v>5246870</v>
      </c>
      <c r="N728">
        <v>6196870</v>
      </c>
      <c r="O728">
        <v>950</v>
      </c>
      <c r="P728">
        <v>5246870</v>
      </c>
      <c r="Q728">
        <v>5246870</v>
      </c>
      <c r="R728">
        <v>0</v>
      </c>
    </row>
    <row r="729" spans="1:18">
      <c r="A729" t="s">
        <v>805</v>
      </c>
      <c r="B729">
        <v>1</v>
      </c>
      <c r="C729">
        <v>55102399</v>
      </c>
      <c r="D729" s="1">
        <v>5.1080000000000006E-5</v>
      </c>
      <c r="E729">
        <v>2.4820899999999999</v>
      </c>
      <c r="F729">
        <v>0.22439999999999999</v>
      </c>
      <c r="G729" t="s">
        <v>56</v>
      </c>
      <c r="H729">
        <v>1.34E-3</v>
      </c>
      <c r="I729">
        <v>1.34E-3</v>
      </c>
      <c r="J729">
        <v>0.57399999999999995</v>
      </c>
      <c r="K729" t="s">
        <v>92</v>
      </c>
      <c r="L729">
        <v>0</v>
      </c>
      <c r="M729">
        <v>55102399</v>
      </c>
      <c r="N729">
        <v>55102399</v>
      </c>
      <c r="O729">
        <v>0</v>
      </c>
      <c r="P729">
        <v>55102399</v>
      </c>
      <c r="Q729">
        <v>55102399</v>
      </c>
      <c r="R729">
        <v>0</v>
      </c>
    </row>
    <row r="730" spans="1:18">
      <c r="A730" t="s">
        <v>806</v>
      </c>
      <c r="B730">
        <v>14</v>
      </c>
      <c r="C730">
        <v>81843512</v>
      </c>
      <c r="D730" s="1">
        <v>5.1160000000000005E-5</v>
      </c>
      <c r="E730">
        <v>0.79986999999999997</v>
      </c>
      <c r="F730">
        <v>5.5100000000000003E-2</v>
      </c>
      <c r="G730" t="s">
        <v>28</v>
      </c>
      <c r="H730">
        <v>0.99199999999999999</v>
      </c>
      <c r="I730">
        <v>0.99299999999999999</v>
      </c>
      <c r="J730">
        <v>0.80800000000000005</v>
      </c>
      <c r="K730" t="s">
        <v>26</v>
      </c>
      <c r="L730">
        <v>0</v>
      </c>
      <c r="M730">
        <v>81745212</v>
      </c>
      <c r="N730">
        <v>82088512</v>
      </c>
      <c r="O730">
        <v>343.3</v>
      </c>
      <c r="P730">
        <v>81745212</v>
      </c>
      <c r="Q730">
        <v>81843512</v>
      </c>
      <c r="R730">
        <v>98.3</v>
      </c>
    </row>
    <row r="731" spans="1:18">
      <c r="A731" t="s">
        <v>807</v>
      </c>
      <c r="B731">
        <v>5</v>
      </c>
      <c r="C731">
        <v>152235499</v>
      </c>
      <c r="D731" s="1">
        <v>5.1190000000000003E-5</v>
      </c>
      <c r="E731">
        <v>1.15917</v>
      </c>
      <c r="F731">
        <v>3.6499999999999998E-2</v>
      </c>
      <c r="G731" t="s">
        <v>28</v>
      </c>
      <c r="H731">
        <v>1.7600000000000001E-2</v>
      </c>
      <c r="I731">
        <v>1.6400000000000001E-2</v>
      </c>
      <c r="J731">
        <v>0.85599999999999998</v>
      </c>
      <c r="K731" t="s">
        <v>63</v>
      </c>
      <c r="L731">
        <v>0</v>
      </c>
      <c r="M731">
        <v>151985499</v>
      </c>
      <c r="N731">
        <v>152342499</v>
      </c>
      <c r="O731">
        <v>357</v>
      </c>
      <c r="P731">
        <v>151985499</v>
      </c>
      <c r="Q731">
        <v>152342499</v>
      </c>
      <c r="R731">
        <v>357</v>
      </c>
    </row>
    <row r="732" spans="1:18">
      <c r="A732" t="s">
        <v>808</v>
      </c>
      <c r="B732">
        <v>14</v>
      </c>
      <c r="C732">
        <v>39779012</v>
      </c>
      <c r="D732" s="1">
        <v>5.1379999999999999E-5</v>
      </c>
      <c r="E732">
        <v>0.32088</v>
      </c>
      <c r="F732">
        <v>0.28070000000000001</v>
      </c>
      <c r="G732" t="s">
        <v>159</v>
      </c>
      <c r="H732">
        <v>3.2299999999999998E-3</v>
      </c>
      <c r="I732">
        <v>3.0599999999999998E-3</v>
      </c>
      <c r="J732">
        <v>0.89500000000000002</v>
      </c>
      <c r="K732" t="s">
        <v>740</v>
      </c>
      <c r="L732">
        <v>0</v>
      </c>
      <c r="M732">
        <v>39779012</v>
      </c>
      <c r="N732">
        <v>39779012</v>
      </c>
      <c r="O732">
        <v>0</v>
      </c>
      <c r="P732">
        <v>39779012</v>
      </c>
      <c r="Q732">
        <v>39779012</v>
      </c>
      <c r="R732">
        <v>0</v>
      </c>
    </row>
    <row r="733" spans="1:18">
      <c r="A733" t="s">
        <v>809</v>
      </c>
      <c r="B733">
        <v>7</v>
      </c>
      <c r="C733">
        <v>47590316</v>
      </c>
      <c r="D733" s="1">
        <v>5.1410000000000004E-5</v>
      </c>
      <c r="E733">
        <v>0.96396999999999999</v>
      </c>
      <c r="F733">
        <v>9.1000000000000004E-3</v>
      </c>
      <c r="G733" t="s">
        <v>23</v>
      </c>
      <c r="H733">
        <v>0.66500000000000004</v>
      </c>
      <c r="I733">
        <v>0.67800000000000005</v>
      </c>
      <c r="J733">
        <v>0.97699999999999998</v>
      </c>
      <c r="K733" t="s">
        <v>54</v>
      </c>
      <c r="L733">
        <v>1</v>
      </c>
      <c r="M733">
        <v>47576016</v>
      </c>
      <c r="N733">
        <v>47590774</v>
      </c>
      <c r="O733">
        <v>14.757999999999999</v>
      </c>
      <c r="P733">
        <v>47577216</v>
      </c>
      <c r="Q733">
        <v>47590774</v>
      </c>
      <c r="R733">
        <v>13.558</v>
      </c>
    </row>
    <row r="734" spans="1:18">
      <c r="A734" t="s">
        <v>810</v>
      </c>
      <c r="B734">
        <v>14</v>
      </c>
      <c r="C734">
        <v>53698947</v>
      </c>
      <c r="D734" s="1">
        <v>5.1480000000000002E-5</v>
      </c>
      <c r="E734">
        <v>1.26074</v>
      </c>
      <c r="F734">
        <v>5.7200000000000001E-2</v>
      </c>
      <c r="G734" t="s">
        <v>140</v>
      </c>
      <c r="H734">
        <v>1.8599999999999998E-2</v>
      </c>
      <c r="I734">
        <v>1.72E-2</v>
      </c>
      <c r="J734">
        <v>0.56899999999999995</v>
      </c>
      <c r="K734" t="s">
        <v>30</v>
      </c>
      <c r="L734">
        <v>0</v>
      </c>
      <c r="M734">
        <v>53698947</v>
      </c>
      <c r="N734">
        <v>53698947</v>
      </c>
      <c r="O734">
        <v>0</v>
      </c>
      <c r="P734">
        <v>53698947</v>
      </c>
      <c r="Q734">
        <v>53698947</v>
      </c>
      <c r="R734">
        <v>0</v>
      </c>
    </row>
    <row r="735" spans="1:18">
      <c r="A735" t="s">
        <v>811</v>
      </c>
      <c r="B735">
        <v>12</v>
      </c>
      <c r="C735">
        <v>50878455</v>
      </c>
      <c r="D735" s="1">
        <v>5.1520000000000001E-5</v>
      </c>
      <c r="E735">
        <v>0.96328999999999998</v>
      </c>
      <c r="F735">
        <v>9.1999999999999998E-3</v>
      </c>
      <c r="G735" t="s">
        <v>42</v>
      </c>
      <c r="H735">
        <v>0.38800000000000001</v>
      </c>
      <c r="I735">
        <v>0.373</v>
      </c>
      <c r="J735">
        <v>0.91900000000000004</v>
      </c>
      <c r="K735" t="s">
        <v>54</v>
      </c>
      <c r="L735">
        <v>1</v>
      </c>
      <c r="M735">
        <v>50679455</v>
      </c>
      <c r="N735">
        <v>51221455</v>
      </c>
      <c r="O735">
        <v>542</v>
      </c>
      <c r="P735">
        <v>50679455</v>
      </c>
      <c r="Q735">
        <v>50878455</v>
      </c>
      <c r="R735">
        <v>199</v>
      </c>
    </row>
    <row r="736" spans="1:18">
      <c r="A736" t="s">
        <v>812</v>
      </c>
      <c r="B736">
        <v>15</v>
      </c>
      <c r="C736">
        <v>89587132</v>
      </c>
      <c r="D736" s="1">
        <v>5.1530000000000003E-5</v>
      </c>
      <c r="E736">
        <v>0.95055999999999996</v>
      </c>
      <c r="F736">
        <v>1.2500000000000001E-2</v>
      </c>
      <c r="G736" t="s">
        <v>45</v>
      </c>
      <c r="H736">
        <v>0.14099999999999999</v>
      </c>
      <c r="I736">
        <v>0.14199999999999999</v>
      </c>
      <c r="J736">
        <v>0.93100000000000005</v>
      </c>
      <c r="K736" t="s">
        <v>54</v>
      </c>
      <c r="L736">
        <v>1</v>
      </c>
      <c r="M736">
        <v>89585792</v>
      </c>
      <c r="N736">
        <v>89599232</v>
      </c>
      <c r="O736">
        <v>13.44</v>
      </c>
      <c r="P736">
        <v>89585792</v>
      </c>
      <c r="Q736">
        <v>89599232</v>
      </c>
      <c r="R736">
        <v>13.44</v>
      </c>
    </row>
    <row r="737" spans="1:18">
      <c r="A737" t="s">
        <v>813</v>
      </c>
      <c r="B737">
        <v>18</v>
      </c>
      <c r="C737">
        <v>76045696</v>
      </c>
      <c r="D737" s="1">
        <v>5.1600000000000001E-5</v>
      </c>
      <c r="E737">
        <v>0.41524</v>
      </c>
      <c r="F737">
        <v>0.21709999999999999</v>
      </c>
      <c r="G737" t="s">
        <v>23</v>
      </c>
      <c r="H737">
        <v>2.5500000000000002E-3</v>
      </c>
      <c r="I737">
        <v>2.5500000000000002E-3</v>
      </c>
      <c r="J737">
        <v>0.58099999999999996</v>
      </c>
      <c r="K737" t="s">
        <v>92</v>
      </c>
      <c r="L737">
        <v>0</v>
      </c>
      <c r="M737">
        <v>76045696</v>
      </c>
      <c r="N737">
        <v>76045696</v>
      </c>
      <c r="O737">
        <v>0</v>
      </c>
      <c r="P737">
        <v>76045696</v>
      </c>
      <c r="Q737">
        <v>76045696</v>
      </c>
      <c r="R737">
        <v>0</v>
      </c>
    </row>
    <row r="738" spans="1:18">
      <c r="A738" t="s">
        <v>814</v>
      </c>
      <c r="B738">
        <v>13</v>
      </c>
      <c r="C738">
        <v>69992002</v>
      </c>
      <c r="D738" s="1">
        <v>5.1750000000000004E-5</v>
      </c>
      <c r="E738">
        <v>3.2413799999999999</v>
      </c>
      <c r="F738">
        <v>0.29049999999999998</v>
      </c>
      <c r="G738" t="s">
        <v>45</v>
      </c>
      <c r="H738">
        <v>4.4799999999999999E-4</v>
      </c>
      <c r="I738">
        <v>4.4799999999999999E-4</v>
      </c>
      <c r="J738">
        <v>0.98499999999999999</v>
      </c>
      <c r="K738" t="s">
        <v>61</v>
      </c>
      <c r="L738">
        <v>0</v>
      </c>
      <c r="M738">
        <v>69992002</v>
      </c>
      <c r="N738">
        <v>69992002</v>
      </c>
      <c r="O738">
        <v>0</v>
      </c>
      <c r="P738">
        <v>69992002</v>
      </c>
      <c r="Q738">
        <v>69992002</v>
      </c>
      <c r="R738">
        <v>0</v>
      </c>
    </row>
    <row r="739" spans="1:18">
      <c r="A739" t="s">
        <v>815</v>
      </c>
      <c r="B739">
        <v>13</v>
      </c>
      <c r="C739">
        <v>69991349</v>
      </c>
      <c r="D739" s="1">
        <v>5.1760000000000006E-5</v>
      </c>
      <c r="E739">
        <v>3.2413799999999999</v>
      </c>
      <c r="F739">
        <v>0.29049999999999998</v>
      </c>
      <c r="G739" t="s">
        <v>125</v>
      </c>
      <c r="H739">
        <v>4.5600000000000003E-4</v>
      </c>
      <c r="I739">
        <v>4.5600000000000003E-4</v>
      </c>
      <c r="J739">
        <v>0.97899999999999998</v>
      </c>
      <c r="K739" t="s">
        <v>92</v>
      </c>
      <c r="L739">
        <v>0</v>
      </c>
      <c r="M739">
        <v>69991349</v>
      </c>
      <c r="N739">
        <v>69991349</v>
      </c>
      <c r="O739">
        <v>0</v>
      </c>
      <c r="P739">
        <v>69991349</v>
      </c>
      <c r="Q739">
        <v>69991349</v>
      </c>
      <c r="R739">
        <v>0</v>
      </c>
    </row>
    <row r="740" spans="1:18">
      <c r="A740" t="s">
        <v>816</v>
      </c>
      <c r="B740">
        <v>13</v>
      </c>
      <c r="C740">
        <v>69992991</v>
      </c>
      <c r="D740" s="1">
        <v>5.1870000000000003E-5</v>
      </c>
      <c r="E740">
        <v>3.2410600000000001</v>
      </c>
      <c r="F740">
        <v>0.29049999999999998</v>
      </c>
      <c r="G740" t="s">
        <v>23</v>
      </c>
      <c r="H740">
        <v>4.4799999999999999E-4</v>
      </c>
      <c r="I740">
        <v>4.4799999999999999E-4</v>
      </c>
      <c r="J740">
        <v>0.98499999999999999</v>
      </c>
      <c r="K740" t="s">
        <v>61</v>
      </c>
      <c r="L740">
        <v>0</v>
      </c>
      <c r="M740">
        <v>69992991</v>
      </c>
      <c r="N740">
        <v>69992991</v>
      </c>
      <c r="O740">
        <v>0</v>
      </c>
      <c r="P740">
        <v>69992991</v>
      </c>
      <c r="Q740">
        <v>69992991</v>
      </c>
      <c r="R740">
        <v>0</v>
      </c>
    </row>
    <row r="741" spans="1:18">
      <c r="A741" t="s">
        <v>817</v>
      </c>
      <c r="B741">
        <v>4</v>
      </c>
      <c r="C741">
        <v>201733</v>
      </c>
      <c r="D741" s="1">
        <v>5.2040000000000003E-5</v>
      </c>
      <c r="E741">
        <v>0.96531999999999996</v>
      </c>
      <c r="F741">
        <v>8.6999999999999994E-3</v>
      </c>
      <c r="G741" t="s">
        <v>48</v>
      </c>
      <c r="H741">
        <v>0.40300000000000002</v>
      </c>
      <c r="I741">
        <v>0.42499999999999999</v>
      </c>
      <c r="J741">
        <v>0.98499999999999999</v>
      </c>
      <c r="K741" t="s">
        <v>109</v>
      </c>
      <c r="L741">
        <v>1</v>
      </c>
      <c r="M741">
        <v>110633</v>
      </c>
      <c r="N741">
        <v>201733</v>
      </c>
      <c r="O741">
        <v>91.1</v>
      </c>
      <c r="P741">
        <v>114033</v>
      </c>
      <c r="Q741">
        <v>201733</v>
      </c>
      <c r="R741">
        <v>87.7</v>
      </c>
    </row>
    <row r="742" spans="1:18">
      <c r="A742" t="s">
        <v>818</v>
      </c>
      <c r="B742">
        <v>1</v>
      </c>
      <c r="C742">
        <v>48037814</v>
      </c>
      <c r="D742" s="1">
        <v>5.2080000000000003E-5</v>
      </c>
      <c r="E742">
        <v>0.83862000000000003</v>
      </c>
      <c r="F742">
        <v>4.3499999999999997E-2</v>
      </c>
      <c r="G742" t="s">
        <v>28</v>
      </c>
      <c r="H742">
        <v>1.4500000000000001E-2</v>
      </c>
      <c r="I742">
        <v>1.5900000000000001E-2</v>
      </c>
      <c r="J742">
        <v>0.73099999999999998</v>
      </c>
      <c r="K742" t="s">
        <v>26</v>
      </c>
      <c r="L742">
        <v>1</v>
      </c>
      <c r="M742">
        <v>48037814</v>
      </c>
      <c r="N742">
        <v>48164814</v>
      </c>
      <c r="O742">
        <v>127</v>
      </c>
      <c r="P742">
        <v>48037814</v>
      </c>
      <c r="Q742">
        <v>48037814</v>
      </c>
      <c r="R742">
        <v>0</v>
      </c>
    </row>
    <row r="743" spans="1:18">
      <c r="A743" t="s">
        <v>819</v>
      </c>
      <c r="B743">
        <v>15</v>
      </c>
      <c r="C743">
        <v>84194745</v>
      </c>
      <c r="D743" s="1">
        <v>5.2110000000000001E-5</v>
      </c>
      <c r="E743">
        <v>0.93249000000000004</v>
      </c>
      <c r="F743">
        <v>1.7299999999999999E-2</v>
      </c>
      <c r="G743" t="s">
        <v>28</v>
      </c>
      <c r="H743">
        <v>0.93100000000000005</v>
      </c>
      <c r="I743">
        <v>0.93799999999999994</v>
      </c>
      <c r="J743">
        <v>0.98199999999999998</v>
      </c>
      <c r="K743" t="s">
        <v>54</v>
      </c>
      <c r="L743">
        <v>6</v>
      </c>
      <c r="M743">
        <v>84179045</v>
      </c>
      <c r="N743">
        <v>84200415</v>
      </c>
      <c r="O743">
        <v>21.37</v>
      </c>
      <c r="P743">
        <v>84179045</v>
      </c>
      <c r="Q743">
        <v>84200415</v>
      </c>
      <c r="R743">
        <v>21.37</v>
      </c>
    </row>
    <row r="744" spans="1:18">
      <c r="A744" t="s">
        <v>820</v>
      </c>
      <c r="B744">
        <v>15</v>
      </c>
      <c r="C744">
        <v>96479540</v>
      </c>
      <c r="D744" s="1">
        <v>5.2120000000000002E-5</v>
      </c>
      <c r="E744">
        <v>1.0520100000000001</v>
      </c>
      <c r="F744">
        <v>1.2500000000000001E-2</v>
      </c>
      <c r="G744" t="s">
        <v>42</v>
      </c>
      <c r="H744">
        <v>0.82199999999999995</v>
      </c>
      <c r="I744">
        <v>0.83899999999999997</v>
      </c>
      <c r="J744">
        <v>0.871</v>
      </c>
      <c r="K744" t="s">
        <v>24</v>
      </c>
      <c r="L744">
        <v>1</v>
      </c>
      <c r="M744">
        <v>96479540</v>
      </c>
      <c r="N744">
        <v>96479756</v>
      </c>
      <c r="O744">
        <v>0.216</v>
      </c>
      <c r="P744">
        <v>96479540</v>
      </c>
      <c r="Q744">
        <v>96479756</v>
      </c>
      <c r="R744">
        <v>0.216</v>
      </c>
    </row>
    <row r="745" spans="1:18">
      <c r="A745" t="s">
        <v>821</v>
      </c>
      <c r="B745">
        <v>17</v>
      </c>
      <c r="C745">
        <v>54273459</v>
      </c>
      <c r="D745" s="1">
        <v>5.2260000000000004E-5</v>
      </c>
      <c r="E745">
        <v>1.97783</v>
      </c>
      <c r="F745">
        <v>0.1686</v>
      </c>
      <c r="G745" t="s">
        <v>37</v>
      </c>
      <c r="H745">
        <v>6.2899999999999996E-3</v>
      </c>
      <c r="I745">
        <v>4.13E-3</v>
      </c>
      <c r="J745">
        <v>0.442</v>
      </c>
      <c r="K745" t="s">
        <v>68</v>
      </c>
      <c r="L745">
        <v>0</v>
      </c>
      <c r="M745">
        <v>54184559</v>
      </c>
      <c r="N745">
        <v>54273459</v>
      </c>
      <c r="O745">
        <v>88.9</v>
      </c>
      <c r="P745">
        <v>54184559</v>
      </c>
      <c r="Q745">
        <v>54273459</v>
      </c>
      <c r="R745">
        <v>88.9</v>
      </c>
    </row>
    <row r="746" spans="1:18">
      <c r="A746" t="s">
        <v>822</v>
      </c>
      <c r="B746">
        <v>11</v>
      </c>
      <c r="C746">
        <v>109519850</v>
      </c>
      <c r="D746" s="1">
        <v>5.2280000000000001E-5</v>
      </c>
      <c r="E746">
        <v>12.899649999999999</v>
      </c>
      <c r="F746">
        <v>0.63219999999999998</v>
      </c>
      <c r="G746" t="s">
        <v>155</v>
      </c>
      <c r="H746">
        <v>1.5899999999999999E-4</v>
      </c>
      <c r="I746">
        <v>1.5899999999999999E-4</v>
      </c>
      <c r="J746">
        <v>0.78400000000000003</v>
      </c>
      <c r="K746" t="s">
        <v>92</v>
      </c>
      <c r="L746">
        <v>0</v>
      </c>
      <c r="M746">
        <v>109519850</v>
      </c>
      <c r="N746">
        <v>109519850</v>
      </c>
      <c r="O746">
        <v>0</v>
      </c>
      <c r="P746">
        <v>109519850</v>
      </c>
      <c r="Q746">
        <v>109519850</v>
      </c>
      <c r="R746">
        <v>0</v>
      </c>
    </row>
    <row r="747" spans="1:18">
      <c r="A747" t="s">
        <v>823</v>
      </c>
      <c r="B747">
        <v>9</v>
      </c>
      <c r="C747">
        <v>83954798</v>
      </c>
      <c r="D747" s="1">
        <v>5.2380000000000003E-5</v>
      </c>
      <c r="E747">
        <v>4.5357900000000004</v>
      </c>
      <c r="F747">
        <v>0.37380000000000002</v>
      </c>
      <c r="G747" t="s">
        <v>48</v>
      </c>
      <c r="H747">
        <v>5.6400000000000005E-4</v>
      </c>
      <c r="I747">
        <v>5.6400000000000005E-4</v>
      </c>
      <c r="J747">
        <v>0.45</v>
      </c>
      <c r="K747" t="s">
        <v>61</v>
      </c>
      <c r="L747">
        <v>0</v>
      </c>
      <c r="M747">
        <v>83954798</v>
      </c>
      <c r="N747">
        <v>83954798</v>
      </c>
      <c r="O747">
        <v>0</v>
      </c>
      <c r="P747">
        <v>83954798</v>
      </c>
      <c r="Q747">
        <v>83954798</v>
      </c>
      <c r="R747">
        <v>0</v>
      </c>
    </row>
    <row r="748" spans="1:18">
      <c r="A748" t="s">
        <v>824</v>
      </c>
      <c r="B748">
        <v>4</v>
      </c>
      <c r="C748">
        <v>179060383</v>
      </c>
      <c r="D748" s="1">
        <v>5.2410000000000001E-5</v>
      </c>
      <c r="E748">
        <v>2.5383100000000001</v>
      </c>
      <c r="F748">
        <v>0.2303</v>
      </c>
      <c r="G748" t="s">
        <v>125</v>
      </c>
      <c r="H748">
        <v>6.11E-4</v>
      </c>
      <c r="I748">
        <v>6.11E-4</v>
      </c>
      <c r="J748">
        <v>0.91200000000000003</v>
      </c>
      <c r="K748" t="s">
        <v>92</v>
      </c>
      <c r="L748">
        <v>0</v>
      </c>
      <c r="M748">
        <v>179060383</v>
      </c>
      <c r="N748">
        <v>179060383</v>
      </c>
      <c r="O748">
        <v>0</v>
      </c>
      <c r="P748">
        <v>179060383</v>
      </c>
      <c r="Q748">
        <v>179060383</v>
      </c>
      <c r="R748">
        <v>0</v>
      </c>
    </row>
    <row r="749" spans="1:18">
      <c r="A749" t="s">
        <v>825</v>
      </c>
      <c r="B749">
        <v>19</v>
      </c>
      <c r="C749">
        <v>13938018</v>
      </c>
      <c r="D749" s="1">
        <v>5.2430000000000005E-5</v>
      </c>
      <c r="E749">
        <v>0.52451000000000003</v>
      </c>
      <c r="F749">
        <v>0.15959999999999999</v>
      </c>
      <c r="G749" t="s">
        <v>28</v>
      </c>
      <c r="H749">
        <v>0.997</v>
      </c>
      <c r="I749">
        <v>0.997</v>
      </c>
      <c r="J749">
        <v>0.46500000000000002</v>
      </c>
      <c r="K749" t="s">
        <v>769</v>
      </c>
      <c r="L749">
        <v>0</v>
      </c>
      <c r="M749">
        <v>13938018</v>
      </c>
      <c r="N749">
        <v>13938018</v>
      </c>
      <c r="O749">
        <v>0</v>
      </c>
      <c r="P749">
        <v>13938018</v>
      </c>
      <c r="Q749">
        <v>13938018</v>
      </c>
      <c r="R749">
        <v>0</v>
      </c>
    </row>
    <row r="750" spans="1:18">
      <c r="A750" t="s">
        <v>826</v>
      </c>
      <c r="B750">
        <v>5</v>
      </c>
      <c r="C750">
        <v>168067971</v>
      </c>
      <c r="D750" s="1">
        <v>5.2470000000000004E-5</v>
      </c>
      <c r="E750">
        <v>2.25196</v>
      </c>
      <c r="F750">
        <v>0.20069999999999999</v>
      </c>
      <c r="G750" t="s">
        <v>56</v>
      </c>
      <c r="H750">
        <v>1.09E-3</v>
      </c>
      <c r="I750">
        <v>1.09E-3</v>
      </c>
      <c r="J750">
        <v>0.92700000000000005</v>
      </c>
      <c r="K750" t="s">
        <v>92</v>
      </c>
      <c r="L750">
        <v>0</v>
      </c>
      <c r="M750">
        <v>168067971</v>
      </c>
      <c r="N750">
        <v>168067971</v>
      </c>
      <c r="O750">
        <v>0</v>
      </c>
      <c r="P750">
        <v>168067971</v>
      </c>
      <c r="Q750">
        <v>168067971</v>
      </c>
      <c r="R750">
        <v>0</v>
      </c>
    </row>
    <row r="751" spans="1:18">
      <c r="A751" t="s">
        <v>827</v>
      </c>
      <c r="B751">
        <v>1</v>
      </c>
      <c r="C751">
        <v>59543376</v>
      </c>
      <c r="D751" s="1">
        <v>5.2730000000000005E-5</v>
      </c>
      <c r="E751">
        <v>5.0248699999999999</v>
      </c>
      <c r="F751">
        <v>0.39929999999999999</v>
      </c>
      <c r="G751" t="s">
        <v>23</v>
      </c>
      <c r="H751">
        <v>7.7800000000000005E-4</v>
      </c>
      <c r="I751">
        <v>7.7800000000000005E-4</v>
      </c>
      <c r="J751">
        <v>0.33800000000000002</v>
      </c>
      <c r="K751" t="s">
        <v>61</v>
      </c>
      <c r="L751">
        <v>0</v>
      </c>
      <c r="M751">
        <v>59543376</v>
      </c>
      <c r="N751">
        <v>59543376</v>
      </c>
      <c r="O751">
        <v>0</v>
      </c>
      <c r="P751">
        <v>59543376</v>
      </c>
      <c r="Q751">
        <v>59543376</v>
      </c>
      <c r="R751">
        <v>0</v>
      </c>
    </row>
    <row r="752" spans="1:18">
      <c r="A752" t="s">
        <v>828</v>
      </c>
      <c r="B752">
        <v>18</v>
      </c>
      <c r="C752">
        <v>1536728</v>
      </c>
      <c r="D752" s="1">
        <v>5.2840000000000002E-5</v>
      </c>
      <c r="E752">
        <v>0.86719000000000002</v>
      </c>
      <c r="F752">
        <v>3.5299999999999998E-2</v>
      </c>
      <c r="G752" t="s">
        <v>23</v>
      </c>
      <c r="H752">
        <v>1.9400000000000001E-2</v>
      </c>
      <c r="I752">
        <v>2.1399999999999999E-2</v>
      </c>
      <c r="J752">
        <v>0.86599999999999999</v>
      </c>
      <c r="K752" t="s">
        <v>26</v>
      </c>
      <c r="L752">
        <v>0</v>
      </c>
      <c r="M752">
        <v>1491528</v>
      </c>
      <c r="N752">
        <v>1547328</v>
      </c>
      <c r="O752">
        <v>55.8</v>
      </c>
      <c r="P752">
        <v>1536728</v>
      </c>
      <c r="Q752">
        <v>1536728</v>
      </c>
      <c r="R752">
        <v>0</v>
      </c>
    </row>
    <row r="753" spans="1:18">
      <c r="A753" t="s">
        <v>829</v>
      </c>
      <c r="B753">
        <v>16</v>
      </c>
      <c r="C753">
        <v>6952238</v>
      </c>
      <c r="D753" s="1">
        <v>5.2880000000000002E-5</v>
      </c>
      <c r="E753">
        <v>1.03593</v>
      </c>
      <c r="F753">
        <v>8.6999999999999994E-3</v>
      </c>
      <c r="G753" t="s">
        <v>23</v>
      </c>
      <c r="H753">
        <v>0.44600000000000001</v>
      </c>
      <c r="I753">
        <v>0.45700000000000002</v>
      </c>
      <c r="J753">
        <v>0.96399999999999997</v>
      </c>
      <c r="K753" t="s">
        <v>24</v>
      </c>
      <c r="L753">
        <v>3</v>
      </c>
      <c r="M753">
        <v>6952124</v>
      </c>
      <c r="N753">
        <v>6962738</v>
      </c>
      <c r="O753">
        <v>10.614000000000001</v>
      </c>
      <c r="P753">
        <v>6952238</v>
      </c>
      <c r="Q753">
        <v>6962738</v>
      </c>
      <c r="R753">
        <v>10.5</v>
      </c>
    </row>
    <row r="754" spans="1:18">
      <c r="A754" t="s">
        <v>830</v>
      </c>
      <c r="B754">
        <v>19</v>
      </c>
      <c r="C754">
        <v>13938195</v>
      </c>
      <c r="D754" s="1">
        <v>5.291E-5</v>
      </c>
      <c r="E754">
        <v>1.90561</v>
      </c>
      <c r="F754">
        <v>0.1595</v>
      </c>
      <c r="G754" t="s">
        <v>48</v>
      </c>
      <c r="H754">
        <v>2.5899999999999999E-3</v>
      </c>
      <c r="I754">
        <v>2.82E-3</v>
      </c>
      <c r="J754">
        <v>0.46400000000000002</v>
      </c>
      <c r="K754" t="s">
        <v>698</v>
      </c>
      <c r="L754">
        <v>0</v>
      </c>
      <c r="M754">
        <v>13938195</v>
      </c>
      <c r="N754">
        <v>13938195</v>
      </c>
      <c r="O754">
        <v>0</v>
      </c>
      <c r="P754">
        <v>13938195</v>
      </c>
      <c r="Q754">
        <v>13938195</v>
      </c>
      <c r="R754">
        <v>0</v>
      </c>
    </row>
    <row r="755" spans="1:18">
      <c r="A755" t="s">
        <v>831</v>
      </c>
      <c r="B755">
        <v>5</v>
      </c>
      <c r="C755">
        <v>9197493</v>
      </c>
      <c r="D755" s="1">
        <v>5.295E-5</v>
      </c>
      <c r="E755">
        <v>2.1545899999999998</v>
      </c>
      <c r="F755">
        <v>0.18990000000000001</v>
      </c>
      <c r="G755" t="s">
        <v>28</v>
      </c>
      <c r="H755">
        <v>1.3799999999999999E-3</v>
      </c>
      <c r="I755">
        <v>1.3799999999999999E-3</v>
      </c>
      <c r="J755">
        <v>0.746</v>
      </c>
      <c r="K755" t="s">
        <v>61</v>
      </c>
      <c r="L755">
        <v>0</v>
      </c>
      <c r="M755">
        <v>9197493</v>
      </c>
      <c r="N755">
        <v>9197493</v>
      </c>
      <c r="O755">
        <v>0</v>
      </c>
      <c r="P755">
        <v>9197493</v>
      </c>
      <c r="Q755">
        <v>9197493</v>
      </c>
      <c r="R755">
        <v>0</v>
      </c>
    </row>
    <row r="756" spans="1:18">
      <c r="A756" t="s">
        <v>832</v>
      </c>
      <c r="B756">
        <v>14</v>
      </c>
      <c r="C756">
        <v>87362581</v>
      </c>
      <c r="D756" s="1">
        <v>5.2960000000000001E-5</v>
      </c>
      <c r="E756">
        <v>1.5916999999999999</v>
      </c>
      <c r="F756">
        <v>0.115</v>
      </c>
      <c r="G756" t="s">
        <v>125</v>
      </c>
      <c r="H756">
        <v>3.8899999999999998E-3</v>
      </c>
      <c r="I756">
        <v>3.8500000000000001E-3</v>
      </c>
      <c r="J756">
        <v>0.871</v>
      </c>
      <c r="K756" t="s">
        <v>57</v>
      </c>
      <c r="L756">
        <v>1</v>
      </c>
      <c r="M756">
        <v>87362581</v>
      </c>
      <c r="N756">
        <v>87362581</v>
      </c>
      <c r="O756">
        <v>0</v>
      </c>
      <c r="P756">
        <v>87362581</v>
      </c>
      <c r="Q756">
        <v>87362581</v>
      </c>
      <c r="R756">
        <v>0</v>
      </c>
    </row>
    <row r="757" spans="1:18">
      <c r="A757" t="s">
        <v>833</v>
      </c>
      <c r="B757">
        <v>9</v>
      </c>
      <c r="C757">
        <v>37067726</v>
      </c>
      <c r="D757" s="1">
        <v>5.2990000000000006E-5</v>
      </c>
      <c r="E757">
        <v>1.1332599999999999</v>
      </c>
      <c r="F757">
        <v>3.09E-2</v>
      </c>
      <c r="G757" t="s">
        <v>23</v>
      </c>
      <c r="H757">
        <v>2.5399999999999999E-2</v>
      </c>
      <c r="I757">
        <v>2.6100000000000002E-2</v>
      </c>
      <c r="J757">
        <v>0.81699999999999995</v>
      </c>
      <c r="K757" t="s">
        <v>63</v>
      </c>
      <c r="L757">
        <v>0</v>
      </c>
      <c r="M757">
        <v>37044026</v>
      </c>
      <c r="N757">
        <v>37306726</v>
      </c>
      <c r="O757">
        <v>262.7</v>
      </c>
      <c r="P757">
        <v>37044026</v>
      </c>
      <c r="Q757">
        <v>37306726</v>
      </c>
      <c r="R757">
        <v>262.7</v>
      </c>
    </row>
    <row r="758" spans="1:18">
      <c r="A758" t="s">
        <v>834</v>
      </c>
      <c r="B758">
        <v>19</v>
      </c>
      <c r="C758">
        <v>13938157</v>
      </c>
      <c r="D758" s="1">
        <v>5.3010000000000002E-5</v>
      </c>
      <c r="E758">
        <v>0.52466000000000002</v>
      </c>
      <c r="F758">
        <v>0.15959999999999999</v>
      </c>
      <c r="G758" t="s">
        <v>23</v>
      </c>
      <c r="H758">
        <v>0.997</v>
      </c>
      <c r="I758">
        <v>0.997</v>
      </c>
      <c r="J758">
        <v>0.46500000000000002</v>
      </c>
      <c r="K758" t="s">
        <v>769</v>
      </c>
      <c r="L758">
        <v>0</v>
      </c>
      <c r="M758">
        <v>13938157</v>
      </c>
      <c r="N758">
        <v>13938157</v>
      </c>
      <c r="O758">
        <v>0</v>
      </c>
      <c r="P758">
        <v>13938157</v>
      </c>
      <c r="Q758">
        <v>13938157</v>
      </c>
      <c r="R758">
        <v>0</v>
      </c>
    </row>
    <row r="759" spans="1:18">
      <c r="A759" t="s">
        <v>835</v>
      </c>
      <c r="B759">
        <v>16</v>
      </c>
      <c r="C759">
        <v>13122133</v>
      </c>
      <c r="D759" s="1">
        <v>5.3070000000000005E-5</v>
      </c>
      <c r="E759">
        <v>1.0752999999999999</v>
      </c>
      <c r="F759">
        <v>1.7999999999999999E-2</v>
      </c>
      <c r="G759" t="s">
        <v>23</v>
      </c>
      <c r="H759">
        <v>7.1499999999999994E-2</v>
      </c>
      <c r="I759">
        <v>5.3699999999999998E-2</v>
      </c>
      <c r="J759">
        <v>0.96099999999999997</v>
      </c>
      <c r="K759" t="s">
        <v>24</v>
      </c>
      <c r="L759">
        <v>2</v>
      </c>
      <c r="M759">
        <v>13120843</v>
      </c>
      <c r="N759">
        <v>13139633</v>
      </c>
      <c r="O759">
        <v>18.79</v>
      </c>
      <c r="P759">
        <v>13120843</v>
      </c>
      <c r="Q759">
        <v>13122133</v>
      </c>
      <c r="R759">
        <v>1.29</v>
      </c>
    </row>
    <row r="760" spans="1:18">
      <c r="A760" t="s">
        <v>836</v>
      </c>
      <c r="B760">
        <v>14</v>
      </c>
      <c r="C760">
        <v>87407306</v>
      </c>
      <c r="D760" s="1">
        <v>5.3220000000000002E-5</v>
      </c>
      <c r="E760">
        <v>1.57413</v>
      </c>
      <c r="F760">
        <v>0.1123</v>
      </c>
      <c r="G760" t="s">
        <v>246</v>
      </c>
      <c r="H760">
        <v>6.5500000000000003E-3</v>
      </c>
      <c r="I760">
        <v>5.3899999999999998E-3</v>
      </c>
      <c r="J760">
        <v>0.88500000000000001</v>
      </c>
      <c r="K760" t="s">
        <v>57</v>
      </c>
      <c r="L760">
        <v>0</v>
      </c>
      <c r="M760">
        <v>87407306</v>
      </c>
      <c r="N760">
        <v>87407306</v>
      </c>
      <c r="O760">
        <v>0</v>
      </c>
      <c r="P760">
        <v>87407306</v>
      </c>
      <c r="Q760">
        <v>87407306</v>
      </c>
      <c r="R760">
        <v>0</v>
      </c>
    </row>
    <row r="761" spans="1:18">
      <c r="A761" t="s">
        <v>837</v>
      </c>
      <c r="B761">
        <v>19</v>
      </c>
      <c r="C761">
        <v>24453754</v>
      </c>
      <c r="D761" s="1">
        <v>5.3350000000000003E-5</v>
      </c>
      <c r="E761">
        <v>4.6227999999999998</v>
      </c>
      <c r="F761">
        <v>0.37890000000000001</v>
      </c>
      <c r="G761" t="s">
        <v>56</v>
      </c>
      <c r="H761">
        <v>2.7799999999999998E-4</v>
      </c>
      <c r="I761">
        <v>2.7799999999999998E-4</v>
      </c>
      <c r="J761">
        <v>0.78100000000000003</v>
      </c>
      <c r="K761" t="s">
        <v>92</v>
      </c>
      <c r="L761">
        <v>0</v>
      </c>
      <c r="M761">
        <v>24453754</v>
      </c>
      <c r="N761">
        <v>24453754</v>
      </c>
      <c r="O761">
        <v>0</v>
      </c>
      <c r="P761">
        <v>24453754</v>
      </c>
      <c r="Q761">
        <v>24453754</v>
      </c>
      <c r="R761">
        <v>0</v>
      </c>
    </row>
    <row r="762" spans="1:18">
      <c r="A762" t="s">
        <v>838</v>
      </c>
      <c r="B762">
        <v>14</v>
      </c>
      <c r="C762">
        <v>88927907</v>
      </c>
      <c r="D762" s="1">
        <v>5.3360000000000004E-5</v>
      </c>
      <c r="E762">
        <v>6.5149499999999998</v>
      </c>
      <c r="F762">
        <v>0.46379999999999999</v>
      </c>
      <c r="G762" t="s">
        <v>28</v>
      </c>
      <c r="H762">
        <v>2.0699999999999999E-4</v>
      </c>
      <c r="I762">
        <v>2.0699999999999999E-4</v>
      </c>
      <c r="J762">
        <v>0.86799999999999999</v>
      </c>
      <c r="K762" t="s">
        <v>61</v>
      </c>
      <c r="L762">
        <v>0</v>
      </c>
      <c r="M762">
        <v>88927907</v>
      </c>
      <c r="N762">
        <v>88927907</v>
      </c>
      <c r="O762">
        <v>0</v>
      </c>
      <c r="P762">
        <v>88927907</v>
      </c>
      <c r="Q762">
        <v>88927907</v>
      </c>
      <c r="R762">
        <v>0</v>
      </c>
    </row>
    <row r="763" spans="1:18">
      <c r="A763" t="s">
        <v>839</v>
      </c>
      <c r="B763">
        <v>9</v>
      </c>
      <c r="C763">
        <v>36727256</v>
      </c>
      <c r="D763" s="1">
        <v>5.3410000000000005E-5</v>
      </c>
      <c r="E763">
        <v>1.8283199999999999</v>
      </c>
      <c r="F763">
        <v>0.14929999999999999</v>
      </c>
      <c r="G763" t="s">
        <v>56</v>
      </c>
      <c r="H763">
        <v>2.7599999999999999E-3</v>
      </c>
      <c r="I763">
        <v>2.7599999999999999E-3</v>
      </c>
      <c r="J763">
        <v>0.77400000000000002</v>
      </c>
      <c r="K763" t="s">
        <v>92</v>
      </c>
      <c r="L763">
        <v>0</v>
      </c>
      <c r="M763">
        <v>36727256</v>
      </c>
      <c r="N763">
        <v>36727256</v>
      </c>
      <c r="O763">
        <v>0</v>
      </c>
      <c r="P763">
        <v>36727256</v>
      </c>
      <c r="Q763">
        <v>36727256</v>
      </c>
      <c r="R763">
        <v>0</v>
      </c>
    </row>
    <row r="764" spans="1:18">
      <c r="A764" t="s">
        <v>840</v>
      </c>
      <c r="B764">
        <v>1</v>
      </c>
      <c r="C764">
        <v>228563558</v>
      </c>
      <c r="D764" s="1">
        <v>5.3580000000000005E-5</v>
      </c>
      <c r="E764">
        <v>1.6608000000000001</v>
      </c>
      <c r="F764">
        <v>0.12559999999999999</v>
      </c>
      <c r="G764" t="s">
        <v>37</v>
      </c>
      <c r="H764">
        <v>6.8100000000000001E-3</v>
      </c>
      <c r="I764">
        <v>5.77E-3</v>
      </c>
      <c r="J764">
        <v>0.38600000000000001</v>
      </c>
      <c r="K764" t="s">
        <v>30</v>
      </c>
      <c r="L764">
        <v>0</v>
      </c>
      <c r="M764">
        <v>228563558</v>
      </c>
      <c r="N764">
        <v>228563558</v>
      </c>
      <c r="O764">
        <v>0</v>
      </c>
      <c r="P764">
        <v>228563558</v>
      </c>
      <c r="Q764">
        <v>228563558</v>
      </c>
      <c r="R764">
        <v>0</v>
      </c>
    </row>
    <row r="765" spans="1:18">
      <c r="A765" t="s">
        <v>841</v>
      </c>
      <c r="B765">
        <v>2</v>
      </c>
      <c r="C765">
        <v>79135712</v>
      </c>
      <c r="D765" s="1">
        <v>5.3640000000000001E-5</v>
      </c>
      <c r="E765">
        <v>0.95323000000000002</v>
      </c>
      <c r="F765">
        <v>1.1900000000000001E-2</v>
      </c>
      <c r="G765" t="s">
        <v>19</v>
      </c>
      <c r="H765">
        <v>0.40500000000000003</v>
      </c>
      <c r="I765">
        <v>0.41599999999999998</v>
      </c>
      <c r="J765">
        <v>0.996</v>
      </c>
      <c r="K765" t="s">
        <v>30</v>
      </c>
      <c r="L765">
        <v>0</v>
      </c>
      <c r="M765">
        <v>79100412</v>
      </c>
      <c r="N765">
        <v>79135712</v>
      </c>
      <c r="O765">
        <v>35.299999999999997</v>
      </c>
      <c r="P765">
        <v>79133842</v>
      </c>
      <c r="Q765">
        <v>79135712</v>
      </c>
      <c r="R765">
        <v>1.87</v>
      </c>
    </row>
    <row r="766" spans="1:18">
      <c r="A766" t="s">
        <v>842</v>
      </c>
      <c r="B766">
        <v>1</v>
      </c>
      <c r="C766">
        <v>76446351</v>
      </c>
      <c r="D766" s="1">
        <v>5.3680000000000001E-5</v>
      </c>
      <c r="E766">
        <v>0.86165999999999998</v>
      </c>
      <c r="F766">
        <v>3.6900000000000002E-2</v>
      </c>
      <c r="G766" t="s">
        <v>28</v>
      </c>
      <c r="H766">
        <v>2.3800000000000002E-2</v>
      </c>
      <c r="I766">
        <v>2.5700000000000001E-2</v>
      </c>
      <c r="J766">
        <v>0.63700000000000001</v>
      </c>
      <c r="K766" t="s">
        <v>26</v>
      </c>
      <c r="L766">
        <v>0</v>
      </c>
      <c r="M766">
        <v>76446340</v>
      </c>
      <c r="N766">
        <v>76446351</v>
      </c>
      <c r="O766">
        <v>1.0999999999999999E-2</v>
      </c>
      <c r="P766">
        <v>76446351</v>
      </c>
      <c r="Q766">
        <v>76446351</v>
      </c>
      <c r="R766">
        <v>0</v>
      </c>
    </row>
    <row r="767" spans="1:18">
      <c r="A767" t="s">
        <v>843</v>
      </c>
      <c r="B767">
        <v>13</v>
      </c>
      <c r="C767">
        <v>36159672</v>
      </c>
      <c r="D767" s="1">
        <v>5.3830000000000005E-5</v>
      </c>
      <c r="E767">
        <v>1.7960700000000001</v>
      </c>
      <c r="F767">
        <v>0.14499999999999999</v>
      </c>
      <c r="G767" t="s">
        <v>37</v>
      </c>
      <c r="H767">
        <v>1.6199999999999999E-2</v>
      </c>
      <c r="I767">
        <v>8.9999999999999993E-3</v>
      </c>
      <c r="J767">
        <v>0.91800000000000004</v>
      </c>
      <c r="K767" t="s">
        <v>737</v>
      </c>
      <c r="L767">
        <v>1</v>
      </c>
      <c r="M767">
        <v>36159672</v>
      </c>
      <c r="N767">
        <v>36159672</v>
      </c>
      <c r="O767">
        <v>0</v>
      </c>
      <c r="P767">
        <v>36159672</v>
      </c>
      <c r="Q767">
        <v>36159672</v>
      </c>
      <c r="R767">
        <v>0</v>
      </c>
    </row>
    <row r="768" spans="1:18">
      <c r="A768" t="s">
        <v>844</v>
      </c>
      <c r="B768">
        <v>4</v>
      </c>
      <c r="C768">
        <v>7877762</v>
      </c>
      <c r="D768" s="1">
        <v>5.384E-5</v>
      </c>
      <c r="E768">
        <v>0.65403</v>
      </c>
      <c r="F768">
        <v>0.1051</v>
      </c>
      <c r="G768" t="s">
        <v>28</v>
      </c>
      <c r="H768">
        <v>4.7000000000000002E-3</v>
      </c>
      <c r="I768">
        <v>5.4299999999999999E-3</v>
      </c>
      <c r="J768">
        <v>0.79500000000000004</v>
      </c>
      <c r="K768" t="s">
        <v>57</v>
      </c>
      <c r="L768">
        <v>0</v>
      </c>
      <c r="M768">
        <v>7877762</v>
      </c>
      <c r="N768">
        <v>7877762</v>
      </c>
      <c r="O768">
        <v>0</v>
      </c>
      <c r="P768">
        <v>7877762</v>
      </c>
      <c r="Q768">
        <v>7877762</v>
      </c>
      <c r="R768">
        <v>0</v>
      </c>
    </row>
    <row r="769" spans="1:18">
      <c r="A769" t="s">
        <v>845</v>
      </c>
      <c r="B769">
        <v>6</v>
      </c>
      <c r="C769">
        <v>4433395</v>
      </c>
      <c r="D769" s="1">
        <v>5.4049999999999999E-5</v>
      </c>
      <c r="E769">
        <v>2.6342499999999998</v>
      </c>
      <c r="F769">
        <v>0.2399</v>
      </c>
      <c r="G769" t="s">
        <v>28</v>
      </c>
      <c r="H769">
        <v>1.67E-3</v>
      </c>
      <c r="I769">
        <v>1.67E-3</v>
      </c>
      <c r="J769">
        <v>0.40300000000000002</v>
      </c>
      <c r="K769" t="s">
        <v>61</v>
      </c>
      <c r="L769">
        <v>0</v>
      </c>
      <c r="M769">
        <v>4433395</v>
      </c>
      <c r="N769">
        <v>4433395</v>
      </c>
      <c r="O769">
        <v>0</v>
      </c>
      <c r="P769">
        <v>4433395</v>
      </c>
      <c r="Q769">
        <v>4433395</v>
      </c>
      <c r="R769">
        <v>0</v>
      </c>
    </row>
    <row r="770" spans="1:18">
      <c r="A770" t="s">
        <v>846</v>
      </c>
      <c r="B770">
        <v>11</v>
      </c>
      <c r="C770">
        <v>116410884</v>
      </c>
      <c r="D770" s="1">
        <v>5.4080000000000004E-5</v>
      </c>
      <c r="E770">
        <v>1.4067799999999999</v>
      </c>
      <c r="F770">
        <v>8.4500000000000006E-2</v>
      </c>
      <c r="G770" t="s">
        <v>28</v>
      </c>
      <c r="H770">
        <v>1.4999999999999999E-2</v>
      </c>
      <c r="I770">
        <v>4.6800000000000001E-3</v>
      </c>
      <c r="J770">
        <v>0.79300000000000004</v>
      </c>
      <c r="K770" t="s">
        <v>847</v>
      </c>
      <c r="L770">
        <v>1</v>
      </c>
      <c r="M770">
        <v>116410884</v>
      </c>
      <c r="N770">
        <v>116410884</v>
      </c>
      <c r="O770">
        <v>0</v>
      </c>
      <c r="P770">
        <v>116410884</v>
      </c>
      <c r="Q770">
        <v>116410884</v>
      </c>
      <c r="R770">
        <v>0</v>
      </c>
    </row>
    <row r="771" spans="1:18">
      <c r="A771" t="s">
        <v>848</v>
      </c>
      <c r="B771">
        <v>1</v>
      </c>
      <c r="C771">
        <v>197555860</v>
      </c>
      <c r="D771" s="1">
        <v>5.4080000000000004E-5</v>
      </c>
      <c r="E771">
        <v>1.0415399999999999</v>
      </c>
      <c r="F771">
        <v>1.01E-2</v>
      </c>
      <c r="G771" t="s">
        <v>23</v>
      </c>
      <c r="H771">
        <v>0.77300000000000002</v>
      </c>
      <c r="I771">
        <v>0.76600000000000001</v>
      </c>
      <c r="J771">
        <v>0.997</v>
      </c>
      <c r="K771" t="s">
        <v>24</v>
      </c>
      <c r="L771">
        <v>7</v>
      </c>
      <c r="M771">
        <v>197422860</v>
      </c>
      <c r="N771">
        <v>197754860</v>
      </c>
      <c r="O771">
        <v>332</v>
      </c>
      <c r="P771">
        <v>197470160</v>
      </c>
      <c r="Q771">
        <v>197704860</v>
      </c>
      <c r="R771">
        <v>234.7</v>
      </c>
    </row>
    <row r="772" spans="1:18">
      <c r="A772" t="s">
        <v>849</v>
      </c>
      <c r="B772">
        <v>19</v>
      </c>
      <c r="C772">
        <v>24454210</v>
      </c>
      <c r="D772" s="1">
        <v>5.4120000000000004E-5</v>
      </c>
      <c r="E772">
        <v>4.6177200000000003</v>
      </c>
      <c r="F772">
        <v>0.379</v>
      </c>
      <c r="G772" t="s">
        <v>28</v>
      </c>
      <c r="H772">
        <v>2.7700000000000001E-4</v>
      </c>
      <c r="I772">
        <v>2.7700000000000001E-4</v>
      </c>
      <c r="J772">
        <v>0.78</v>
      </c>
      <c r="K772" t="s">
        <v>61</v>
      </c>
      <c r="L772">
        <v>0</v>
      </c>
      <c r="M772">
        <v>24454210</v>
      </c>
      <c r="N772">
        <v>24454210</v>
      </c>
      <c r="O772">
        <v>0</v>
      </c>
      <c r="P772">
        <v>24454210</v>
      </c>
      <c r="Q772">
        <v>24454210</v>
      </c>
      <c r="R772">
        <v>0</v>
      </c>
    </row>
    <row r="773" spans="1:18">
      <c r="A773" t="s">
        <v>850</v>
      </c>
      <c r="B773">
        <v>5</v>
      </c>
      <c r="C773">
        <v>177699827</v>
      </c>
      <c r="D773" s="1">
        <v>5.414E-5</v>
      </c>
      <c r="E773">
        <v>0.90076999999999996</v>
      </c>
      <c r="F773">
        <v>2.5899999999999999E-2</v>
      </c>
      <c r="G773" t="s">
        <v>23</v>
      </c>
      <c r="H773">
        <v>1.7999999999999999E-2</v>
      </c>
      <c r="I773">
        <v>2.8899999999999999E-2</v>
      </c>
      <c r="J773">
        <v>0.88200000000000001</v>
      </c>
      <c r="K773" t="s">
        <v>851</v>
      </c>
      <c r="L773">
        <v>1</v>
      </c>
      <c r="M773">
        <v>177695137</v>
      </c>
      <c r="N773">
        <v>177713427</v>
      </c>
      <c r="O773">
        <v>18.29</v>
      </c>
      <c r="P773">
        <v>177695137</v>
      </c>
      <c r="Q773">
        <v>177713427</v>
      </c>
      <c r="R773">
        <v>18.29</v>
      </c>
    </row>
    <row r="774" spans="1:18">
      <c r="A774" t="s">
        <v>852</v>
      </c>
      <c r="B774">
        <v>18</v>
      </c>
      <c r="C774">
        <v>35741072</v>
      </c>
      <c r="D774" s="1">
        <v>5.4150000000000002E-5</v>
      </c>
      <c r="E774">
        <v>1.0497000000000001</v>
      </c>
      <c r="F774">
        <v>1.2E-2</v>
      </c>
      <c r="G774" t="s">
        <v>28</v>
      </c>
      <c r="H774">
        <v>0.85699999999999998</v>
      </c>
      <c r="I774">
        <v>0.84399999999999997</v>
      </c>
      <c r="J774">
        <v>0.99399999999999999</v>
      </c>
      <c r="K774" t="s">
        <v>24</v>
      </c>
      <c r="L774">
        <v>8</v>
      </c>
      <c r="M774">
        <v>35710872</v>
      </c>
      <c r="N774">
        <v>35765372</v>
      </c>
      <c r="O774">
        <v>54.5</v>
      </c>
      <c r="P774">
        <v>35710872</v>
      </c>
      <c r="Q774">
        <v>35765372</v>
      </c>
      <c r="R774">
        <v>54.5</v>
      </c>
    </row>
    <row r="775" spans="1:18">
      <c r="A775" t="s">
        <v>853</v>
      </c>
      <c r="B775">
        <v>1</v>
      </c>
      <c r="C775">
        <v>55105047</v>
      </c>
      <c r="D775" s="1">
        <v>5.4230000000000001E-5</v>
      </c>
      <c r="E775">
        <v>2.47837</v>
      </c>
      <c r="F775">
        <v>0.2248</v>
      </c>
      <c r="G775" t="s">
        <v>56</v>
      </c>
      <c r="H775">
        <v>1.3699999999999999E-3</v>
      </c>
      <c r="I775">
        <v>1.3699999999999999E-3</v>
      </c>
      <c r="J775">
        <v>0.55900000000000005</v>
      </c>
      <c r="K775" t="s">
        <v>92</v>
      </c>
      <c r="L775">
        <v>0</v>
      </c>
      <c r="M775">
        <v>55105047</v>
      </c>
      <c r="N775">
        <v>55105047</v>
      </c>
      <c r="O775">
        <v>0</v>
      </c>
      <c r="P775">
        <v>55105047</v>
      </c>
      <c r="Q775">
        <v>55105047</v>
      </c>
      <c r="R775">
        <v>0</v>
      </c>
    </row>
    <row r="776" spans="1:18">
      <c r="A776" t="s">
        <v>854</v>
      </c>
      <c r="B776">
        <v>2</v>
      </c>
      <c r="C776">
        <v>240993114</v>
      </c>
      <c r="D776" s="1">
        <v>5.4259999999999999E-5</v>
      </c>
      <c r="E776">
        <v>0.96521999999999997</v>
      </c>
      <c r="F776">
        <v>8.8000000000000005E-3</v>
      </c>
      <c r="G776" t="s">
        <v>28</v>
      </c>
      <c r="H776">
        <v>0.46400000000000002</v>
      </c>
      <c r="I776">
        <v>0.45500000000000002</v>
      </c>
      <c r="J776">
        <v>0.96599999999999997</v>
      </c>
      <c r="K776" t="s">
        <v>54</v>
      </c>
      <c r="L776">
        <v>12</v>
      </c>
      <c r="M776">
        <v>240979414</v>
      </c>
      <c r="N776">
        <v>240993360</v>
      </c>
      <c r="O776">
        <v>13.946</v>
      </c>
      <c r="P776">
        <v>240990204</v>
      </c>
      <c r="Q776">
        <v>240993360</v>
      </c>
      <c r="R776">
        <v>3.1560000000000001</v>
      </c>
    </row>
    <row r="777" spans="1:18">
      <c r="A777" t="s">
        <v>855</v>
      </c>
      <c r="B777">
        <v>12</v>
      </c>
      <c r="C777">
        <v>120702050</v>
      </c>
      <c r="D777" s="1">
        <v>5.4330000000000003E-5</v>
      </c>
      <c r="E777">
        <v>5.0324200000000001</v>
      </c>
      <c r="F777">
        <v>0.40039999999999998</v>
      </c>
      <c r="G777" t="s">
        <v>37</v>
      </c>
      <c r="H777">
        <v>4.2700000000000002E-4</v>
      </c>
      <c r="I777">
        <v>4.2700000000000002E-4</v>
      </c>
      <c r="J777">
        <v>0.64200000000000002</v>
      </c>
      <c r="K777" t="s">
        <v>61</v>
      </c>
      <c r="L777">
        <v>0</v>
      </c>
      <c r="M777">
        <v>120702050</v>
      </c>
      <c r="N777">
        <v>120702050</v>
      </c>
      <c r="O777">
        <v>0</v>
      </c>
      <c r="P777">
        <v>120702050</v>
      </c>
      <c r="Q777">
        <v>120702050</v>
      </c>
      <c r="R777">
        <v>0</v>
      </c>
    </row>
    <row r="778" spans="1:18">
      <c r="A778" t="s">
        <v>856</v>
      </c>
      <c r="B778">
        <v>7</v>
      </c>
      <c r="C778">
        <v>77908769</v>
      </c>
      <c r="D778" s="1">
        <v>5.4440000000000001E-5</v>
      </c>
      <c r="E778">
        <v>1.05243</v>
      </c>
      <c r="F778">
        <v>1.2699999999999999E-2</v>
      </c>
      <c r="G778" t="s">
        <v>32</v>
      </c>
      <c r="H778">
        <v>0.41399999999999998</v>
      </c>
      <c r="I778">
        <v>0.40600000000000003</v>
      </c>
      <c r="J778">
        <v>0.86099999999999999</v>
      </c>
      <c r="K778" t="s">
        <v>30</v>
      </c>
      <c r="L778">
        <v>0</v>
      </c>
      <c r="M778">
        <v>77842469</v>
      </c>
      <c r="N778">
        <v>77911359</v>
      </c>
      <c r="O778">
        <v>68.89</v>
      </c>
      <c r="P778">
        <v>77908769</v>
      </c>
      <c r="Q778">
        <v>77911359</v>
      </c>
      <c r="R778">
        <v>2.59</v>
      </c>
    </row>
    <row r="779" spans="1:18">
      <c r="A779" t="s">
        <v>857</v>
      </c>
      <c r="B779">
        <v>13</v>
      </c>
      <c r="C779">
        <v>85255069</v>
      </c>
      <c r="D779" s="1">
        <v>5.465E-5</v>
      </c>
      <c r="E779">
        <v>0.95084999999999997</v>
      </c>
      <c r="F779">
        <v>1.2500000000000001E-2</v>
      </c>
      <c r="G779" t="s">
        <v>28</v>
      </c>
      <c r="H779">
        <v>0.16700000000000001</v>
      </c>
      <c r="I779">
        <v>0.14199999999999999</v>
      </c>
      <c r="J779">
        <v>1</v>
      </c>
      <c r="K779" t="s">
        <v>54</v>
      </c>
      <c r="L779">
        <v>16</v>
      </c>
      <c r="M779">
        <v>85240469</v>
      </c>
      <c r="N779">
        <v>85385069</v>
      </c>
      <c r="O779">
        <v>144.6</v>
      </c>
      <c r="P779">
        <v>85255069</v>
      </c>
      <c r="Q779">
        <v>85282169</v>
      </c>
      <c r="R779">
        <v>27.1</v>
      </c>
    </row>
    <row r="780" spans="1:18">
      <c r="A780" t="s">
        <v>858</v>
      </c>
      <c r="B780">
        <v>6</v>
      </c>
      <c r="C780">
        <v>116422473</v>
      </c>
      <c r="D780" s="1">
        <v>5.4660000000000002E-5</v>
      </c>
      <c r="E780">
        <v>1.06748</v>
      </c>
      <c r="F780">
        <v>1.6199999999999999E-2</v>
      </c>
      <c r="G780" t="s">
        <v>45</v>
      </c>
      <c r="H780">
        <v>8.9099999999999999E-2</v>
      </c>
      <c r="I780">
        <v>7.1300000000000002E-2</v>
      </c>
      <c r="J780">
        <v>0.94499999999999995</v>
      </c>
      <c r="K780" t="s">
        <v>24</v>
      </c>
      <c r="L780">
        <v>1</v>
      </c>
      <c r="M780">
        <v>116143473</v>
      </c>
      <c r="N780">
        <v>116557473</v>
      </c>
      <c r="O780">
        <v>414</v>
      </c>
      <c r="P780">
        <v>116399773</v>
      </c>
      <c r="Q780">
        <v>116422473</v>
      </c>
      <c r="R780">
        <v>22.7</v>
      </c>
    </row>
    <row r="781" spans="1:18">
      <c r="A781" t="s">
        <v>859</v>
      </c>
      <c r="B781">
        <v>4</v>
      </c>
      <c r="C781">
        <v>183426073</v>
      </c>
      <c r="D781" s="1">
        <v>5.4750000000000003E-5</v>
      </c>
      <c r="E781">
        <v>1.0775600000000001</v>
      </c>
      <c r="F781">
        <v>1.8499999999999999E-2</v>
      </c>
      <c r="G781" t="s">
        <v>23</v>
      </c>
      <c r="H781">
        <v>0.93500000000000005</v>
      </c>
      <c r="I781">
        <v>0.93300000000000005</v>
      </c>
      <c r="J781">
        <v>0.97299999999999998</v>
      </c>
      <c r="K781" t="s">
        <v>63</v>
      </c>
      <c r="L781">
        <v>0</v>
      </c>
      <c r="M781">
        <v>183426073</v>
      </c>
      <c r="N781">
        <v>183466673</v>
      </c>
      <c r="O781">
        <v>40.6</v>
      </c>
      <c r="P781">
        <v>183426073</v>
      </c>
      <c r="Q781">
        <v>183466673</v>
      </c>
      <c r="R781">
        <v>40.6</v>
      </c>
    </row>
    <row r="782" spans="1:18">
      <c r="A782" t="s">
        <v>860</v>
      </c>
      <c r="B782">
        <v>8</v>
      </c>
      <c r="C782">
        <v>139371207</v>
      </c>
      <c r="D782" s="1">
        <v>5.4790000000000002E-5</v>
      </c>
      <c r="E782">
        <v>2.2661899999999999</v>
      </c>
      <c r="F782">
        <v>0.20280000000000001</v>
      </c>
      <c r="G782" t="s">
        <v>28</v>
      </c>
      <c r="H782">
        <v>2.3500000000000001E-3</v>
      </c>
      <c r="I782">
        <v>2.3500000000000001E-3</v>
      </c>
      <c r="J782">
        <v>0.45900000000000002</v>
      </c>
      <c r="K782" t="s">
        <v>61</v>
      </c>
      <c r="L782">
        <v>0</v>
      </c>
      <c r="M782">
        <v>139371207</v>
      </c>
      <c r="N782">
        <v>139371207</v>
      </c>
      <c r="O782">
        <v>0</v>
      </c>
      <c r="P782">
        <v>139371207</v>
      </c>
      <c r="Q782">
        <v>139371207</v>
      </c>
      <c r="R782">
        <v>0</v>
      </c>
    </row>
    <row r="783" spans="1:18">
      <c r="A783" t="s">
        <v>861</v>
      </c>
      <c r="B783">
        <v>9</v>
      </c>
      <c r="C783">
        <v>86036990</v>
      </c>
      <c r="D783" s="1">
        <v>5.4920000000000003E-5</v>
      </c>
      <c r="E783">
        <v>1.17645</v>
      </c>
      <c r="F783">
        <v>4.0300000000000002E-2</v>
      </c>
      <c r="G783" t="s">
        <v>45</v>
      </c>
      <c r="H783">
        <v>2.5499999999999998E-2</v>
      </c>
      <c r="I783">
        <v>2.4E-2</v>
      </c>
      <c r="J783">
        <v>0.49199999999999999</v>
      </c>
      <c r="K783" t="s">
        <v>63</v>
      </c>
      <c r="L783">
        <v>0</v>
      </c>
      <c r="M783">
        <v>86036990</v>
      </c>
      <c r="N783">
        <v>86036990</v>
      </c>
      <c r="O783">
        <v>0</v>
      </c>
      <c r="P783">
        <v>86036990</v>
      </c>
      <c r="Q783">
        <v>86036990</v>
      </c>
      <c r="R783">
        <v>0</v>
      </c>
    </row>
    <row r="784" spans="1:18">
      <c r="A784" t="s">
        <v>862</v>
      </c>
      <c r="B784">
        <v>2</v>
      </c>
      <c r="C784">
        <v>47646681</v>
      </c>
      <c r="D784" s="1">
        <v>5.4970000000000004E-5</v>
      </c>
      <c r="E784">
        <v>0.85958999999999997</v>
      </c>
      <c r="F784">
        <v>3.7499999999999999E-2</v>
      </c>
      <c r="G784" t="s">
        <v>125</v>
      </c>
      <c r="H784">
        <v>2.1299999999999999E-2</v>
      </c>
      <c r="I784">
        <v>1.4E-2</v>
      </c>
      <c r="J784">
        <v>0.54200000000000004</v>
      </c>
      <c r="K784" t="s">
        <v>436</v>
      </c>
      <c r="L784">
        <v>1</v>
      </c>
      <c r="M784">
        <v>47646681</v>
      </c>
      <c r="N784">
        <v>47646681</v>
      </c>
      <c r="O784">
        <v>0</v>
      </c>
      <c r="P784">
        <v>47646681</v>
      </c>
      <c r="Q784">
        <v>47646681</v>
      </c>
      <c r="R784">
        <v>0</v>
      </c>
    </row>
    <row r="785" spans="1:18">
      <c r="A785" t="s">
        <v>863</v>
      </c>
      <c r="B785">
        <v>1</v>
      </c>
      <c r="C785">
        <v>229411709</v>
      </c>
      <c r="D785" s="1">
        <v>5.5060000000000005E-5</v>
      </c>
      <c r="E785">
        <v>0.96503000000000005</v>
      </c>
      <c r="F785">
        <v>8.8000000000000005E-3</v>
      </c>
      <c r="G785" t="s">
        <v>48</v>
      </c>
      <c r="H785">
        <v>0.63100000000000001</v>
      </c>
      <c r="I785">
        <v>0.64500000000000002</v>
      </c>
      <c r="J785">
        <v>0.99099999999999999</v>
      </c>
      <c r="K785" t="s">
        <v>54</v>
      </c>
      <c r="L785">
        <v>1</v>
      </c>
      <c r="M785">
        <v>229407839</v>
      </c>
      <c r="N785">
        <v>229468209</v>
      </c>
      <c r="O785">
        <v>60.37</v>
      </c>
      <c r="P785">
        <v>229407839</v>
      </c>
      <c r="Q785">
        <v>229468009</v>
      </c>
      <c r="R785">
        <v>60.17</v>
      </c>
    </row>
    <row r="786" spans="1:18">
      <c r="A786" t="s">
        <v>864</v>
      </c>
      <c r="B786">
        <v>13</v>
      </c>
      <c r="C786">
        <v>70007222</v>
      </c>
      <c r="D786" s="1">
        <v>5.5210000000000002E-5</v>
      </c>
      <c r="E786">
        <v>3.22715</v>
      </c>
      <c r="F786">
        <v>0.29049999999999998</v>
      </c>
      <c r="G786" t="s">
        <v>246</v>
      </c>
      <c r="H786">
        <v>4.4700000000000002E-4</v>
      </c>
      <c r="I786">
        <v>4.4700000000000002E-4</v>
      </c>
      <c r="J786">
        <v>0.99299999999999999</v>
      </c>
      <c r="K786" t="s">
        <v>92</v>
      </c>
      <c r="L786">
        <v>0</v>
      </c>
      <c r="M786">
        <v>70007222</v>
      </c>
      <c r="N786">
        <v>70007222</v>
      </c>
      <c r="O786">
        <v>0</v>
      </c>
      <c r="P786">
        <v>70007222</v>
      </c>
      <c r="Q786">
        <v>70007222</v>
      </c>
      <c r="R786">
        <v>0</v>
      </c>
    </row>
    <row r="787" spans="1:18">
      <c r="A787" t="s">
        <v>865</v>
      </c>
      <c r="B787">
        <v>13</v>
      </c>
      <c r="C787">
        <v>70007489</v>
      </c>
      <c r="D787" s="1">
        <v>5.5260000000000003E-5</v>
      </c>
      <c r="E787">
        <v>3.2268300000000001</v>
      </c>
      <c r="F787">
        <v>0.29049999999999998</v>
      </c>
      <c r="G787" t="s">
        <v>67</v>
      </c>
      <c r="H787">
        <v>4.4700000000000002E-4</v>
      </c>
      <c r="I787">
        <v>4.4700000000000002E-4</v>
      </c>
      <c r="J787">
        <v>0.99399999999999999</v>
      </c>
      <c r="K787" t="s">
        <v>92</v>
      </c>
      <c r="L787">
        <v>0</v>
      </c>
      <c r="M787">
        <v>70007489</v>
      </c>
      <c r="N787">
        <v>70007489</v>
      </c>
      <c r="O787">
        <v>0</v>
      </c>
      <c r="P787">
        <v>70007489</v>
      </c>
      <c r="Q787">
        <v>70007489</v>
      </c>
      <c r="R787">
        <v>0</v>
      </c>
    </row>
    <row r="788" spans="1:18">
      <c r="A788" t="s">
        <v>866</v>
      </c>
      <c r="B788">
        <v>7</v>
      </c>
      <c r="C788">
        <v>31939263</v>
      </c>
      <c r="D788" s="1">
        <v>5.5279999999999999E-5</v>
      </c>
      <c r="E788">
        <v>1.2640199999999999</v>
      </c>
      <c r="F788">
        <v>5.8099999999999999E-2</v>
      </c>
      <c r="G788" t="s">
        <v>28</v>
      </c>
      <c r="H788">
        <v>1.0699999999999999E-2</v>
      </c>
      <c r="I788">
        <v>1.01E-2</v>
      </c>
      <c r="J788">
        <v>0.53700000000000003</v>
      </c>
      <c r="K788" t="s">
        <v>63</v>
      </c>
      <c r="L788">
        <v>0</v>
      </c>
      <c r="M788">
        <v>31939263</v>
      </c>
      <c r="N788">
        <v>31939263</v>
      </c>
      <c r="O788">
        <v>0</v>
      </c>
      <c r="P788">
        <v>31939263</v>
      </c>
      <c r="Q788">
        <v>31939263</v>
      </c>
      <c r="R788">
        <v>0</v>
      </c>
    </row>
    <row r="789" spans="1:18">
      <c r="A789" t="s">
        <v>867</v>
      </c>
      <c r="B789">
        <v>1</v>
      </c>
      <c r="C789">
        <v>81214318</v>
      </c>
      <c r="D789" s="1">
        <v>5.5350000000000004E-5</v>
      </c>
      <c r="E789">
        <v>0.95352000000000003</v>
      </c>
      <c r="F789">
        <v>1.18E-2</v>
      </c>
      <c r="G789" t="s">
        <v>19</v>
      </c>
      <c r="H789">
        <v>0.42899999999999999</v>
      </c>
      <c r="I789">
        <v>0.439</v>
      </c>
      <c r="J789">
        <v>0.99399999999999999</v>
      </c>
      <c r="K789" t="s">
        <v>30</v>
      </c>
      <c r="L789">
        <v>0</v>
      </c>
      <c r="M789">
        <v>81214318</v>
      </c>
      <c r="N789">
        <v>81223668</v>
      </c>
      <c r="O789">
        <v>9.35</v>
      </c>
      <c r="P789">
        <v>81214318</v>
      </c>
      <c r="Q789">
        <v>81223668</v>
      </c>
      <c r="R789">
        <v>9.35</v>
      </c>
    </row>
    <row r="790" spans="1:18">
      <c r="A790" t="s">
        <v>868</v>
      </c>
      <c r="B790">
        <v>11</v>
      </c>
      <c r="C790">
        <v>5866260</v>
      </c>
      <c r="D790" s="1">
        <v>5.5450000000000006E-5</v>
      </c>
      <c r="E790">
        <v>0.69523999999999997</v>
      </c>
      <c r="F790">
        <v>9.0200000000000002E-2</v>
      </c>
      <c r="G790" t="s">
        <v>23</v>
      </c>
      <c r="H790">
        <v>5.5599999999999998E-3</v>
      </c>
      <c r="I790">
        <v>6.0600000000000003E-3</v>
      </c>
      <c r="J790">
        <v>0.502</v>
      </c>
      <c r="K790" t="s">
        <v>26</v>
      </c>
      <c r="L790">
        <v>0</v>
      </c>
      <c r="M790">
        <v>5866260</v>
      </c>
      <c r="N790">
        <v>5909460</v>
      </c>
      <c r="O790">
        <v>43.2</v>
      </c>
      <c r="P790">
        <v>5866260</v>
      </c>
      <c r="Q790">
        <v>5909460</v>
      </c>
      <c r="R790">
        <v>43.2</v>
      </c>
    </row>
    <row r="791" spans="1:18">
      <c r="A791" t="s">
        <v>869</v>
      </c>
      <c r="B791">
        <v>6</v>
      </c>
      <c r="C791">
        <v>95405492</v>
      </c>
      <c r="D791" s="1">
        <v>5.5530000000000005E-5</v>
      </c>
      <c r="E791">
        <v>1.35961</v>
      </c>
      <c r="F791">
        <v>7.6200000000000004E-2</v>
      </c>
      <c r="G791" t="s">
        <v>125</v>
      </c>
      <c r="H791">
        <v>7.2700000000000004E-3</v>
      </c>
      <c r="I791">
        <v>7.3600000000000002E-3</v>
      </c>
      <c r="J791">
        <v>0.81200000000000006</v>
      </c>
      <c r="K791" t="s">
        <v>57</v>
      </c>
      <c r="L791">
        <v>0</v>
      </c>
      <c r="M791">
        <v>95405492</v>
      </c>
      <c r="N791">
        <v>95405492</v>
      </c>
      <c r="O791">
        <v>0</v>
      </c>
      <c r="P791">
        <v>95405492</v>
      </c>
      <c r="Q791">
        <v>95405492</v>
      </c>
      <c r="R791">
        <v>0</v>
      </c>
    </row>
    <row r="792" spans="1:18">
      <c r="A792" t="s">
        <v>870</v>
      </c>
      <c r="B792">
        <v>9</v>
      </c>
      <c r="C792">
        <v>32458940</v>
      </c>
      <c r="D792" s="1">
        <v>5.5640000000000003E-5</v>
      </c>
      <c r="E792">
        <v>0.96270999999999995</v>
      </c>
      <c r="F792">
        <v>9.4000000000000004E-3</v>
      </c>
      <c r="G792" t="s">
        <v>28</v>
      </c>
      <c r="H792">
        <v>0.36899999999999999</v>
      </c>
      <c r="I792">
        <v>0.374</v>
      </c>
      <c r="J792">
        <v>0.95199999999999996</v>
      </c>
      <c r="K792" t="s">
        <v>26</v>
      </c>
      <c r="L792">
        <v>0</v>
      </c>
      <c r="M792">
        <v>32431940</v>
      </c>
      <c r="N792">
        <v>32579940</v>
      </c>
      <c r="O792">
        <v>148</v>
      </c>
      <c r="P792">
        <v>32431940</v>
      </c>
      <c r="Q792">
        <v>32459450</v>
      </c>
      <c r="R792">
        <v>27.51</v>
      </c>
    </row>
    <row r="793" spans="1:18">
      <c r="A793" t="s">
        <v>871</v>
      </c>
      <c r="B793">
        <v>13</v>
      </c>
      <c r="C793">
        <v>21968734</v>
      </c>
      <c r="D793" s="1">
        <v>5.5770000000000003E-5</v>
      </c>
      <c r="E793">
        <v>4.5813800000000002</v>
      </c>
      <c r="F793">
        <v>0.37769999999999998</v>
      </c>
      <c r="G793" t="s">
        <v>28</v>
      </c>
      <c r="H793">
        <v>3.5399999999999999E-4</v>
      </c>
      <c r="I793">
        <v>3.5399999999999999E-4</v>
      </c>
      <c r="J793">
        <v>0.65600000000000003</v>
      </c>
      <c r="K793" t="s">
        <v>61</v>
      </c>
      <c r="L793">
        <v>0</v>
      </c>
      <c r="M793">
        <v>21968734</v>
      </c>
      <c r="N793">
        <v>22034234</v>
      </c>
      <c r="O793">
        <v>65.5</v>
      </c>
      <c r="P793">
        <v>21968734</v>
      </c>
      <c r="Q793">
        <v>22034234</v>
      </c>
      <c r="R793">
        <v>65.5</v>
      </c>
    </row>
    <row r="794" spans="1:18">
      <c r="A794" t="s">
        <v>872</v>
      </c>
      <c r="B794">
        <v>3</v>
      </c>
      <c r="C794">
        <v>48410341</v>
      </c>
      <c r="D794" s="1">
        <v>5.6140000000000001E-5</v>
      </c>
      <c r="E794">
        <v>1.03572</v>
      </c>
      <c r="F794">
        <v>8.6999999999999994E-3</v>
      </c>
      <c r="G794" t="s">
        <v>23</v>
      </c>
      <c r="H794">
        <v>0.57299999999999995</v>
      </c>
      <c r="I794">
        <v>0.55100000000000005</v>
      </c>
      <c r="J794">
        <v>0.97</v>
      </c>
      <c r="K794" t="s">
        <v>52</v>
      </c>
      <c r="L794">
        <v>1</v>
      </c>
      <c r="M794">
        <v>48395341</v>
      </c>
      <c r="N794">
        <v>49383341</v>
      </c>
      <c r="O794">
        <v>988</v>
      </c>
      <c r="P794">
        <v>48395341</v>
      </c>
      <c r="Q794">
        <v>48411731</v>
      </c>
      <c r="R794">
        <v>16.39</v>
      </c>
    </row>
    <row r="795" spans="1:18">
      <c r="A795" t="s">
        <v>873</v>
      </c>
      <c r="B795">
        <v>22</v>
      </c>
      <c r="C795">
        <v>21519788</v>
      </c>
      <c r="D795" s="1">
        <v>5.6210000000000006E-5</v>
      </c>
      <c r="E795">
        <v>0.87170999999999998</v>
      </c>
      <c r="F795">
        <v>3.4099999999999998E-2</v>
      </c>
      <c r="G795" t="s">
        <v>23</v>
      </c>
      <c r="H795">
        <v>0.93500000000000005</v>
      </c>
      <c r="I795">
        <v>0.93899999999999995</v>
      </c>
      <c r="J795">
        <v>0.47499999999999998</v>
      </c>
      <c r="K795" t="s">
        <v>20</v>
      </c>
      <c r="L795">
        <v>0</v>
      </c>
      <c r="M795">
        <v>21519788</v>
      </c>
      <c r="N795">
        <v>21519788</v>
      </c>
      <c r="O795">
        <v>0</v>
      </c>
      <c r="P795">
        <v>21519788</v>
      </c>
      <c r="Q795">
        <v>21519788</v>
      </c>
      <c r="R795">
        <v>0</v>
      </c>
    </row>
    <row r="796" spans="1:18">
      <c r="A796" t="s">
        <v>874</v>
      </c>
      <c r="B796">
        <v>3</v>
      </c>
      <c r="C796">
        <v>111453889</v>
      </c>
      <c r="D796" s="1">
        <v>5.626E-5</v>
      </c>
      <c r="E796">
        <v>0.96609</v>
      </c>
      <c r="F796">
        <v>8.6E-3</v>
      </c>
      <c r="G796" t="s">
        <v>23</v>
      </c>
      <c r="H796">
        <v>0.57099999999999995</v>
      </c>
      <c r="I796">
        <v>0.58099999999999996</v>
      </c>
      <c r="J796">
        <v>0.999</v>
      </c>
      <c r="K796" t="s">
        <v>54</v>
      </c>
      <c r="L796">
        <v>22</v>
      </c>
      <c r="M796">
        <v>111451889</v>
      </c>
      <c r="N796">
        <v>111480689</v>
      </c>
      <c r="O796">
        <v>28.8</v>
      </c>
      <c r="P796">
        <v>111453889</v>
      </c>
      <c r="Q796">
        <v>111480689</v>
      </c>
      <c r="R796">
        <v>26.8</v>
      </c>
    </row>
    <row r="797" spans="1:18">
      <c r="A797" t="s">
        <v>875</v>
      </c>
      <c r="B797">
        <v>19</v>
      </c>
      <c r="C797">
        <v>24455291</v>
      </c>
      <c r="D797" s="1">
        <v>5.6270000000000002E-5</v>
      </c>
      <c r="E797">
        <v>4.6052600000000004</v>
      </c>
      <c r="F797">
        <v>0.37919999999999998</v>
      </c>
      <c r="G797" t="s">
        <v>23</v>
      </c>
      <c r="H797">
        <v>2.7799999999999998E-4</v>
      </c>
      <c r="I797">
        <v>2.7799999999999998E-4</v>
      </c>
      <c r="J797">
        <v>0.77700000000000002</v>
      </c>
      <c r="K797" t="s">
        <v>61</v>
      </c>
      <c r="L797">
        <v>0</v>
      </c>
      <c r="M797">
        <v>24455291</v>
      </c>
      <c r="N797">
        <v>24455291</v>
      </c>
      <c r="O797">
        <v>0</v>
      </c>
      <c r="P797">
        <v>24455291</v>
      </c>
      <c r="Q797">
        <v>24455291</v>
      </c>
      <c r="R797">
        <v>0</v>
      </c>
    </row>
    <row r="798" spans="1:18">
      <c r="A798" t="s">
        <v>876</v>
      </c>
      <c r="B798">
        <v>1</v>
      </c>
      <c r="C798">
        <v>8975974</v>
      </c>
      <c r="D798" s="1">
        <v>5.6310000000000001E-5</v>
      </c>
      <c r="E798">
        <v>1.0762700000000001</v>
      </c>
      <c r="F798">
        <v>1.8200000000000001E-2</v>
      </c>
      <c r="G798" t="s">
        <v>28</v>
      </c>
      <c r="H798">
        <v>6.4199999999999993E-2</v>
      </c>
      <c r="I798">
        <v>6.6199999999999995E-2</v>
      </c>
      <c r="J798">
        <v>0.85799999999999998</v>
      </c>
      <c r="K798" t="s">
        <v>52</v>
      </c>
      <c r="L798">
        <v>9</v>
      </c>
      <c r="M798">
        <v>8975974</v>
      </c>
      <c r="N798">
        <v>8975974</v>
      </c>
      <c r="O798">
        <v>0</v>
      </c>
      <c r="P798">
        <v>8975974</v>
      </c>
      <c r="Q798">
        <v>8975974</v>
      </c>
      <c r="R798">
        <v>0</v>
      </c>
    </row>
    <row r="799" spans="1:18">
      <c r="A799" t="s">
        <v>877</v>
      </c>
      <c r="B799">
        <v>15</v>
      </c>
      <c r="C799">
        <v>83248369</v>
      </c>
      <c r="D799" s="1">
        <v>5.6460000000000005E-5</v>
      </c>
      <c r="E799">
        <v>4.2152099999999999</v>
      </c>
      <c r="F799">
        <v>0.35730000000000001</v>
      </c>
      <c r="G799" t="s">
        <v>56</v>
      </c>
      <c r="H799">
        <v>3.7599999999999998E-4</v>
      </c>
      <c r="I799">
        <v>3.7599999999999998E-4</v>
      </c>
      <c r="J799">
        <v>0.81899999999999995</v>
      </c>
      <c r="K799" t="s">
        <v>92</v>
      </c>
      <c r="L799">
        <v>0</v>
      </c>
      <c r="M799">
        <v>83248369</v>
      </c>
      <c r="N799">
        <v>83248369</v>
      </c>
      <c r="O799">
        <v>0</v>
      </c>
      <c r="P799">
        <v>83248369</v>
      </c>
      <c r="Q799">
        <v>83248369</v>
      </c>
      <c r="R799">
        <v>0</v>
      </c>
    </row>
    <row r="800" spans="1:18">
      <c r="A800" t="s">
        <v>878</v>
      </c>
      <c r="B800">
        <v>13</v>
      </c>
      <c r="C800">
        <v>70025986</v>
      </c>
      <c r="D800" s="1">
        <v>5.6500000000000005E-5</v>
      </c>
      <c r="E800">
        <v>3.2219899999999999</v>
      </c>
      <c r="F800">
        <v>0.29049999999999998</v>
      </c>
      <c r="G800" t="s">
        <v>56</v>
      </c>
      <c r="H800">
        <v>4.46E-4</v>
      </c>
      <c r="I800">
        <v>4.46E-4</v>
      </c>
      <c r="J800">
        <v>0.998</v>
      </c>
      <c r="K800" t="s">
        <v>92</v>
      </c>
      <c r="L800">
        <v>0</v>
      </c>
      <c r="M800">
        <v>70025986</v>
      </c>
      <c r="N800">
        <v>70025986</v>
      </c>
      <c r="O800">
        <v>0</v>
      </c>
      <c r="P800">
        <v>70025986</v>
      </c>
      <c r="Q800">
        <v>70025986</v>
      </c>
      <c r="R800">
        <v>0</v>
      </c>
    </row>
    <row r="801" spans="1:18">
      <c r="A801" t="s">
        <v>879</v>
      </c>
      <c r="B801">
        <v>2</v>
      </c>
      <c r="C801">
        <v>80953696</v>
      </c>
      <c r="D801" s="1">
        <v>5.6520000000000001E-5</v>
      </c>
      <c r="E801">
        <v>0.70772000000000002</v>
      </c>
      <c r="F801">
        <v>8.5900000000000004E-2</v>
      </c>
      <c r="G801" t="s">
        <v>37</v>
      </c>
      <c r="H801">
        <v>5.8199999999999997E-3</v>
      </c>
      <c r="I801">
        <v>6.4700000000000001E-3</v>
      </c>
      <c r="J801">
        <v>0.78600000000000003</v>
      </c>
      <c r="K801" t="s">
        <v>57</v>
      </c>
      <c r="L801">
        <v>0</v>
      </c>
      <c r="M801">
        <v>80953696</v>
      </c>
      <c r="N801">
        <v>80953696</v>
      </c>
      <c r="O801">
        <v>0</v>
      </c>
      <c r="P801">
        <v>80953696</v>
      </c>
      <c r="Q801">
        <v>80953696</v>
      </c>
      <c r="R801">
        <v>0</v>
      </c>
    </row>
    <row r="802" spans="1:18">
      <c r="A802" t="s">
        <v>880</v>
      </c>
      <c r="B802">
        <v>15</v>
      </c>
      <c r="C802">
        <v>35947775</v>
      </c>
      <c r="D802" s="1">
        <v>5.6580000000000004E-5</v>
      </c>
      <c r="E802">
        <v>1.10385</v>
      </c>
      <c r="F802">
        <v>2.4500000000000001E-2</v>
      </c>
      <c r="G802" t="s">
        <v>19</v>
      </c>
      <c r="H802">
        <v>0.92800000000000005</v>
      </c>
      <c r="I802">
        <v>0.92200000000000004</v>
      </c>
      <c r="J802">
        <v>0.80900000000000005</v>
      </c>
      <c r="K802" t="s">
        <v>20</v>
      </c>
      <c r="L802">
        <v>0</v>
      </c>
      <c r="M802">
        <v>35947775</v>
      </c>
      <c r="N802">
        <v>35947778</v>
      </c>
      <c r="O802">
        <v>3.0000000000000001E-3</v>
      </c>
      <c r="P802">
        <v>35947775</v>
      </c>
      <c r="Q802">
        <v>35947778</v>
      </c>
      <c r="R802">
        <v>3.0000000000000001E-3</v>
      </c>
    </row>
    <row r="803" spans="1:18">
      <c r="A803" t="s">
        <v>881</v>
      </c>
      <c r="B803">
        <v>4</v>
      </c>
      <c r="C803">
        <v>179078168</v>
      </c>
      <c r="D803" s="1">
        <v>5.6580000000000004E-5</v>
      </c>
      <c r="E803">
        <v>2.5314700000000001</v>
      </c>
      <c r="F803">
        <v>0.23069999999999999</v>
      </c>
      <c r="G803" t="s">
        <v>23</v>
      </c>
      <c r="H803">
        <v>5.7600000000000001E-4</v>
      </c>
      <c r="I803">
        <v>5.7600000000000001E-4</v>
      </c>
      <c r="J803">
        <v>0.95299999999999996</v>
      </c>
      <c r="K803" t="s">
        <v>61</v>
      </c>
      <c r="L803">
        <v>0</v>
      </c>
      <c r="M803">
        <v>179078168</v>
      </c>
      <c r="N803">
        <v>179078168</v>
      </c>
      <c r="O803">
        <v>0</v>
      </c>
      <c r="P803">
        <v>179078168</v>
      </c>
      <c r="Q803">
        <v>179078168</v>
      </c>
      <c r="R803">
        <v>0</v>
      </c>
    </row>
    <row r="804" spans="1:18">
      <c r="A804" t="s">
        <v>882</v>
      </c>
      <c r="B804">
        <v>13</v>
      </c>
      <c r="C804">
        <v>70020450</v>
      </c>
      <c r="D804" s="1">
        <v>5.6620000000000003E-5</v>
      </c>
      <c r="E804">
        <v>3.2213500000000002</v>
      </c>
      <c r="F804">
        <v>0.29049999999999998</v>
      </c>
      <c r="G804" t="s">
        <v>28</v>
      </c>
      <c r="H804">
        <v>4.4499999999999997E-4</v>
      </c>
      <c r="I804">
        <v>4.4499999999999997E-4</v>
      </c>
      <c r="J804">
        <v>0.998</v>
      </c>
      <c r="K804" t="s">
        <v>61</v>
      </c>
      <c r="L804">
        <v>0</v>
      </c>
      <c r="M804">
        <v>70020450</v>
      </c>
      <c r="N804">
        <v>70020450</v>
      </c>
      <c r="O804">
        <v>0</v>
      </c>
      <c r="P804">
        <v>70020450</v>
      </c>
      <c r="Q804">
        <v>70020450</v>
      </c>
      <c r="R804">
        <v>0</v>
      </c>
    </row>
    <row r="805" spans="1:18">
      <c r="A805" t="s">
        <v>883</v>
      </c>
      <c r="B805">
        <v>13</v>
      </c>
      <c r="C805">
        <v>112280372</v>
      </c>
      <c r="D805" s="1">
        <v>5.6650000000000001E-5</v>
      </c>
      <c r="E805">
        <v>0.96223000000000003</v>
      </c>
      <c r="F805">
        <v>9.5999999999999992E-3</v>
      </c>
      <c r="G805" t="s">
        <v>23</v>
      </c>
      <c r="H805">
        <v>0.27200000000000002</v>
      </c>
      <c r="I805">
        <v>0.28699999999999998</v>
      </c>
      <c r="J805">
        <v>0.98299999999999998</v>
      </c>
      <c r="K805" t="s">
        <v>54</v>
      </c>
      <c r="L805">
        <v>13</v>
      </c>
      <c r="M805">
        <v>112270822</v>
      </c>
      <c r="N805">
        <v>112290472</v>
      </c>
      <c r="O805">
        <v>19.649999999999999</v>
      </c>
      <c r="P805">
        <v>112270822</v>
      </c>
      <c r="Q805">
        <v>112290472</v>
      </c>
      <c r="R805">
        <v>19.649999999999999</v>
      </c>
    </row>
    <row r="806" spans="1:18">
      <c r="A806" t="s">
        <v>884</v>
      </c>
      <c r="B806">
        <v>13</v>
      </c>
      <c r="C806">
        <v>70018018</v>
      </c>
      <c r="D806" s="1">
        <v>5.6750000000000004E-5</v>
      </c>
      <c r="E806">
        <v>3.2210299999999998</v>
      </c>
      <c r="F806">
        <v>0.29049999999999998</v>
      </c>
      <c r="G806" t="s">
        <v>56</v>
      </c>
      <c r="H806">
        <v>4.4499999999999997E-4</v>
      </c>
      <c r="I806">
        <v>4.4499999999999997E-4</v>
      </c>
      <c r="J806">
        <v>0.998</v>
      </c>
      <c r="K806" t="s">
        <v>92</v>
      </c>
      <c r="L806">
        <v>0</v>
      </c>
      <c r="M806">
        <v>70018018</v>
      </c>
      <c r="N806">
        <v>70018018</v>
      </c>
      <c r="O806">
        <v>0</v>
      </c>
      <c r="P806">
        <v>70018018</v>
      </c>
      <c r="Q806">
        <v>70018018</v>
      </c>
      <c r="R806">
        <v>0</v>
      </c>
    </row>
    <row r="807" spans="1:18">
      <c r="A807" t="s">
        <v>885</v>
      </c>
      <c r="B807">
        <v>14</v>
      </c>
      <c r="C807">
        <v>87342847</v>
      </c>
      <c r="D807" s="1">
        <v>5.6760000000000005E-5</v>
      </c>
      <c r="E807">
        <v>1.65334</v>
      </c>
      <c r="F807">
        <v>0.1249</v>
      </c>
      <c r="G807" t="s">
        <v>42</v>
      </c>
      <c r="H807">
        <v>4.9300000000000004E-3</v>
      </c>
      <c r="I807">
        <v>4.4200000000000003E-3</v>
      </c>
      <c r="J807">
        <v>0.66700000000000004</v>
      </c>
      <c r="K807" t="s">
        <v>68</v>
      </c>
      <c r="L807">
        <v>0</v>
      </c>
      <c r="M807">
        <v>87342847</v>
      </c>
      <c r="N807">
        <v>87342847</v>
      </c>
      <c r="O807">
        <v>0</v>
      </c>
      <c r="P807">
        <v>87342847</v>
      </c>
      <c r="Q807">
        <v>87342847</v>
      </c>
      <c r="R807">
        <v>0</v>
      </c>
    </row>
    <row r="808" spans="1:18">
      <c r="A808" t="s">
        <v>886</v>
      </c>
      <c r="B808">
        <v>4</v>
      </c>
      <c r="C808">
        <v>179077792</v>
      </c>
      <c r="D808" s="1">
        <v>5.6990000000000002E-5</v>
      </c>
      <c r="E808">
        <v>2.5304600000000002</v>
      </c>
      <c r="F808">
        <v>0.23069999999999999</v>
      </c>
      <c r="G808" t="s">
        <v>42</v>
      </c>
      <c r="H808">
        <v>5.7600000000000001E-4</v>
      </c>
      <c r="I808">
        <v>5.7600000000000001E-4</v>
      </c>
      <c r="J808">
        <v>0.95199999999999996</v>
      </c>
      <c r="K808" t="s">
        <v>61</v>
      </c>
      <c r="L808">
        <v>0</v>
      </c>
      <c r="M808">
        <v>179077792</v>
      </c>
      <c r="N808">
        <v>179077792</v>
      </c>
      <c r="O808">
        <v>0</v>
      </c>
      <c r="P808">
        <v>179077792</v>
      </c>
      <c r="Q808">
        <v>179077792</v>
      </c>
      <c r="R808">
        <v>0</v>
      </c>
    </row>
    <row r="809" spans="1:18">
      <c r="A809" t="s">
        <v>887</v>
      </c>
      <c r="B809">
        <v>12</v>
      </c>
      <c r="C809">
        <v>73301186</v>
      </c>
      <c r="D809" s="1">
        <v>5.7120000000000002E-5</v>
      </c>
      <c r="E809">
        <v>1.22079</v>
      </c>
      <c r="F809">
        <v>4.9599999999999998E-2</v>
      </c>
      <c r="G809" t="s">
        <v>28</v>
      </c>
      <c r="H809">
        <v>9.6500000000000006E-3</v>
      </c>
      <c r="I809">
        <v>8.6499999999999997E-3</v>
      </c>
      <c r="J809">
        <v>0.88600000000000001</v>
      </c>
      <c r="K809" t="s">
        <v>63</v>
      </c>
      <c r="L809">
        <v>0</v>
      </c>
      <c r="M809">
        <v>73207586</v>
      </c>
      <c r="N809">
        <v>73770186</v>
      </c>
      <c r="O809">
        <v>562.6</v>
      </c>
      <c r="P809">
        <v>73301186</v>
      </c>
      <c r="Q809">
        <v>73301186</v>
      </c>
      <c r="R809">
        <v>0</v>
      </c>
    </row>
    <row r="810" spans="1:18">
      <c r="A810" t="s">
        <v>888</v>
      </c>
      <c r="B810">
        <v>9</v>
      </c>
      <c r="C810">
        <v>36735729</v>
      </c>
      <c r="D810" s="1">
        <v>5.7170000000000003E-5</v>
      </c>
      <c r="E810">
        <v>1.9587400000000001</v>
      </c>
      <c r="F810">
        <v>0.1671</v>
      </c>
      <c r="G810" t="s">
        <v>23</v>
      </c>
      <c r="H810">
        <v>2.15E-3</v>
      </c>
      <c r="I810">
        <v>2.15E-3</v>
      </c>
      <c r="J810">
        <v>0.80700000000000005</v>
      </c>
      <c r="K810" t="s">
        <v>61</v>
      </c>
      <c r="L810">
        <v>0</v>
      </c>
      <c r="M810">
        <v>36735729</v>
      </c>
      <c r="N810">
        <v>36735729</v>
      </c>
      <c r="O810">
        <v>0</v>
      </c>
      <c r="P810">
        <v>36735729</v>
      </c>
      <c r="Q810">
        <v>36735729</v>
      </c>
      <c r="R810">
        <v>0</v>
      </c>
    </row>
    <row r="811" spans="1:18">
      <c r="A811" t="s">
        <v>889</v>
      </c>
      <c r="B811">
        <v>18</v>
      </c>
      <c r="C811">
        <v>37038937</v>
      </c>
      <c r="D811" s="1">
        <v>5.719E-5</v>
      </c>
      <c r="E811">
        <v>1.2087699999999999</v>
      </c>
      <c r="F811">
        <v>4.7100000000000003E-2</v>
      </c>
      <c r="G811" t="s">
        <v>28</v>
      </c>
      <c r="H811">
        <v>1.7000000000000001E-2</v>
      </c>
      <c r="I811">
        <v>1.5800000000000002E-2</v>
      </c>
      <c r="J811">
        <v>0.54200000000000004</v>
      </c>
      <c r="K811" t="s">
        <v>63</v>
      </c>
      <c r="L811">
        <v>0</v>
      </c>
      <c r="M811">
        <v>37026737</v>
      </c>
      <c r="N811">
        <v>37038937</v>
      </c>
      <c r="O811">
        <v>12.2</v>
      </c>
      <c r="P811">
        <v>37038937</v>
      </c>
      <c r="Q811">
        <v>37038937</v>
      </c>
      <c r="R811">
        <v>0</v>
      </c>
    </row>
    <row r="812" spans="1:18">
      <c r="A812" t="s">
        <v>890</v>
      </c>
      <c r="B812">
        <v>4</v>
      </c>
      <c r="C812">
        <v>179077758</v>
      </c>
      <c r="D812" s="1">
        <v>5.7260000000000004E-5</v>
      </c>
      <c r="E812">
        <v>2.5299499999999999</v>
      </c>
      <c r="F812">
        <v>0.23069999999999999</v>
      </c>
      <c r="G812" t="s">
        <v>159</v>
      </c>
      <c r="H812">
        <v>5.7700000000000004E-4</v>
      </c>
      <c r="I812">
        <v>5.7700000000000004E-4</v>
      </c>
      <c r="J812">
        <v>0.95199999999999996</v>
      </c>
      <c r="K812" t="s">
        <v>92</v>
      </c>
      <c r="L812">
        <v>0</v>
      </c>
      <c r="M812">
        <v>179077758</v>
      </c>
      <c r="N812">
        <v>179077758</v>
      </c>
      <c r="O812">
        <v>0</v>
      </c>
      <c r="P812">
        <v>179077758</v>
      </c>
      <c r="Q812">
        <v>179077758</v>
      </c>
      <c r="R812">
        <v>0</v>
      </c>
    </row>
    <row r="813" spans="1:18">
      <c r="A813" t="s">
        <v>891</v>
      </c>
      <c r="B813">
        <v>12</v>
      </c>
      <c r="C813">
        <v>120709766</v>
      </c>
      <c r="D813" s="1">
        <v>5.728E-5</v>
      </c>
      <c r="E813">
        <v>5.0023099999999996</v>
      </c>
      <c r="F813">
        <v>0.40010000000000001</v>
      </c>
      <c r="G813" t="s">
        <v>56</v>
      </c>
      <c r="H813">
        <v>6.1399999999999996E-4</v>
      </c>
      <c r="I813">
        <v>6.1399999999999996E-4</v>
      </c>
      <c r="J813">
        <v>0.437</v>
      </c>
      <c r="K813" t="s">
        <v>92</v>
      </c>
      <c r="L813">
        <v>0</v>
      </c>
      <c r="M813">
        <v>120709766</v>
      </c>
      <c r="N813">
        <v>120709766</v>
      </c>
      <c r="O813">
        <v>0</v>
      </c>
      <c r="P813">
        <v>120709766</v>
      </c>
      <c r="Q813">
        <v>120709766</v>
      </c>
      <c r="R813">
        <v>0</v>
      </c>
    </row>
    <row r="814" spans="1:18">
      <c r="A814" t="s">
        <v>892</v>
      </c>
      <c r="B814">
        <v>14</v>
      </c>
      <c r="C814">
        <v>20933218</v>
      </c>
      <c r="D814" s="1">
        <v>5.7300000000000004E-5</v>
      </c>
      <c r="E814">
        <v>0.93576000000000004</v>
      </c>
      <c r="F814">
        <v>1.6500000000000001E-2</v>
      </c>
      <c r="G814" t="s">
        <v>28</v>
      </c>
      <c r="H814">
        <v>0.91200000000000003</v>
      </c>
      <c r="I814">
        <v>0.92700000000000005</v>
      </c>
      <c r="J814">
        <v>0.88400000000000001</v>
      </c>
      <c r="K814" t="s">
        <v>54</v>
      </c>
      <c r="L814">
        <v>1</v>
      </c>
      <c r="M814">
        <v>20933218</v>
      </c>
      <c r="N814">
        <v>20936148</v>
      </c>
      <c r="O814">
        <v>2.93</v>
      </c>
      <c r="P814">
        <v>20933218</v>
      </c>
      <c r="Q814">
        <v>20936148</v>
      </c>
      <c r="R814">
        <v>2.93</v>
      </c>
    </row>
    <row r="815" spans="1:18">
      <c r="A815" t="s">
        <v>893</v>
      </c>
      <c r="B815">
        <v>16</v>
      </c>
      <c r="C815">
        <v>5085077</v>
      </c>
      <c r="D815" s="1">
        <v>5.7580000000000001E-5</v>
      </c>
      <c r="E815">
        <v>0.84763999999999995</v>
      </c>
      <c r="F815">
        <v>4.1099999999999998E-2</v>
      </c>
      <c r="G815" t="s">
        <v>23</v>
      </c>
      <c r="H815">
        <v>1.8700000000000001E-2</v>
      </c>
      <c r="I815">
        <v>1.8800000000000001E-2</v>
      </c>
      <c r="J815">
        <v>0.64700000000000002</v>
      </c>
      <c r="K815" t="s">
        <v>26</v>
      </c>
      <c r="L815">
        <v>0</v>
      </c>
      <c r="M815">
        <v>5085077</v>
      </c>
      <c r="N815">
        <v>5085077</v>
      </c>
      <c r="O815">
        <v>0</v>
      </c>
      <c r="P815">
        <v>5085077</v>
      </c>
      <c r="Q815">
        <v>5085077</v>
      </c>
      <c r="R815">
        <v>0</v>
      </c>
    </row>
    <row r="816" spans="1:18">
      <c r="A816" t="s">
        <v>894</v>
      </c>
      <c r="B816">
        <v>13</v>
      </c>
      <c r="C816">
        <v>70079370</v>
      </c>
      <c r="D816" s="1">
        <v>5.7739999999999999E-5</v>
      </c>
      <c r="E816">
        <v>3.25698</v>
      </c>
      <c r="F816">
        <v>0.29360000000000003</v>
      </c>
      <c r="G816" t="s">
        <v>42</v>
      </c>
      <c r="H816">
        <v>4.6299999999999998E-4</v>
      </c>
      <c r="I816">
        <v>4.6299999999999998E-4</v>
      </c>
      <c r="J816">
        <v>0.92300000000000004</v>
      </c>
      <c r="K816" t="s">
        <v>61</v>
      </c>
      <c r="L816">
        <v>0</v>
      </c>
      <c r="M816">
        <v>70079370</v>
      </c>
      <c r="N816">
        <v>70079370</v>
      </c>
      <c r="O816">
        <v>0</v>
      </c>
      <c r="P816">
        <v>70079370</v>
      </c>
      <c r="Q816">
        <v>70079370</v>
      </c>
      <c r="R816">
        <v>0</v>
      </c>
    </row>
    <row r="817" spans="1:18">
      <c r="A817" t="s">
        <v>895</v>
      </c>
      <c r="B817">
        <v>12</v>
      </c>
      <c r="C817">
        <v>124952876</v>
      </c>
      <c r="D817" s="1">
        <v>5.7800000000000002E-5</v>
      </c>
      <c r="E817">
        <v>1.0611999999999999</v>
      </c>
      <c r="F817">
        <v>1.4800000000000001E-2</v>
      </c>
      <c r="G817" t="s">
        <v>140</v>
      </c>
      <c r="H817">
        <v>0.51800000000000002</v>
      </c>
      <c r="I817">
        <v>0.51500000000000001</v>
      </c>
      <c r="J817">
        <v>0.53300000000000003</v>
      </c>
      <c r="K817" t="s">
        <v>79</v>
      </c>
      <c r="L817">
        <v>0</v>
      </c>
      <c r="M817">
        <v>124936076</v>
      </c>
      <c r="N817">
        <v>124969176</v>
      </c>
      <c r="O817">
        <v>33.1</v>
      </c>
      <c r="P817">
        <v>124936176</v>
      </c>
      <c r="Q817">
        <v>124952876</v>
      </c>
      <c r="R817">
        <v>16.7</v>
      </c>
    </row>
    <row r="818" spans="1:18">
      <c r="A818" t="s">
        <v>896</v>
      </c>
      <c r="B818">
        <v>1</v>
      </c>
      <c r="C818">
        <v>57709484</v>
      </c>
      <c r="D818" s="1">
        <v>5.7800000000000002E-5</v>
      </c>
      <c r="E818">
        <v>0.72318000000000005</v>
      </c>
      <c r="F818">
        <v>8.0600000000000005E-2</v>
      </c>
      <c r="G818" t="s">
        <v>28</v>
      </c>
      <c r="H818">
        <v>6.4799999999999996E-3</v>
      </c>
      <c r="I818">
        <v>6.8599999999999998E-3</v>
      </c>
      <c r="J818">
        <v>0.51200000000000001</v>
      </c>
      <c r="K818" t="s">
        <v>26</v>
      </c>
      <c r="L818">
        <v>0</v>
      </c>
      <c r="M818">
        <v>57709484</v>
      </c>
      <c r="N818">
        <v>57709484</v>
      </c>
      <c r="O818">
        <v>0</v>
      </c>
      <c r="P818">
        <v>57709484</v>
      </c>
      <c r="Q818">
        <v>57709484</v>
      </c>
      <c r="R818">
        <v>0</v>
      </c>
    </row>
    <row r="819" spans="1:18">
      <c r="A819" t="s">
        <v>897</v>
      </c>
      <c r="B819">
        <v>12</v>
      </c>
      <c r="C819">
        <v>56897456</v>
      </c>
      <c r="D819" s="1">
        <v>5.787E-5</v>
      </c>
      <c r="E819">
        <v>1.33884</v>
      </c>
      <c r="F819">
        <v>7.2599999999999998E-2</v>
      </c>
      <c r="G819" t="s">
        <v>28</v>
      </c>
      <c r="H819">
        <v>1.6199999999999999E-2</v>
      </c>
      <c r="I819">
        <v>1.52E-2</v>
      </c>
      <c r="J819">
        <v>0.41</v>
      </c>
      <c r="K819" t="s">
        <v>30</v>
      </c>
      <c r="L819">
        <v>0</v>
      </c>
      <c r="M819">
        <v>56897456</v>
      </c>
      <c r="N819">
        <v>56897456</v>
      </c>
      <c r="O819">
        <v>0</v>
      </c>
      <c r="P819">
        <v>56897456</v>
      </c>
      <c r="Q819">
        <v>56897456</v>
      </c>
      <c r="R819">
        <v>0</v>
      </c>
    </row>
    <row r="820" spans="1:18">
      <c r="A820" t="s">
        <v>898</v>
      </c>
      <c r="B820">
        <v>4</v>
      </c>
      <c r="C820">
        <v>105952046</v>
      </c>
      <c r="D820" s="1">
        <v>5.7980000000000004E-5</v>
      </c>
      <c r="E820">
        <v>3.0352700000000001</v>
      </c>
      <c r="F820">
        <v>0.27610000000000001</v>
      </c>
      <c r="G820" t="s">
        <v>48</v>
      </c>
      <c r="H820">
        <v>6.6E-4</v>
      </c>
      <c r="I820">
        <v>6.6E-4</v>
      </c>
      <c r="J820">
        <v>0.97</v>
      </c>
      <c r="K820" t="s">
        <v>61</v>
      </c>
      <c r="L820">
        <v>0</v>
      </c>
      <c r="M820">
        <v>105952046</v>
      </c>
      <c r="N820">
        <v>105952046</v>
      </c>
      <c r="O820">
        <v>0</v>
      </c>
      <c r="P820">
        <v>105952046</v>
      </c>
      <c r="Q820">
        <v>105952046</v>
      </c>
      <c r="R820">
        <v>0</v>
      </c>
    </row>
    <row r="821" spans="1:18">
      <c r="A821" t="s">
        <v>899</v>
      </c>
      <c r="B821">
        <v>7</v>
      </c>
      <c r="C821">
        <v>65934835</v>
      </c>
      <c r="D821" s="1">
        <v>5.7990000000000006E-5</v>
      </c>
      <c r="E821">
        <v>5.28E-2</v>
      </c>
      <c r="F821">
        <v>0.73150000000000004</v>
      </c>
      <c r="G821" t="s">
        <v>28</v>
      </c>
      <c r="H821">
        <v>0.98899999999999999</v>
      </c>
      <c r="I821">
        <v>0.998</v>
      </c>
      <c r="J821">
        <v>0.68899999999999995</v>
      </c>
      <c r="K821" t="s">
        <v>510</v>
      </c>
      <c r="L821">
        <v>0</v>
      </c>
      <c r="M821">
        <v>65934835</v>
      </c>
      <c r="N821">
        <v>65934835</v>
      </c>
      <c r="O821">
        <v>0</v>
      </c>
      <c r="P821">
        <v>65934835</v>
      </c>
      <c r="Q821">
        <v>65934835</v>
      </c>
      <c r="R821">
        <v>0</v>
      </c>
    </row>
    <row r="822" spans="1:18">
      <c r="A822" t="s">
        <v>900</v>
      </c>
      <c r="B822">
        <v>4</v>
      </c>
      <c r="C822">
        <v>31953883</v>
      </c>
      <c r="D822" s="1">
        <v>5.8110000000000004E-5</v>
      </c>
      <c r="E822">
        <v>0.95132000000000005</v>
      </c>
      <c r="F822">
        <v>1.24E-2</v>
      </c>
      <c r="G822" t="s">
        <v>19</v>
      </c>
      <c r="H822">
        <v>0.32100000000000001</v>
      </c>
      <c r="I822">
        <v>0.33100000000000002</v>
      </c>
      <c r="J822">
        <v>0.99199999999999999</v>
      </c>
      <c r="K822" t="s">
        <v>30</v>
      </c>
      <c r="L822">
        <v>0</v>
      </c>
      <c r="M822">
        <v>31936183</v>
      </c>
      <c r="N822">
        <v>31966883</v>
      </c>
      <c r="O822">
        <v>30.7</v>
      </c>
      <c r="P822">
        <v>31936183</v>
      </c>
      <c r="Q822">
        <v>31966883</v>
      </c>
      <c r="R822">
        <v>30.7</v>
      </c>
    </row>
    <row r="823" spans="1:18">
      <c r="A823" t="s">
        <v>901</v>
      </c>
      <c r="B823">
        <v>1</v>
      </c>
      <c r="C823">
        <v>55095362</v>
      </c>
      <c r="D823" s="1">
        <v>5.8369999999999998E-5</v>
      </c>
      <c r="E823">
        <v>2.56819</v>
      </c>
      <c r="F823">
        <v>0.23469999999999999</v>
      </c>
      <c r="G823" t="s">
        <v>56</v>
      </c>
      <c r="H823">
        <v>1.3699999999999999E-3</v>
      </c>
      <c r="I823">
        <v>1.3699999999999999E-3</v>
      </c>
      <c r="J823">
        <v>0.48699999999999999</v>
      </c>
      <c r="K823" t="s">
        <v>92</v>
      </c>
      <c r="L823">
        <v>0</v>
      </c>
      <c r="M823">
        <v>55095362</v>
      </c>
      <c r="N823">
        <v>55095362</v>
      </c>
      <c r="O823">
        <v>0</v>
      </c>
      <c r="P823">
        <v>55095362</v>
      </c>
      <c r="Q823">
        <v>55095362</v>
      </c>
      <c r="R823">
        <v>0</v>
      </c>
    </row>
    <row r="824" spans="1:18">
      <c r="A824" t="s">
        <v>902</v>
      </c>
      <c r="B824">
        <v>8</v>
      </c>
      <c r="C824">
        <v>22113430</v>
      </c>
      <c r="D824" s="1">
        <v>5.8590000000000007E-5</v>
      </c>
      <c r="E824">
        <v>1.0383199999999999</v>
      </c>
      <c r="F824">
        <v>9.4000000000000004E-3</v>
      </c>
      <c r="G824" t="s">
        <v>23</v>
      </c>
      <c r="H824">
        <v>0.30399999999999999</v>
      </c>
      <c r="I824">
        <v>0.30499999999999999</v>
      </c>
      <c r="J824">
        <v>0.98099999999999998</v>
      </c>
      <c r="K824" t="s">
        <v>24</v>
      </c>
      <c r="L824">
        <v>21</v>
      </c>
      <c r="M824">
        <v>22094130</v>
      </c>
      <c r="N824">
        <v>22118820</v>
      </c>
      <c r="O824">
        <v>24.69</v>
      </c>
      <c r="P824">
        <v>22094130</v>
      </c>
      <c r="Q824">
        <v>22118820</v>
      </c>
      <c r="R824">
        <v>24.69</v>
      </c>
    </row>
    <row r="825" spans="1:18">
      <c r="A825" t="s">
        <v>903</v>
      </c>
      <c r="B825">
        <v>6</v>
      </c>
      <c r="C825">
        <v>124292594</v>
      </c>
      <c r="D825" s="1">
        <v>5.8650000000000003E-5</v>
      </c>
      <c r="E825">
        <v>0.96435000000000004</v>
      </c>
      <c r="F825">
        <v>8.9999999999999993E-3</v>
      </c>
      <c r="G825" t="s">
        <v>23</v>
      </c>
      <c r="H825">
        <v>0.34</v>
      </c>
      <c r="I825">
        <v>0.36899999999999999</v>
      </c>
      <c r="J825">
        <v>0.99</v>
      </c>
      <c r="K825" t="s">
        <v>54</v>
      </c>
      <c r="L825">
        <v>20</v>
      </c>
      <c r="M825">
        <v>124292594</v>
      </c>
      <c r="N825">
        <v>124303194</v>
      </c>
      <c r="O825">
        <v>10.6</v>
      </c>
      <c r="P825">
        <v>124292594</v>
      </c>
      <c r="Q825">
        <v>124296394</v>
      </c>
      <c r="R825">
        <v>3.8</v>
      </c>
    </row>
    <row r="826" spans="1:18">
      <c r="A826" t="s">
        <v>904</v>
      </c>
      <c r="B826">
        <v>6</v>
      </c>
      <c r="C826">
        <v>166374465</v>
      </c>
      <c r="D826" s="1">
        <v>5.8709999999999999E-5</v>
      </c>
      <c r="E826">
        <v>1.07735</v>
      </c>
      <c r="F826">
        <v>1.8499999999999999E-2</v>
      </c>
      <c r="G826" t="s">
        <v>23</v>
      </c>
      <c r="H826">
        <v>6.8900000000000003E-2</v>
      </c>
      <c r="I826">
        <v>6.6900000000000001E-2</v>
      </c>
      <c r="J826">
        <v>0.88800000000000001</v>
      </c>
      <c r="K826" t="s">
        <v>63</v>
      </c>
      <c r="L826">
        <v>6</v>
      </c>
      <c r="M826">
        <v>166374465</v>
      </c>
      <c r="N826">
        <v>166395265</v>
      </c>
      <c r="O826">
        <v>20.8</v>
      </c>
      <c r="P826">
        <v>166374465</v>
      </c>
      <c r="Q826">
        <v>166395265</v>
      </c>
      <c r="R826">
        <v>20.8</v>
      </c>
    </row>
    <row r="827" spans="1:18">
      <c r="A827" t="s">
        <v>905</v>
      </c>
      <c r="B827">
        <v>4</v>
      </c>
      <c r="C827">
        <v>179073200</v>
      </c>
      <c r="D827" s="1">
        <v>5.8910000000000003E-5</v>
      </c>
      <c r="E827">
        <v>2.52616</v>
      </c>
      <c r="F827">
        <v>0.23069999999999999</v>
      </c>
      <c r="G827" t="s">
        <v>23</v>
      </c>
      <c r="H827">
        <v>5.8E-4</v>
      </c>
      <c r="I827">
        <v>5.8E-4</v>
      </c>
      <c r="J827">
        <v>0.94899999999999995</v>
      </c>
      <c r="K827" t="s">
        <v>61</v>
      </c>
      <c r="L827">
        <v>0</v>
      </c>
      <c r="M827">
        <v>179073200</v>
      </c>
      <c r="N827">
        <v>179073200</v>
      </c>
      <c r="O827">
        <v>0</v>
      </c>
      <c r="P827">
        <v>179073200</v>
      </c>
      <c r="Q827">
        <v>179073200</v>
      </c>
      <c r="R827">
        <v>0</v>
      </c>
    </row>
    <row r="828" spans="1:18">
      <c r="A828" t="s">
        <v>906</v>
      </c>
      <c r="B828">
        <v>17</v>
      </c>
      <c r="C828">
        <v>73549395</v>
      </c>
      <c r="D828" s="1">
        <v>5.8950000000000003E-5</v>
      </c>
      <c r="E828">
        <v>1.37906</v>
      </c>
      <c r="F828">
        <v>0.08</v>
      </c>
      <c r="G828" t="s">
        <v>56</v>
      </c>
      <c r="H828">
        <v>4.5499999999999999E-2</v>
      </c>
      <c r="I828">
        <v>3.3000000000000002E-2</v>
      </c>
      <c r="J828">
        <v>1.02</v>
      </c>
      <c r="K828" t="s">
        <v>614</v>
      </c>
      <c r="L828">
        <v>1</v>
      </c>
      <c r="M828">
        <v>73549395</v>
      </c>
      <c r="N828">
        <v>73549395</v>
      </c>
      <c r="O828">
        <v>0</v>
      </c>
      <c r="P828">
        <v>73549395</v>
      </c>
      <c r="Q828">
        <v>73549395</v>
      </c>
      <c r="R828">
        <v>0</v>
      </c>
    </row>
    <row r="829" spans="1:18">
      <c r="A829" t="s">
        <v>907</v>
      </c>
      <c r="B829">
        <v>6</v>
      </c>
      <c r="C829">
        <v>80076780</v>
      </c>
      <c r="D829" s="1">
        <v>5.9080000000000004E-5</v>
      </c>
      <c r="E829">
        <v>1.0462400000000001</v>
      </c>
      <c r="F829">
        <v>1.1299999999999999E-2</v>
      </c>
      <c r="G829" t="s">
        <v>28</v>
      </c>
      <c r="H829">
        <v>0.78200000000000003</v>
      </c>
      <c r="I829">
        <v>0.78</v>
      </c>
      <c r="J829">
        <v>0.91200000000000003</v>
      </c>
      <c r="K829" t="s">
        <v>63</v>
      </c>
      <c r="L829">
        <v>0</v>
      </c>
      <c r="M829">
        <v>80076712</v>
      </c>
      <c r="N829">
        <v>80081380</v>
      </c>
      <c r="O829">
        <v>4.6680000000000001</v>
      </c>
      <c r="P829">
        <v>80076712</v>
      </c>
      <c r="Q829">
        <v>80081380</v>
      </c>
      <c r="R829">
        <v>4.6680000000000001</v>
      </c>
    </row>
    <row r="830" spans="1:18">
      <c r="A830" t="s">
        <v>908</v>
      </c>
      <c r="B830">
        <v>3</v>
      </c>
      <c r="C830">
        <v>190548613</v>
      </c>
      <c r="D830" s="1">
        <v>5.9090000000000005E-5</v>
      </c>
      <c r="E830">
        <v>1.0379</v>
      </c>
      <c r="F830">
        <v>9.2999999999999992E-3</v>
      </c>
      <c r="G830" t="s">
        <v>23</v>
      </c>
      <c r="H830">
        <v>0.30399999999999999</v>
      </c>
      <c r="I830">
        <v>0.29099999999999998</v>
      </c>
      <c r="J830">
        <v>0.996</v>
      </c>
      <c r="K830" t="s">
        <v>24</v>
      </c>
      <c r="L830">
        <v>7</v>
      </c>
      <c r="M830">
        <v>190525013</v>
      </c>
      <c r="N830">
        <v>190575113</v>
      </c>
      <c r="O830">
        <v>50.1</v>
      </c>
      <c r="P830">
        <v>190525013</v>
      </c>
      <c r="Q830">
        <v>190575113</v>
      </c>
      <c r="R830">
        <v>50.1</v>
      </c>
    </row>
    <row r="831" spans="1:18">
      <c r="A831" t="s">
        <v>909</v>
      </c>
      <c r="B831">
        <v>11</v>
      </c>
      <c r="C831">
        <v>21610538</v>
      </c>
      <c r="D831" s="1">
        <v>5.9210000000000004E-5</v>
      </c>
      <c r="E831">
        <v>3.0386099999999998</v>
      </c>
      <c r="F831">
        <v>0.2767</v>
      </c>
      <c r="G831" t="s">
        <v>155</v>
      </c>
      <c r="H831">
        <v>5.0699999999999996E-4</v>
      </c>
      <c r="I831">
        <v>5.0699999999999996E-4</v>
      </c>
      <c r="J831">
        <v>0.97199999999999998</v>
      </c>
      <c r="K831" t="s">
        <v>92</v>
      </c>
      <c r="L831">
        <v>0</v>
      </c>
      <c r="M831">
        <v>21610538</v>
      </c>
      <c r="N831">
        <v>21610538</v>
      </c>
      <c r="O831">
        <v>0</v>
      </c>
      <c r="P831">
        <v>21610538</v>
      </c>
      <c r="Q831">
        <v>21610538</v>
      </c>
      <c r="R831">
        <v>0</v>
      </c>
    </row>
    <row r="832" spans="1:18">
      <c r="A832" t="s">
        <v>910</v>
      </c>
      <c r="B832">
        <v>7</v>
      </c>
      <c r="C832">
        <v>65938863</v>
      </c>
      <c r="D832" s="1">
        <v>5.9220000000000006E-5</v>
      </c>
      <c r="E832">
        <v>18.71265</v>
      </c>
      <c r="F832">
        <v>0.72940000000000005</v>
      </c>
      <c r="G832" t="s">
        <v>45</v>
      </c>
      <c r="H832">
        <v>1.14E-2</v>
      </c>
      <c r="I832">
        <v>2E-3</v>
      </c>
      <c r="J832">
        <v>0.69099999999999995</v>
      </c>
      <c r="K832" t="s">
        <v>386</v>
      </c>
      <c r="L832">
        <v>0</v>
      </c>
      <c r="M832">
        <v>65938863</v>
      </c>
      <c r="N832">
        <v>65938863</v>
      </c>
      <c r="O832">
        <v>0</v>
      </c>
      <c r="P832">
        <v>65938863</v>
      </c>
      <c r="Q832">
        <v>65938863</v>
      </c>
      <c r="R832">
        <v>0</v>
      </c>
    </row>
    <row r="833" spans="1:18">
      <c r="A833" t="s">
        <v>911</v>
      </c>
      <c r="B833">
        <v>11</v>
      </c>
      <c r="C833">
        <v>127271444</v>
      </c>
      <c r="D833" s="1">
        <v>5.9320000000000001E-5</v>
      </c>
      <c r="E833">
        <v>0.71469000000000005</v>
      </c>
      <c r="F833">
        <v>8.3699999999999997E-2</v>
      </c>
      <c r="G833" t="s">
        <v>42</v>
      </c>
      <c r="H833">
        <v>0.99</v>
      </c>
      <c r="I833">
        <v>0.99199999999999999</v>
      </c>
      <c r="J833">
        <v>0.54500000000000004</v>
      </c>
      <c r="K833" t="s">
        <v>20</v>
      </c>
      <c r="L833">
        <v>0</v>
      </c>
      <c r="M833">
        <v>127271444</v>
      </c>
      <c r="N833">
        <v>127271444</v>
      </c>
      <c r="O833">
        <v>0</v>
      </c>
      <c r="P833">
        <v>127271444</v>
      </c>
      <c r="Q833">
        <v>127271444</v>
      </c>
      <c r="R833">
        <v>0</v>
      </c>
    </row>
    <row r="834" spans="1:18">
      <c r="A834" t="s">
        <v>912</v>
      </c>
      <c r="B834">
        <v>10</v>
      </c>
      <c r="C834">
        <v>119009953</v>
      </c>
      <c r="D834" s="1">
        <v>5.9340000000000004E-5</v>
      </c>
      <c r="E834">
        <v>1.19746</v>
      </c>
      <c r="F834">
        <v>4.4900000000000002E-2</v>
      </c>
      <c r="G834" t="s">
        <v>23</v>
      </c>
      <c r="H834">
        <v>2.3900000000000001E-2</v>
      </c>
      <c r="I834">
        <v>2.3199999999999998E-2</v>
      </c>
      <c r="J834">
        <v>0.42099999999999999</v>
      </c>
      <c r="K834" t="s">
        <v>63</v>
      </c>
      <c r="L834">
        <v>0</v>
      </c>
      <c r="M834">
        <v>118609953</v>
      </c>
      <c r="N834">
        <v>119009953</v>
      </c>
      <c r="O834">
        <v>400</v>
      </c>
      <c r="P834">
        <v>119009953</v>
      </c>
      <c r="Q834">
        <v>119009953</v>
      </c>
      <c r="R834">
        <v>0</v>
      </c>
    </row>
    <row r="835" spans="1:18">
      <c r="A835" t="s">
        <v>913</v>
      </c>
      <c r="B835">
        <v>13</v>
      </c>
      <c r="C835">
        <v>91006643</v>
      </c>
      <c r="D835" s="1">
        <v>5.9360000000000001E-5</v>
      </c>
      <c r="E835">
        <v>0.81537999999999999</v>
      </c>
      <c r="F835">
        <v>5.0799999999999998E-2</v>
      </c>
      <c r="G835" t="s">
        <v>23</v>
      </c>
      <c r="H835">
        <v>0.98899999999999999</v>
      </c>
      <c r="I835">
        <v>0.98899999999999999</v>
      </c>
      <c r="J835">
        <v>0.68600000000000005</v>
      </c>
      <c r="K835" t="s">
        <v>26</v>
      </c>
      <c r="L835">
        <v>0</v>
      </c>
      <c r="M835">
        <v>91006643</v>
      </c>
      <c r="N835">
        <v>91006643</v>
      </c>
      <c r="O835">
        <v>0</v>
      </c>
      <c r="P835">
        <v>91006643</v>
      </c>
      <c r="Q835">
        <v>91006643</v>
      </c>
      <c r="R835">
        <v>0</v>
      </c>
    </row>
    <row r="836" spans="1:18">
      <c r="A836" t="s">
        <v>914</v>
      </c>
      <c r="B836">
        <v>4</v>
      </c>
      <c r="C836">
        <v>179063351</v>
      </c>
      <c r="D836" s="1">
        <v>5.9470000000000005E-5</v>
      </c>
      <c r="E836">
        <v>2.5190999999999999</v>
      </c>
      <c r="F836">
        <v>0.2301</v>
      </c>
      <c r="G836" t="s">
        <v>28</v>
      </c>
      <c r="H836">
        <v>5.9900000000000003E-4</v>
      </c>
      <c r="I836">
        <v>5.9900000000000003E-4</v>
      </c>
      <c r="J836">
        <v>0.92900000000000005</v>
      </c>
      <c r="K836" t="s">
        <v>61</v>
      </c>
      <c r="L836">
        <v>0</v>
      </c>
      <c r="M836">
        <v>179063351</v>
      </c>
      <c r="N836">
        <v>179063351</v>
      </c>
      <c r="O836">
        <v>0</v>
      </c>
      <c r="P836">
        <v>179063351</v>
      </c>
      <c r="Q836">
        <v>179063351</v>
      </c>
      <c r="R836">
        <v>0</v>
      </c>
    </row>
    <row r="837" spans="1:18">
      <c r="A837" t="s">
        <v>915</v>
      </c>
      <c r="B837">
        <v>2</v>
      </c>
      <c r="C837">
        <v>100075475</v>
      </c>
      <c r="D837" s="1">
        <v>5.965E-5</v>
      </c>
      <c r="E837">
        <v>0.61885000000000001</v>
      </c>
      <c r="F837">
        <v>0.1195</v>
      </c>
      <c r="G837" t="s">
        <v>155</v>
      </c>
      <c r="H837">
        <v>7.43E-3</v>
      </c>
      <c r="I837">
        <v>8.6400000000000001E-3</v>
      </c>
      <c r="J837">
        <v>0.42199999999999999</v>
      </c>
      <c r="K837" t="s">
        <v>68</v>
      </c>
      <c r="L837">
        <v>0</v>
      </c>
      <c r="M837">
        <v>100028375</v>
      </c>
      <c r="N837">
        <v>100075475</v>
      </c>
      <c r="O837">
        <v>47.1</v>
      </c>
      <c r="P837">
        <v>100075475</v>
      </c>
      <c r="Q837">
        <v>100075475</v>
      </c>
      <c r="R837">
        <v>0</v>
      </c>
    </row>
    <row r="838" spans="1:18">
      <c r="A838" t="s">
        <v>916</v>
      </c>
      <c r="B838">
        <v>9</v>
      </c>
      <c r="C838">
        <v>33988051</v>
      </c>
      <c r="D838" s="1">
        <v>5.9729999999999999E-5</v>
      </c>
      <c r="E838">
        <v>7.4618200000000003</v>
      </c>
      <c r="F838">
        <v>0.50070000000000003</v>
      </c>
      <c r="G838" t="s">
        <v>45</v>
      </c>
      <c r="H838">
        <v>4.0999999999999999E-4</v>
      </c>
      <c r="I838">
        <v>4.0999999999999999E-4</v>
      </c>
      <c r="J838">
        <v>0.314</v>
      </c>
      <c r="K838" t="s">
        <v>61</v>
      </c>
      <c r="L838">
        <v>0</v>
      </c>
      <c r="M838">
        <v>33988051</v>
      </c>
      <c r="N838">
        <v>33988051</v>
      </c>
      <c r="O838">
        <v>0</v>
      </c>
      <c r="P838">
        <v>33988051</v>
      </c>
      <c r="Q838">
        <v>33988051</v>
      </c>
      <c r="R838">
        <v>0</v>
      </c>
    </row>
    <row r="839" spans="1:18">
      <c r="A839" t="s">
        <v>917</v>
      </c>
      <c r="B839">
        <v>2</v>
      </c>
      <c r="C839">
        <v>240509037</v>
      </c>
      <c r="D839" s="1">
        <v>5.9729999999999999E-5</v>
      </c>
      <c r="E839">
        <v>3.7322100000000002</v>
      </c>
      <c r="F839">
        <v>0.3281</v>
      </c>
      <c r="G839" t="s">
        <v>28</v>
      </c>
      <c r="H839">
        <v>7.9100000000000004E-4</v>
      </c>
      <c r="I839">
        <v>7.9100000000000004E-4</v>
      </c>
      <c r="J839">
        <v>0.49399999999999999</v>
      </c>
      <c r="K839" t="s">
        <v>61</v>
      </c>
      <c r="L839">
        <v>0</v>
      </c>
      <c r="M839">
        <v>240509037</v>
      </c>
      <c r="N839">
        <v>240509037</v>
      </c>
      <c r="O839">
        <v>0</v>
      </c>
      <c r="P839">
        <v>240509037</v>
      </c>
      <c r="Q839">
        <v>240509037</v>
      </c>
      <c r="R839">
        <v>0</v>
      </c>
    </row>
    <row r="840" spans="1:18">
      <c r="A840" t="s">
        <v>918</v>
      </c>
      <c r="B840">
        <v>3</v>
      </c>
      <c r="C840">
        <v>158686547</v>
      </c>
      <c r="D840" s="1">
        <v>5.978E-5</v>
      </c>
      <c r="E840">
        <v>0.73096000000000005</v>
      </c>
      <c r="F840">
        <v>7.8100000000000003E-2</v>
      </c>
      <c r="G840" t="s">
        <v>28</v>
      </c>
      <c r="H840">
        <v>0.99399999999999999</v>
      </c>
      <c r="I840">
        <v>0.995</v>
      </c>
      <c r="J840">
        <v>0.81299999999999994</v>
      </c>
      <c r="K840" t="s">
        <v>26</v>
      </c>
      <c r="L840">
        <v>0</v>
      </c>
      <c r="M840">
        <v>157699547</v>
      </c>
      <c r="N840">
        <v>158686547</v>
      </c>
      <c r="O840">
        <v>987</v>
      </c>
      <c r="P840">
        <v>157699547</v>
      </c>
      <c r="Q840">
        <v>158686547</v>
      </c>
      <c r="R840">
        <v>987</v>
      </c>
    </row>
    <row r="841" spans="1:18">
      <c r="A841" t="s">
        <v>919</v>
      </c>
      <c r="B841">
        <v>11</v>
      </c>
      <c r="C841">
        <v>21475480</v>
      </c>
      <c r="D841" s="1">
        <v>5.9880000000000003E-5</v>
      </c>
      <c r="E841">
        <v>0.95342000000000005</v>
      </c>
      <c r="F841">
        <v>1.1900000000000001E-2</v>
      </c>
      <c r="G841" t="s">
        <v>463</v>
      </c>
      <c r="H841">
        <v>0.45400000000000001</v>
      </c>
      <c r="I841">
        <v>0.46400000000000002</v>
      </c>
      <c r="J841">
        <v>0.95499999999999996</v>
      </c>
      <c r="K841" t="s">
        <v>20</v>
      </c>
      <c r="L841">
        <v>0</v>
      </c>
      <c r="M841">
        <v>21459080</v>
      </c>
      <c r="N841">
        <v>21512080</v>
      </c>
      <c r="O841">
        <v>53</v>
      </c>
      <c r="P841">
        <v>21459080</v>
      </c>
      <c r="Q841">
        <v>21512080</v>
      </c>
      <c r="R841">
        <v>53</v>
      </c>
    </row>
    <row r="842" spans="1:18">
      <c r="A842" t="s">
        <v>920</v>
      </c>
      <c r="B842">
        <v>2</v>
      </c>
      <c r="C842">
        <v>201701696</v>
      </c>
      <c r="D842" s="1">
        <v>6.0000000000000002E-5</v>
      </c>
      <c r="E842">
        <v>3.5384899999999999</v>
      </c>
      <c r="F842">
        <v>0.31490000000000001</v>
      </c>
      <c r="G842" t="s">
        <v>56</v>
      </c>
      <c r="H842">
        <v>5.9599999999999996E-4</v>
      </c>
      <c r="I842">
        <v>5.9599999999999996E-4</v>
      </c>
      <c r="J842">
        <v>0.74099999999999999</v>
      </c>
      <c r="K842" t="s">
        <v>92</v>
      </c>
      <c r="L842">
        <v>0</v>
      </c>
      <c r="M842">
        <v>201701696</v>
      </c>
      <c r="N842">
        <v>201701696</v>
      </c>
      <c r="O842">
        <v>0</v>
      </c>
      <c r="P842">
        <v>201701696</v>
      </c>
      <c r="Q842">
        <v>201701696</v>
      </c>
      <c r="R842">
        <v>0</v>
      </c>
    </row>
    <row r="843" spans="1:18">
      <c r="A843" t="s">
        <v>921</v>
      </c>
      <c r="B843">
        <v>4</v>
      </c>
      <c r="C843">
        <v>179062425</v>
      </c>
      <c r="D843" s="1">
        <v>6.0080000000000001E-5</v>
      </c>
      <c r="E843">
        <v>2.5175800000000002</v>
      </c>
      <c r="F843">
        <v>0.2301</v>
      </c>
      <c r="G843" t="s">
        <v>28</v>
      </c>
      <c r="H843">
        <v>6.0700000000000001E-4</v>
      </c>
      <c r="I843">
        <v>6.0700000000000001E-4</v>
      </c>
      <c r="J843">
        <v>0.92</v>
      </c>
      <c r="K843" t="s">
        <v>61</v>
      </c>
      <c r="L843">
        <v>0</v>
      </c>
      <c r="M843">
        <v>179062425</v>
      </c>
      <c r="N843">
        <v>179062425</v>
      </c>
      <c r="O843">
        <v>0</v>
      </c>
      <c r="P843">
        <v>179062425</v>
      </c>
      <c r="Q843">
        <v>179062425</v>
      </c>
      <c r="R843">
        <v>0</v>
      </c>
    </row>
    <row r="844" spans="1:18">
      <c r="A844" t="s">
        <v>922</v>
      </c>
      <c r="B844">
        <v>2</v>
      </c>
      <c r="C844">
        <v>201702933</v>
      </c>
      <c r="D844" s="1">
        <v>6.0130000000000002E-5</v>
      </c>
      <c r="E844">
        <v>3.5438000000000001</v>
      </c>
      <c r="F844">
        <v>0.31530000000000002</v>
      </c>
      <c r="G844" t="s">
        <v>155</v>
      </c>
      <c r="H844">
        <v>5.9500000000000004E-4</v>
      </c>
      <c r="I844">
        <v>5.9500000000000004E-4</v>
      </c>
      <c r="J844">
        <v>0.73799999999999999</v>
      </c>
      <c r="K844" t="s">
        <v>92</v>
      </c>
      <c r="L844">
        <v>0</v>
      </c>
      <c r="M844">
        <v>201702933</v>
      </c>
      <c r="N844">
        <v>201702933</v>
      </c>
      <c r="O844">
        <v>0</v>
      </c>
      <c r="P844">
        <v>201702933</v>
      </c>
      <c r="Q844">
        <v>201702933</v>
      </c>
      <c r="R844">
        <v>0</v>
      </c>
    </row>
    <row r="845" spans="1:18">
      <c r="A845" t="s">
        <v>923</v>
      </c>
      <c r="B845">
        <v>7</v>
      </c>
      <c r="C845">
        <v>49631663</v>
      </c>
      <c r="D845" s="1">
        <v>6.0300000000000002E-5</v>
      </c>
      <c r="E845">
        <v>1.0396700000000001</v>
      </c>
      <c r="F845">
        <v>9.7000000000000003E-3</v>
      </c>
      <c r="G845" t="s">
        <v>28</v>
      </c>
      <c r="H845">
        <v>0.29799999999999999</v>
      </c>
      <c r="I845">
        <v>0.29899999999999999</v>
      </c>
      <c r="J845">
        <v>0.89200000000000002</v>
      </c>
      <c r="K845" t="s">
        <v>24</v>
      </c>
      <c r="L845">
        <v>3</v>
      </c>
      <c r="M845">
        <v>49627183</v>
      </c>
      <c r="N845">
        <v>49631663</v>
      </c>
      <c r="O845">
        <v>4.4800000000000004</v>
      </c>
      <c r="P845">
        <v>49627183</v>
      </c>
      <c r="Q845">
        <v>49631663</v>
      </c>
      <c r="R845">
        <v>4.4800000000000004</v>
      </c>
    </row>
    <row r="846" spans="1:18">
      <c r="A846" t="s">
        <v>924</v>
      </c>
      <c r="B846">
        <v>15</v>
      </c>
      <c r="C846">
        <v>30780236</v>
      </c>
      <c r="D846" s="1">
        <v>6.033E-5</v>
      </c>
      <c r="E846">
        <v>0.89898</v>
      </c>
      <c r="F846">
        <v>2.6499999999999999E-2</v>
      </c>
      <c r="G846" t="s">
        <v>28</v>
      </c>
      <c r="H846">
        <v>0.11</v>
      </c>
      <c r="I846">
        <v>0.113</v>
      </c>
      <c r="J846">
        <v>0.48899999999999999</v>
      </c>
      <c r="K846" t="s">
        <v>20</v>
      </c>
      <c r="L846">
        <v>0</v>
      </c>
      <c r="M846">
        <v>30780236</v>
      </c>
      <c r="N846">
        <v>30780236</v>
      </c>
      <c r="O846">
        <v>0</v>
      </c>
      <c r="P846">
        <v>30780236</v>
      </c>
      <c r="Q846">
        <v>30780236</v>
      </c>
      <c r="R846">
        <v>0</v>
      </c>
    </row>
    <row r="847" spans="1:18">
      <c r="A847" t="s">
        <v>925</v>
      </c>
      <c r="B847">
        <v>10</v>
      </c>
      <c r="C847">
        <v>43559578</v>
      </c>
      <c r="D847" s="1">
        <v>6.033E-5</v>
      </c>
      <c r="E847">
        <v>0.96079000000000003</v>
      </c>
      <c r="F847">
        <v>0.01</v>
      </c>
      <c r="G847" t="s">
        <v>28</v>
      </c>
      <c r="H847">
        <v>0.746</v>
      </c>
      <c r="I847">
        <v>0.75600000000000001</v>
      </c>
      <c r="J847">
        <v>0.95199999999999996</v>
      </c>
      <c r="K847" t="s">
        <v>926</v>
      </c>
      <c r="L847">
        <v>1</v>
      </c>
      <c r="M847">
        <v>43552158</v>
      </c>
      <c r="N847">
        <v>43563178</v>
      </c>
      <c r="O847">
        <v>11.02</v>
      </c>
      <c r="P847">
        <v>43552158</v>
      </c>
      <c r="Q847">
        <v>43563178</v>
      </c>
      <c r="R847">
        <v>11.02</v>
      </c>
    </row>
    <row r="848" spans="1:18">
      <c r="A848" t="s">
        <v>927</v>
      </c>
      <c r="B848">
        <v>12</v>
      </c>
      <c r="C848">
        <v>120827563</v>
      </c>
      <c r="D848" s="1">
        <v>6.0350000000000003E-5</v>
      </c>
      <c r="E848">
        <v>0.95762000000000003</v>
      </c>
      <c r="F848">
        <v>1.0800000000000001E-2</v>
      </c>
      <c r="G848" t="s">
        <v>23</v>
      </c>
      <c r="H848">
        <v>0.71199999999999997</v>
      </c>
      <c r="I848">
        <v>0.71399999999999997</v>
      </c>
      <c r="J848">
        <v>0.82499999999999996</v>
      </c>
      <c r="K848" t="s">
        <v>26</v>
      </c>
      <c r="L848">
        <v>0</v>
      </c>
      <c r="M848">
        <v>120789063</v>
      </c>
      <c r="N848">
        <v>120832143</v>
      </c>
      <c r="O848">
        <v>43.08</v>
      </c>
      <c r="P848">
        <v>120827563</v>
      </c>
      <c r="Q848">
        <v>120827563</v>
      </c>
      <c r="R848">
        <v>0</v>
      </c>
    </row>
    <row r="849" spans="1:18">
      <c r="A849" t="s">
        <v>928</v>
      </c>
      <c r="B849">
        <v>6</v>
      </c>
      <c r="C849">
        <v>54123625</v>
      </c>
      <c r="D849" s="1">
        <v>6.054E-5</v>
      </c>
      <c r="E849">
        <v>6.7382499999999999</v>
      </c>
      <c r="F849">
        <v>0.47570000000000001</v>
      </c>
      <c r="G849" t="s">
        <v>125</v>
      </c>
      <c r="H849">
        <v>2.1499999999999999E-4</v>
      </c>
      <c r="I849">
        <v>2.1499999999999999E-4</v>
      </c>
      <c r="J849">
        <v>0.72</v>
      </c>
      <c r="K849" t="s">
        <v>92</v>
      </c>
      <c r="L849">
        <v>0</v>
      </c>
      <c r="M849">
        <v>54123625</v>
      </c>
      <c r="N849">
        <v>54123625</v>
      </c>
      <c r="O849">
        <v>0</v>
      </c>
      <c r="P849">
        <v>54123625</v>
      </c>
      <c r="Q849">
        <v>54123625</v>
      </c>
      <c r="R849">
        <v>0</v>
      </c>
    </row>
    <row r="850" spans="1:18">
      <c r="A850" t="s">
        <v>929</v>
      </c>
      <c r="B850">
        <v>1</v>
      </c>
      <c r="C850">
        <v>36573612</v>
      </c>
      <c r="D850" s="1">
        <v>6.0659999999999999E-5</v>
      </c>
      <c r="E850">
        <v>1.0464500000000001</v>
      </c>
      <c r="F850">
        <v>1.1299999999999999E-2</v>
      </c>
      <c r="G850" t="s">
        <v>23</v>
      </c>
      <c r="H850">
        <v>0.753</v>
      </c>
      <c r="I850">
        <v>0.78900000000000003</v>
      </c>
      <c r="J850">
        <v>0.90300000000000002</v>
      </c>
      <c r="K850" t="s">
        <v>930</v>
      </c>
      <c r="L850">
        <v>1</v>
      </c>
      <c r="M850">
        <v>36565362</v>
      </c>
      <c r="N850">
        <v>36585112</v>
      </c>
      <c r="O850">
        <v>19.75</v>
      </c>
      <c r="P850">
        <v>36565362</v>
      </c>
      <c r="Q850">
        <v>36579982</v>
      </c>
      <c r="R850">
        <v>14.62</v>
      </c>
    </row>
    <row r="851" spans="1:18">
      <c r="A851" t="s">
        <v>931</v>
      </c>
      <c r="B851">
        <v>20</v>
      </c>
      <c r="C851">
        <v>41997951</v>
      </c>
      <c r="D851" s="1">
        <v>6.0910000000000005E-5</v>
      </c>
      <c r="E851">
        <v>0.9657</v>
      </c>
      <c r="F851">
        <v>8.6999999999999994E-3</v>
      </c>
      <c r="G851" t="s">
        <v>42</v>
      </c>
      <c r="H851">
        <v>0.442</v>
      </c>
      <c r="I851">
        <v>0.42599999999999999</v>
      </c>
      <c r="J851">
        <v>0.996</v>
      </c>
      <c r="K851" t="s">
        <v>54</v>
      </c>
      <c r="L851">
        <v>1</v>
      </c>
      <c r="M851">
        <v>41956951</v>
      </c>
      <c r="N851">
        <v>42016051</v>
      </c>
      <c r="O851">
        <v>59.1</v>
      </c>
      <c r="P851">
        <v>41977751</v>
      </c>
      <c r="Q851">
        <v>42014451</v>
      </c>
      <c r="R851">
        <v>36.700000000000003</v>
      </c>
    </row>
    <row r="852" spans="1:18">
      <c r="A852" t="s">
        <v>932</v>
      </c>
      <c r="B852">
        <v>17</v>
      </c>
      <c r="C852">
        <v>41783427</v>
      </c>
      <c r="D852" s="1">
        <v>6.1039999999999998E-5</v>
      </c>
      <c r="E852">
        <v>4.3266799999999996</v>
      </c>
      <c r="F852">
        <v>0.3654</v>
      </c>
      <c r="G852" t="s">
        <v>23</v>
      </c>
      <c r="H852">
        <v>9.3100000000000006E-3</v>
      </c>
      <c r="I852">
        <v>3.81E-3</v>
      </c>
      <c r="J852">
        <v>0.60799999999999998</v>
      </c>
      <c r="K852" t="s">
        <v>386</v>
      </c>
      <c r="L852">
        <v>0</v>
      </c>
      <c r="M852">
        <v>41783427</v>
      </c>
      <c r="N852">
        <v>41783427</v>
      </c>
      <c r="O852">
        <v>0</v>
      </c>
      <c r="P852">
        <v>41783427</v>
      </c>
      <c r="Q852">
        <v>41783427</v>
      </c>
      <c r="R852">
        <v>0</v>
      </c>
    </row>
    <row r="853" spans="1:18">
      <c r="A853" t="s">
        <v>933</v>
      </c>
      <c r="B853">
        <v>2</v>
      </c>
      <c r="C853">
        <v>226384153</v>
      </c>
      <c r="D853" s="1">
        <v>6.1370000000000004E-5</v>
      </c>
      <c r="E853">
        <v>1.2636400000000001</v>
      </c>
      <c r="F853">
        <v>5.8400000000000001E-2</v>
      </c>
      <c r="G853" t="s">
        <v>37</v>
      </c>
      <c r="H853">
        <v>0.98799999999999999</v>
      </c>
      <c r="I853">
        <v>0.98699999999999999</v>
      </c>
      <c r="J853">
        <v>0.53300000000000003</v>
      </c>
      <c r="K853" t="s">
        <v>63</v>
      </c>
      <c r="L853">
        <v>0</v>
      </c>
      <c r="M853">
        <v>226384153</v>
      </c>
      <c r="N853">
        <v>226384153</v>
      </c>
      <c r="O853">
        <v>0</v>
      </c>
      <c r="P853">
        <v>226384153</v>
      </c>
      <c r="Q853">
        <v>226384153</v>
      </c>
      <c r="R853">
        <v>0</v>
      </c>
    </row>
    <row r="854" spans="1:18">
      <c r="A854" t="s">
        <v>934</v>
      </c>
      <c r="B854">
        <v>19</v>
      </c>
      <c r="C854">
        <v>30094094</v>
      </c>
      <c r="D854" s="1">
        <v>6.1639999999999999E-5</v>
      </c>
      <c r="E854">
        <v>2.8069500000000001</v>
      </c>
      <c r="F854">
        <v>0.2576</v>
      </c>
      <c r="G854" t="s">
        <v>28</v>
      </c>
      <c r="H854">
        <v>7.18E-4</v>
      </c>
      <c r="I854">
        <v>7.18E-4</v>
      </c>
      <c r="J854">
        <v>0.88800000000000001</v>
      </c>
      <c r="K854" t="s">
        <v>61</v>
      </c>
      <c r="L854">
        <v>0</v>
      </c>
      <c r="M854">
        <v>30094094</v>
      </c>
      <c r="N854">
        <v>30094094</v>
      </c>
      <c r="O854">
        <v>0</v>
      </c>
      <c r="P854">
        <v>30094094</v>
      </c>
      <c r="Q854">
        <v>30094094</v>
      </c>
      <c r="R854">
        <v>0</v>
      </c>
    </row>
    <row r="855" spans="1:18">
      <c r="A855" t="s">
        <v>935</v>
      </c>
      <c r="B855">
        <v>16</v>
      </c>
      <c r="C855">
        <v>5703447</v>
      </c>
      <c r="D855" s="1">
        <v>6.177E-5</v>
      </c>
      <c r="E855">
        <v>1.1287400000000001</v>
      </c>
      <c r="F855">
        <v>3.0200000000000001E-2</v>
      </c>
      <c r="G855" t="s">
        <v>42</v>
      </c>
      <c r="H855">
        <v>2.41E-2</v>
      </c>
      <c r="I855">
        <v>2.35E-2</v>
      </c>
      <c r="J855">
        <v>0.90900000000000003</v>
      </c>
      <c r="K855" t="s">
        <v>63</v>
      </c>
      <c r="L855">
        <v>0</v>
      </c>
      <c r="M855">
        <v>5703447</v>
      </c>
      <c r="N855">
        <v>5706957</v>
      </c>
      <c r="O855">
        <v>3.51</v>
      </c>
      <c r="P855">
        <v>5703447</v>
      </c>
      <c r="Q855">
        <v>5706957</v>
      </c>
      <c r="R855">
        <v>3.51</v>
      </c>
    </row>
    <row r="856" spans="1:18">
      <c r="A856" t="s">
        <v>936</v>
      </c>
      <c r="B856">
        <v>6</v>
      </c>
      <c r="C856">
        <v>55368022</v>
      </c>
      <c r="D856" s="1">
        <v>6.1820000000000001E-5</v>
      </c>
      <c r="E856">
        <v>0.54947000000000001</v>
      </c>
      <c r="F856">
        <v>0.14949999999999999</v>
      </c>
      <c r="G856" t="s">
        <v>28</v>
      </c>
      <c r="H856">
        <v>3.7599999999999999E-3</v>
      </c>
      <c r="I856">
        <v>4.3099999999999996E-3</v>
      </c>
      <c r="J856">
        <v>0.83399999999999996</v>
      </c>
      <c r="K856" t="s">
        <v>57</v>
      </c>
      <c r="L856">
        <v>0</v>
      </c>
      <c r="M856">
        <v>55368022</v>
      </c>
      <c r="N856">
        <v>55368022</v>
      </c>
      <c r="O856">
        <v>0</v>
      </c>
      <c r="P856">
        <v>55368022</v>
      </c>
      <c r="Q856">
        <v>55368022</v>
      </c>
      <c r="R856">
        <v>0</v>
      </c>
    </row>
    <row r="857" spans="1:18">
      <c r="A857" t="s">
        <v>937</v>
      </c>
      <c r="B857">
        <v>4</v>
      </c>
      <c r="C857">
        <v>179064876</v>
      </c>
      <c r="D857" s="1">
        <v>6.2030000000000001E-5</v>
      </c>
      <c r="E857">
        <v>2.50678</v>
      </c>
      <c r="F857">
        <v>0.22950000000000001</v>
      </c>
      <c r="G857" t="s">
        <v>56</v>
      </c>
      <c r="H857">
        <v>5.9800000000000001E-4</v>
      </c>
      <c r="I857">
        <v>5.9800000000000001E-4</v>
      </c>
      <c r="J857">
        <v>0.93100000000000005</v>
      </c>
      <c r="K857" t="s">
        <v>92</v>
      </c>
      <c r="L857">
        <v>0</v>
      </c>
      <c r="M857">
        <v>179064876</v>
      </c>
      <c r="N857">
        <v>179064876</v>
      </c>
      <c r="O857">
        <v>0</v>
      </c>
      <c r="P857">
        <v>179064876</v>
      </c>
      <c r="Q857">
        <v>179064876</v>
      </c>
      <c r="R857">
        <v>0</v>
      </c>
    </row>
    <row r="858" spans="1:18">
      <c r="A858" t="s">
        <v>938</v>
      </c>
      <c r="B858">
        <v>4</v>
      </c>
      <c r="C858">
        <v>179064920</v>
      </c>
      <c r="D858" s="1">
        <v>6.2050000000000004E-5</v>
      </c>
      <c r="E858">
        <v>2.5065300000000001</v>
      </c>
      <c r="F858">
        <v>0.22939999999999999</v>
      </c>
      <c r="G858" t="s">
        <v>125</v>
      </c>
      <c r="H858">
        <v>5.9800000000000001E-4</v>
      </c>
      <c r="I858">
        <v>5.9800000000000001E-4</v>
      </c>
      <c r="J858">
        <v>0.93100000000000005</v>
      </c>
      <c r="K858" t="s">
        <v>92</v>
      </c>
      <c r="L858">
        <v>0</v>
      </c>
      <c r="M858">
        <v>179064920</v>
      </c>
      <c r="N858">
        <v>179064920</v>
      </c>
      <c r="O858">
        <v>0</v>
      </c>
      <c r="P858">
        <v>179064920</v>
      </c>
      <c r="Q858">
        <v>179064920</v>
      </c>
      <c r="R858">
        <v>0</v>
      </c>
    </row>
    <row r="859" spans="1:18">
      <c r="A859" t="s">
        <v>939</v>
      </c>
      <c r="B859">
        <v>3</v>
      </c>
      <c r="C859">
        <v>119726427</v>
      </c>
      <c r="D859" s="1">
        <v>6.2730000000000004E-5</v>
      </c>
      <c r="E859">
        <v>1.6147800000000001</v>
      </c>
      <c r="F859">
        <v>0.1197</v>
      </c>
      <c r="G859" t="s">
        <v>23</v>
      </c>
      <c r="H859">
        <v>3.0899999999999999E-3</v>
      </c>
      <c r="I859">
        <v>3.0899999999999999E-3</v>
      </c>
      <c r="J859">
        <v>0.86699999999999999</v>
      </c>
      <c r="K859" t="s">
        <v>61</v>
      </c>
      <c r="L859">
        <v>0</v>
      </c>
      <c r="M859">
        <v>119382427</v>
      </c>
      <c r="N859">
        <v>120012427</v>
      </c>
      <c r="O859">
        <v>630</v>
      </c>
      <c r="P859">
        <v>119382427</v>
      </c>
      <c r="Q859">
        <v>120012427</v>
      </c>
      <c r="R859">
        <v>630</v>
      </c>
    </row>
    <row r="860" spans="1:18">
      <c r="A860" t="s">
        <v>940</v>
      </c>
      <c r="B860">
        <v>13</v>
      </c>
      <c r="C860">
        <v>69689755</v>
      </c>
      <c r="D860" s="1">
        <v>6.2869999999999999E-5</v>
      </c>
      <c r="E860">
        <v>11.31127</v>
      </c>
      <c r="F860">
        <v>0.60619999999999996</v>
      </c>
      <c r="G860" t="s">
        <v>28</v>
      </c>
      <c r="H860">
        <v>2.61E-4</v>
      </c>
      <c r="I860">
        <v>2.61E-4</v>
      </c>
      <c r="J860">
        <v>0.36299999999999999</v>
      </c>
      <c r="K860" t="s">
        <v>61</v>
      </c>
      <c r="L860">
        <v>0</v>
      </c>
      <c r="M860">
        <v>69689755</v>
      </c>
      <c r="N860">
        <v>69689755</v>
      </c>
      <c r="O860">
        <v>0</v>
      </c>
      <c r="P860">
        <v>69689755</v>
      </c>
      <c r="Q860">
        <v>69689755</v>
      </c>
      <c r="R860">
        <v>0</v>
      </c>
    </row>
    <row r="861" spans="1:18">
      <c r="A861" t="s">
        <v>941</v>
      </c>
      <c r="B861">
        <v>7</v>
      </c>
      <c r="C861">
        <v>4929789</v>
      </c>
      <c r="D861" s="1">
        <v>6.2890000000000003E-5</v>
      </c>
      <c r="E861">
        <v>1.0529500000000001</v>
      </c>
      <c r="F861">
        <v>1.29E-2</v>
      </c>
      <c r="G861" t="s">
        <v>23</v>
      </c>
      <c r="H861">
        <v>0.18099999999999999</v>
      </c>
      <c r="I861">
        <v>0.182</v>
      </c>
      <c r="J861">
        <v>0.76600000000000001</v>
      </c>
      <c r="K861" t="s">
        <v>63</v>
      </c>
      <c r="L861">
        <v>0</v>
      </c>
      <c r="M861">
        <v>4929789</v>
      </c>
      <c r="N861">
        <v>4936479</v>
      </c>
      <c r="O861">
        <v>6.6899999999999995</v>
      </c>
      <c r="P861">
        <v>4929789</v>
      </c>
      <c r="Q861">
        <v>4936479</v>
      </c>
      <c r="R861">
        <v>6.6899999999999995</v>
      </c>
    </row>
    <row r="862" spans="1:18">
      <c r="A862" t="s">
        <v>942</v>
      </c>
      <c r="B862">
        <v>15</v>
      </c>
      <c r="C862">
        <v>95947622</v>
      </c>
      <c r="D862" s="1">
        <v>6.2920000000000001E-5</v>
      </c>
      <c r="E862">
        <v>0.72957000000000005</v>
      </c>
      <c r="F862">
        <v>7.8799999999999995E-2</v>
      </c>
      <c r="G862" t="s">
        <v>28</v>
      </c>
      <c r="H862">
        <v>0.99299999999999999</v>
      </c>
      <c r="I862">
        <v>0.99299999999999999</v>
      </c>
      <c r="J862">
        <v>0.48799999999999999</v>
      </c>
      <c r="K862" t="s">
        <v>26</v>
      </c>
      <c r="L862">
        <v>0</v>
      </c>
      <c r="M862">
        <v>95947622</v>
      </c>
      <c r="N862">
        <v>95964222</v>
      </c>
      <c r="O862">
        <v>16.600000000000001</v>
      </c>
      <c r="P862">
        <v>95947622</v>
      </c>
      <c r="Q862">
        <v>95947622</v>
      </c>
      <c r="R862">
        <v>0</v>
      </c>
    </row>
    <row r="863" spans="1:18">
      <c r="A863" t="s">
        <v>943</v>
      </c>
      <c r="B863">
        <v>4</v>
      </c>
      <c r="C863">
        <v>162132968</v>
      </c>
      <c r="D863" s="1">
        <v>6.2940000000000004E-5</v>
      </c>
      <c r="E863">
        <v>1.2557100000000001</v>
      </c>
      <c r="F863">
        <v>5.6899999999999999E-2</v>
      </c>
      <c r="G863" t="s">
        <v>28</v>
      </c>
      <c r="H863">
        <v>1.2800000000000001E-2</v>
      </c>
      <c r="I863">
        <v>1.15E-2</v>
      </c>
      <c r="J863">
        <v>0.496</v>
      </c>
      <c r="K863" t="s">
        <v>63</v>
      </c>
      <c r="L863">
        <v>0</v>
      </c>
      <c r="M863">
        <v>162132968</v>
      </c>
      <c r="N863">
        <v>162132968</v>
      </c>
      <c r="O863">
        <v>0</v>
      </c>
      <c r="P863">
        <v>162132968</v>
      </c>
      <c r="Q863">
        <v>162132968</v>
      </c>
      <c r="R863">
        <v>0</v>
      </c>
    </row>
    <row r="864" spans="1:18">
      <c r="A864" t="s">
        <v>944</v>
      </c>
      <c r="B864">
        <v>20</v>
      </c>
      <c r="C864">
        <v>32328797</v>
      </c>
      <c r="D864" s="1">
        <v>6.3180000000000002E-5</v>
      </c>
      <c r="E864">
        <v>1.5443500000000001</v>
      </c>
      <c r="F864">
        <v>0.1086</v>
      </c>
      <c r="G864" t="s">
        <v>28</v>
      </c>
      <c r="H864">
        <v>7.4599999999999996E-3</v>
      </c>
      <c r="I864">
        <v>5.9699999999999996E-3</v>
      </c>
      <c r="J864">
        <v>0.63700000000000001</v>
      </c>
      <c r="K864" t="s">
        <v>30</v>
      </c>
      <c r="L864">
        <v>0</v>
      </c>
      <c r="M864">
        <v>32328797</v>
      </c>
      <c r="N864">
        <v>32328797</v>
      </c>
      <c r="O864">
        <v>0</v>
      </c>
      <c r="P864">
        <v>32328797</v>
      </c>
      <c r="Q864">
        <v>32328797</v>
      </c>
      <c r="R864">
        <v>0</v>
      </c>
    </row>
    <row r="865" spans="1:18">
      <c r="A865" t="s">
        <v>945</v>
      </c>
      <c r="B865">
        <v>11</v>
      </c>
      <c r="C865">
        <v>21609730</v>
      </c>
      <c r="D865" s="1">
        <v>6.3440000000000002E-5</v>
      </c>
      <c r="E865">
        <v>3.02345</v>
      </c>
      <c r="F865">
        <v>0.27660000000000001</v>
      </c>
      <c r="G865" t="s">
        <v>23</v>
      </c>
      <c r="H865">
        <v>5.0600000000000005E-4</v>
      </c>
      <c r="I865">
        <v>5.0600000000000005E-4</v>
      </c>
      <c r="J865">
        <v>0.97399999999999998</v>
      </c>
      <c r="K865" t="s">
        <v>61</v>
      </c>
      <c r="L865">
        <v>0</v>
      </c>
      <c r="M865">
        <v>21609730</v>
      </c>
      <c r="N865">
        <v>21609730</v>
      </c>
      <c r="O865">
        <v>0</v>
      </c>
      <c r="P865">
        <v>21609730</v>
      </c>
      <c r="Q865">
        <v>21609730</v>
      </c>
      <c r="R865">
        <v>0</v>
      </c>
    </row>
    <row r="866" spans="1:18">
      <c r="A866" t="s">
        <v>946</v>
      </c>
      <c r="B866">
        <v>7</v>
      </c>
      <c r="C866">
        <v>155680593</v>
      </c>
      <c r="D866" s="1">
        <v>6.355E-5</v>
      </c>
      <c r="E866">
        <v>1.5606499999999999</v>
      </c>
      <c r="F866">
        <v>0.1113</v>
      </c>
      <c r="G866" t="s">
        <v>28</v>
      </c>
      <c r="H866">
        <v>5.1900000000000002E-3</v>
      </c>
      <c r="I866">
        <v>4.0899999999999999E-3</v>
      </c>
      <c r="J866">
        <v>0.55800000000000005</v>
      </c>
      <c r="K866" t="s">
        <v>63</v>
      </c>
      <c r="L866">
        <v>0</v>
      </c>
      <c r="M866">
        <v>155680593</v>
      </c>
      <c r="N866">
        <v>155696793</v>
      </c>
      <c r="O866">
        <v>16.2</v>
      </c>
      <c r="P866">
        <v>155680593</v>
      </c>
      <c r="Q866">
        <v>155680593</v>
      </c>
      <c r="R866">
        <v>0</v>
      </c>
    </row>
    <row r="867" spans="1:18">
      <c r="A867" t="s">
        <v>947</v>
      </c>
      <c r="B867">
        <v>13</v>
      </c>
      <c r="C867">
        <v>69937125</v>
      </c>
      <c r="D867" s="1">
        <v>6.3570000000000003E-5</v>
      </c>
      <c r="E867">
        <v>22.302530000000001</v>
      </c>
      <c r="F867">
        <v>0.77629999999999999</v>
      </c>
      <c r="G867" t="s">
        <v>56</v>
      </c>
      <c r="H867">
        <v>1.74E-4</v>
      </c>
      <c r="I867">
        <v>1.74E-4</v>
      </c>
      <c r="J867">
        <v>0.47099999999999997</v>
      </c>
      <c r="K867" t="s">
        <v>92</v>
      </c>
      <c r="L867">
        <v>0</v>
      </c>
      <c r="M867">
        <v>69937125</v>
      </c>
      <c r="N867">
        <v>69937125</v>
      </c>
      <c r="O867">
        <v>0</v>
      </c>
      <c r="P867">
        <v>69937125</v>
      </c>
      <c r="Q867">
        <v>69937125</v>
      </c>
      <c r="R867">
        <v>0</v>
      </c>
    </row>
    <row r="868" spans="1:18">
      <c r="A868" t="s">
        <v>948</v>
      </c>
      <c r="B868">
        <v>4</v>
      </c>
      <c r="C868">
        <v>179064038</v>
      </c>
      <c r="D868" s="1">
        <v>6.3640000000000007E-5</v>
      </c>
      <c r="E868">
        <v>2.5080400000000003</v>
      </c>
      <c r="F868">
        <v>0.22989999999999999</v>
      </c>
      <c r="G868" t="s">
        <v>42</v>
      </c>
      <c r="H868">
        <v>6.02E-4</v>
      </c>
      <c r="I868">
        <v>6.02E-4</v>
      </c>
      <c r="J868">
        <v>0.92600000000000005</v>
      </c>
      <c r="K868" t="s">
        <v>61</v>
      </c>
      <c r="L868">
        <v>0</v>
      </c>
      <c r="M868">
        <v>179064038</v>
      </c>
      <c r="N868">
        <v>179064038</v>
      </c>
      <c r="O868">
        <v>0</v>
      </c>
      <c r="P868">
        <v>179064038</v>
      </c>
      <c r="Q868">
        <v>179064038</v>
      </c>
      <c r="R868">
        <v>0</v>
      </c>
    </row>
    <row r="869" spans="1:18">
      <c r="A869" t="s">
        <v>949</v>
      </c>
      <c r="B869">
        <v>11</v>
      </c>
      <c r="C869">
        <v>25066228</v>
      </c>
      <c r="D869" s="1">
        <v>6.3839999999999999E-5</v>
      </c>
      <c r="E869">
        <v>1.34178</v>
      </c>
      <c r="F869">
        <v>7.3499999999999996E-2</v>
      </c>
      <c r="G869" t="s">
        <v>42</v>
      </c>
      <c r="H869">
        <v>8.2699999999999996E-3</v>
      </c>
      <c r="I869">
        <v>7.4799999999999997E-3</v>
      </c>
      <c r="J869">
        <v>0.52200000000000002</v>
      </c>
      <c r="K869" t="s">
        <v>63</v>
      </c>
      <c r="L869">
        <v>0</v>
      </c>
      <c r="M869">
        <v>25066228</v>
      </c>
      <c r="N869">
        <v>25066228</v>
      </c>
      <c r="O869">
        <v>0</v>
      </c>
      <c r="P869">
        <v>25066228</v>
      </c>
      <c r="Q869">
        <v>25066228</v>
      </c>
      <c r="R869">
        <v>0</v>
      </c>
    </row>
    <row r="870" spans="1:18">
      <c r="A870" t="s">
        <v>950</v>
      </c>
      <c r="B870">
        <v>14</v>
      </c>
      <c r="C870">
        <v>75738449</v>
      </c>
      <c r="D870" s="1">
        <v>6.3930000000000006E-5</v>
      </c>
      <c r="E870">
        <v>0.96550999999999998</v>
      </c>
      <c r="F870">
        <v>8.8000000000000005E-3</v>
      </c>
      <c r="G870" t="s">
        <v>28</v>
      </c>
      <c r="H870">
        <v>0.42699999999999999</v>
      </c>
      <c r="I870">
        <v>0.45900000000000002</v>
      </c>
      <c r="J870">
        <v>0.97399999999999998</v>
      </c>
      <c r="K870" t="s">
        <v>54</v>
      </c>
      <c r="L870">
        <v>1</v>
      </c>
      <c r="M870">
        <v>75707349</v>
      </c>
      <c r="N870">
        <v>75747119</v>
      </c>
      <c r="O870">
        <v>39.770000000000003</v>
      </c>
      <c r="P870">
        <v>75737189</v>
      </c>
      <c r="Q870">
        <v>75740389</v>
      </c>
      <c r="R870">
        <v>3.2</v>
      </c>
    </row>
    <row r="871" spans="1:18">
      <c r="A871" t="s">
        <v>951</v>
      </c>
      <c r="B871">
        <v>12</v>
      </c>
      <c r="C871">
        <v>47119895</v>
      </c>
      <c r="D871" s="1">
        <v>6.3980000000000007E-5</v>
      </c>
      <c r="E871">
        <v>0.96618000000000004</v>
      </c>
      <c r="F871">
        <v>8.6E-3</v>
      </c>
      <c r="G871" t="s">
        <v>23</v>
      </c>
      <c r="H871">
        <v>0.58399999999999996</v>
      </c>
      <c r="I871">
        <v>0.59299999999999997</v>
      </c>
      <c r="J871">
        <v>0.99099999999999999</v>
      </c>
      <c r="K871" t="s">
        <v>54</v>
      </c>
      <c r="L871">
        <v>23</v>
      </c>
      <c r="M871">
        <v>47110305</v>
      </c>
      <c r="N871">
        <v>47176595</v>
      </c>
      <c r="O871">
        <v>66.290000000000006</v>
      </c>
      <c r="P871">
        <v>47110305</v>
      </c>
      <c r="Q871">
        <v>47176595</v>
      </c>
      <c r="R871">
        <v>66.290000000000006</v>
      </c>
    </row>
    <row r="872" spans="1:18">
      <c r="A872" t="s">
        <v>952</v>
      </c>
      <c r="B872">
        <v>5</v>
      </c>
      <c r="C872">
        <v>143630507</v>
      </c>
      <c r="D872" s="1">
        <v>6.4170000000000004E-5</v>
      </c>
      <c r="E872">
        <v>1.65384</v>
      </c>
      <c r="F872">
        <v>0.12590000000000001</v>
      </c>
      <c r="G872" t="s">
        <v>56</v>
      </c>
      <c r="H872">
        <v>5.62E-3</v>
      </c>
      <c r="I872">
        <v>3.7200000000000002E-3</v>
      </c>
      <c r="J872">
        <v>0.78200000000000003</v>
      </c>
      <c r="K872" t="s">
        <v>57</v>
      </c>
      <c r="L872">
        <v>0</v>
      </c>
      <c r="M872">
        <v>143422507</v>
      </c>
      <c r="N872">
        <v>144400507</v>
      </c>
      <c r="O872">
        <v>978</v>
      </c>
      <c r="P872">
        <v>143582307</v>
      </c>
      <c r="Q872">
        <v>144400507</v>
      </c>
      <c r="R872">
        <v>818.2</v>
      </c>
    </row>
    <row r="873" spans="1:18">
      <c r="A873" t="s">
        <v>953</v>
      </c>
      <c r="B873">
        <v>5</v>
      </c>
      <c r="C873">
        <v>52761554</v>
      </c>
      <c r="D873" s="1">
        <v>6.4179999999999999E-5</v>
      </c>
      <c r="E873">
        <v>4.7721599999999995</v>
      </c>
      <c r="F873">
        <v>0.39100000000000001</v>
      </c>
      <c r="G873" t="s">
        <v>28</v>
      </c>
      <c r="H873">
        <v>3.19E-4</v>
      </c>
      <c r="I873">
        <v>3.19E-4</v>
      </c>
      <c r="J873">
        <v>0.66900000000000004</v>
      </c>
      <c r="K873" t="s">
        <v>61</v>
      </c>
      <c r="L873">
        <v>0</v>
      </c>
      <c r="M873">
        <v>52761554</v>
      </c>
      <c r="N873">
        <v>52761554</v>
      </c>
      <c r="O873">
        <v>0</v>
      </c>
      <c r="P873">
        <v>52761554</v>
      </c>
      <c r="Q873">
        <v>52761554</v>
      </c>
      <c r="R873">
        <v>0</v>
      </c>
    </row>
    <row r="874" spans="1:18">
      <c r="A874" t="s">
        <v>954</v>
      </c>
      <c r="B874">
        <v>14</v>
      </c>
      <c r="C874">
        <v>38013538</v>
      </c>
      <c r="D874" s="1">
        <v>6.4289999999999996E-5</v>
      </c>
      <c r="E874">
        <v>2.2447599999999999</v>
      </c>
      <c r="F874">
        <v>0.20230000000000001</v>
      </c>
      <c r="G874" t="s">
        <v>23</v>
      </c>
      <c r="H874">
        <v>5.5799999999999999E-3</v>
      </c>
      <c r="I874">
        <v>3.5000000000000001E-3</v>
      </c>
      <c r="J874">
        <v>0.53</v>
      </c>
      <c r="K874" t="s">
        <v>68</v>
      </c>
      <c r="L874">
        <v>0</v>
      </c>
      <c r="M874">
        <v>38013538</v>
      </c>
      <c r="N874">
        <v>38025538</v>
      </c>
      <c r="O874">
        <v>12</v>
      </c>
      <c r="P874">
        <v>38013538</v>
      </c>
      <c r="Q874">
        <v>38013538</v>
      </c>
      <c r="R874">
        <v>0</v>
      </c>
    </row>
    <row r="875" spans="1:18">
      <c r="A875" t="s">
        <v>955</v>
      </c>
      <c r="B875">
        <v>7</v>
      </c>
      <c r="C875">
        <v>67649609</v>
      </c>
      <c r="D875" s="1">
        <v>6.4339999999999997E-5</v>
      </c>
      <c r="E875">
        <v>4.1321599999999998</v>
      </c>
      <c r="F875">
        <v>0.35499999999999998</v>
      </c>
      <c r="G875" t="s">
        <v>28</v>
      </c>
      <c r="H875">
        <v>2.8299999999999999E-4</v>
      </c>
      <c r="I875">
        <v>2.16E-3</v>
      </c>
      <c r="J875">
        <v>0.85599999999999998</v>
      </c>
      <c r="K875" t="s">
        <v>61</v>
      </c>
      <c r="L875">
        <v>1</v>
      </c>
      <c r="M875">
        <v>67649609</v>
      </c>
      <c r="N875">
        <v>67649609</v>
      </c>
      <c r="O875">
        <v>0</v>
      </c>
      <c r="P875">
        <v>67649609</v>
      </c>
      <c r="Q875">
        <v>67649609</v>
      </c>
      <c r="R875">
        <v>0</v>
      </c>
    </row>
    <row r="876" spans="1:18">
      <c r="A876" t="s">
        <v>956</v>
      </c>
      <c r="B876">
        <v>6</v>
      </c>
      <c r="C876">
        <v>54119587</v>
      </c>
      <c r="D876" s="1">
        <v>6.4419999999999996E-5</v>
      </c>
      <c r="E876">
        <v>6.7483599999999999</v>
      </c>
      <c r="F876">
        <v>0.4778</v>
      </c>
      <c r="G876" t="s">
        <v>37</v>
      </c>
      <c r="H876">
        <v>2.6499999999999999E-4</v>
      </c>
      <c r="I876">
        <v>2.6499999999999999E-4</v>
      </c>
      <c r="J876">
        <v>0.56899999999999995</v>
      </c>
      <c r="K876" t="s">
        <v>61</v>
      </c>
      <c r="L876">
        <v>0</v>
      </c>
      <c r="M876">
        <v>54119587</v>
      </c>
      <c r="N876">
        <v>54119587</v>
      </c>
      <c r="O876">
        <v>0</v>
      </c>
      <c r="P876">
        <v>54119587</v>
      </c>
      <c r="Q876">
        <v>54119587</v>
      </c>
      <c r="R876">
        <v>0</v>
      </c>
    </row>
    <row r="877" spans="1:18">
      <c r="A877" t="s">
        <v>957</v>
      </c>
      <c r="B877">
        <v>9</v>
      </c>
      <c r="C877">
        <v>16123312</v>
      </c>
      <c r="D877" s="1">
        <v>6.4599999999999998E-5</v>
      </c>
      <c r="E877">
        <v>2.9861900000000001</v>
      </c>
      <c r="F877">
        <v>0.27379999999999999</v>
      </c>
      <c r="G877" t="s">
        <v>125</v>
      </c>
      <c r="H877">
        <v>6.9899999999999997E-4</v>
      </c>
      <c r="I877">
        <v>6.9899999999999997E-4</v>
      </c>
      <c r="J877">
        <v>0.82399999999999995</v>
      </c>
      <c r="K877" t="s">
        <v>92</v>
      </c>
      <c r="L877">
        <v>0</v>
      </c>
      <c r="M877">
        <v>16123312</v>
      </c>
      <c r="N877">
        <v>16123312</v>
      </c>
      <c r="O877">
        <v>0</v>
      </c>
      <c r="P877">
        <v>16123312</v>
      </c>
      <c r="Q877">
        <v>16123312</v>
      </c>
      <c r="R877">
        <v>0</v>
      </c>
    </row>
    <row r="878" spans="1:18">
      <c r="A878" t="s">
        <v>958</v>
      </c>
      <c r="B878">
        <v>11</v>
      </c>
      <c r="C878">
        <v>85545012</v>
      </c>
      <c r="D878" s="1">
        <v>6.4640000000000005E-5</v>
      </c>
      <c r="E878">
        <v>1.1723399999999999</v>
      </c>
      <c r="F878">
        <v>3.9800000000000002E-2</v>
      </c>
      <c r="G878" t="s">
        <v>28</v>
      </c>
      <c r="H878">
        <v>1.9599999999999999E-2</v>
      </c>
      <c r="I878">
        <v>1.8100000000000002E-2</v>
      </c>
      <c r="J878">
        <v>0.65600000000000003</v>
      </c>
      <c r="K878" t="s">
        <v>63</v>
      </c>
      <c r="L878">
        <v>0</v>
      </c>
      <c r="M878">
        <v>85461412</v>
      </c>
      <c r="N878">
        <v>85545012</v>
      </c>
      <c r="O878">
        <v>83.6</v>
      </c>
      <c r="P878">
        <v>85545012</v>
      </c>
      <c r="Q878">
        <v>85545012</v>
      </c>
      <c r="R878">
        <v>0</v>
      </c>
    </row>
    <row r="879" spans="1:18">
      <c r="A879" t="s">
        <v>959</v>
      </c>
      <c r="B879">
        <v>11</v>
      </c>
      <c r="C879">
        <v>21609521</v>
      </c>
      <c r="D879" s="1">
        <v>6.4939999999999998E-5</v>
      </c>
      <c r="E879">
        <v>3.0183200000000001</v>
      </c>
      <c r="F879">
        <v>0.27660000000000001</v>
      </c>
      <c r="G879" t="s">
        <v>28</v>
      </c>
      <c r="H879">
        <v>5.0600000000000005E-4</v>
      </c>
      <c r="I879">
        <v>5.0600000000000005E-4</v>
      </c>
      <c r="J879">
        <v>0.97399999999999998</v>
      </c>
      <c r="K879" t="s">
        <v>61</v>
      </c>
      <c r="L879">
        <v>0</v>
      </c>
      <c r="M879">
        <v>21609521</v>
      </c>
      <c r="N879">
        <v>21609521</v>
      </c>
      <c r="O879">
        <v>0</v>
      </c>
      <c r="P879">
        <v>21609521</v>
      </c>
      <c r="Q879">
        <v>21609521</v>
      </c>
      <c r="R879">
        <v>0</v>
      </c>
    </row>
    <row r="880" spans="1:18">
      <c r="A880" t="s">
        <v>960</v>
      </c>
      <c r="B880">
        <v>3</v>
      </c>
      <c r="C880">
        <v>49210732</v>
      </c>
      <c r="D880" s="1">
        <v>6.5300000000000002E-5</v>
      </c>
      <c r="E880">
        <v>1.0430999999999999</v>
      </c>
      <c r="F880">
        <v>1.06E-2</v>
      </c>
      <c r="G880" t="s">
        <v>37</v>
      </c>
      <c r="H880">
        <v>0.23400000000000001</v>
      </c>
      <c r="I880">
        <v>0.22800000000000001</v>
      </c>
      <c r="J880">
        <v>0.97499999999999998</v>
      </c>
      <c r="K880" t="s">
        <v>63</v>
      </c>
      <c r="L880">
        <v>26</v>
      </c>
      <c r="M880">
        <v>49210732</v>
      </c>
      <c r="N880">
        <v>49647732</v>
      </c>
      <c r="O880">
        <v>437</v>
      </c>
      <c r="P880">
        <v>49210732</v>
      </c>
      <c r="Q880">
        <v>49647732</v>
      </c>
      <c r="R880">
        <v>437</v>
      </c>
    </row>
    <row r="881" spans="1:18">
      <c r="A881" t="s">
        <v>961</v>
      </c>
      <c r="B881">
        <v>3</v>
      </c>
      <c r="C881">
        <v>175337049</v>
      </c>
      <c r="D881" s="1">
        <v>6.5439999999999997E-5</v>
      </c>
      <c r="E881">
        <v>1.0734699999999999</v>
      </c>
      <c r="F881">
        <v>1.78E-2</v>
      </c>
      <c r="G881" t="s">
        <v>32</v>
      </c>
      <c r="H881">
        <v>0.13900000000000001</v>
      </c>
      <c r="I881">
        <v>0.13700000000000001</v>
      </c>
      <c r="J881">
        <v>0.89100000000000001</v>
      </c>
      <c r="K881" t="s">
        <v>30</v>
      </c>
      <c r="L881">
        <v>0</v>
      </c>
      <c r="M881">
        <v>175277049</v>
      </c>
      <c r="N881">
        <v>175362449</v>
      </c>
      <c r="O881">
        <v>85.4</v>
      </c>
      <c r="P881">
        <v>175337049</v>
      </c>
      <c r="Q881">
        <v>175352349</v>
      </c>
      <c r="R881">
        <v>15.3</v>
      </c>
    </row>
    <row r="882" spans="1:18">
      <c r="A882" t="s">
        <v>962</v>
      </c>
      <c r="B882">
        <v>3</v>
      </c>
      <c r="C882">
        <v>25589003</v>
      </c>
      <c r="D882" s="1">
        <v>6.546E-5</v>
      </c>
      <c r="E882">
        <v>4.3444500000000001</v>
      </c>
      <c r="F882">
        <v>0.36799999999999999</v>
      </c>
      <c r="G882" t="s">
        <v>23</v>
      </c>
      <c r="H882">
        <v>1.1100000000000001E-3</v>
      </c>
      <c r="I882">
        <v>1.1100000000000001E-3</v>
      </c>
      <c r="J882">
        <v>0.26300000000000001</v>
      </c>
      <c r="K882" t="s">
        <v>61</v>
      </c>
      <c r="L882">
        <v>0</v>
      </c>
      <c r="M882">
        <v>25589003</v>
      </c>
      <c r="N882">
        <v>25589003</v>
      </c>
      <c r="O882">
        <v>0</v>
      </c>
      <c r="P882">
        <v>25589003</v>
      </c>
      <c r="Q882">
        <v>25589003</v>
      </c>
      <c r="R882">
        <v>0</v>
      </c>
    </row>
    <row r="883" spans="1:18">
      <c r="A883" t="s">
        <v>963</v>
      </c>
      <c r="B883">
        <v>4</v>
      </c>
      <c r="C883">
        <v>151913194</v>
      </c>
      <c r="D883" s="1">
        <v>6.5510000000000001E-5</v>
      </c>
      <c r="E883">
        <v>3.1402399999999999</v>
      </c>
      <c r="F883">
        <v>0.28660000000000002</v>
      </c>
      <c r="G883" t="s">
        <v>23</v>
      </c>
      <c r="H883">
        <v>8.0900000000000004E-4</v>
      </c>
      <c r="I883">
        <v>8.0900000000000004E-4</v>
      </c>
      <c r="J883">
        <v>0.56399999999999995</v>
      </c>
      <c r="K883" t="s">
        <v>61</v>
      </c>
      <c r="L883">
        <v>0</v>
      </c>
      <c r="M883">
        <v>151913194</v>
      </c>
      <c r="N883">
        <v>151913194</v>
      </c>
      <c r="O883">
        <v>0</v>
      </c>
      <c r="P883">
        <v>151913194</v>
      </c>
      <c r="Q883">
        <v>151913194</v>
      </c>
      <c r="R883">
        <v>0</v>
      </c>
    </row>
    <row r="884" spans="1:18">
      <c r="A884" t="s">
        <v>964</v>
      </c>
      <c r="B884">
        <v>4</v>
      </c>
      <c r="C884">
        <v>105815547</v>
      </c>
      <c r="D884" s="1">
        <v>6.5550000000000008E-5</v>
      </c>
      <c r="E884">
        <v>2.7535699999999999</v>
      </c>
      <c r="F884">
        <v>0.25369999999999998</v>
      </c>
      <c r="G884" t="s">
        <v>23</v>
      </c>
      <c r="H884">
        <v>7.4799999999999997E-4</v>
      </c>
      <c r="I884">
        <v>7.4799999999999997E-4</v>
      </c>
      <c r="J884">
        <v>0.96899999999999997</v>
      </c>
      <c r="K884" t="s">
        <v>61</v>
      </c>
      <c r="L884">
        <v>0</v>
      </c>
      <c r="M884">
        <v>105815547</v>
      </c>
      <c r="N884">
        <v>105815547</v>
      </c>
      <c r="O884">
        <v>0</v>
      </c>
      <c r="P884">
        <v>105815547</v>
      </c>
      <c r="Q884">
        <v>105815547</v>
      </c>
      <c r="R884">
        <v>0</v>
      </c>
    </row>
    <row r="885" spans="1:18">
      <c r="A885" t="s">
        <v>965</v>
      </c>
      <c r="B885">
        <v>13</v>
      </c>
      <c r="C885">
        <v>70070911</v>
      </c>
      <c r="D885" s="1">
        <v>6.5729999999999996E-5</v>
      </c>
      <c r="E885">
        <v>3.1943999999999999</v>
      </c>
      <c r="F885">
        <v>0.29099999999999998</v>
      </c>
      <c r="G885" t="s">
        <v>125</v>
      </c>
      <c r="H885">
        <v>4.6700000000000002E-4</v>
      </c>
      <c r="I885">
        <v>4.6700000000000002E-4</v>
      </c>
      <c r="J885">
        <v>0.92800000000000005</v>
      </c>
      <c r="K885" t="s">
        <v>92</v>
      </c>
      <c r="L885">
        <v>0</v>
      </c>
      <c r="M885">
        <v>70070911</v>
      </c>
      <c r="N885">
        <v>70070911</v>
      </c>
      <c r="O885">
        <v>0</v>
      </c>
      <c r="P885">
        <v>70070911</v>
      </c>
      <c r="Q885">
        <v>70070911</v>
      </c>
      <c r="R885">
        <v>0</v>
      </c>
    </row>
    <row r="886" spans="1:18">
      <c r="A886" t="s">
        <v>966</v>
      </c>
      <c r="B886">
        <v>13</v>
      </c>
      <c r="C886">
        <v>69987076</v>
      </c>
      <c r="D886" s="1">
        <v>6.5809999999999995E-5</v>
      </c>
      <c r="E886">
        <v>21.902480000000001</v>
      </c>
      <c r="F886">
        <v>0.77339999999999998</v>
      </c>
      <c r="G886" t="s">
        <v>246</v>
      </c>
      <c r="H886">
        <v>1.74E-4</v>
      </c>
      <c r="I886">
        <v>1.74E-4</v>
      </c>
      <c r="J886">
        <v>0.48799999999999999</v>
      </c>
      <c r="K886" t="s">
        <v>92</v>
      </c>
      <c r="L886">
        <v>0</v>
      </c>
      <c r="M886">
        <v>69987076</v>
      </c>
      <c r="N886">
        <v>69987076</v>
      </c>
      <c r="O886">
        <v>0</v>
      </c>
      <c r="P886">
        <v>69987076</v>
      </c>
      <c r="Q886">
        <v>69987076</v>
      </c>
      <c r="R886">
        <v>0</v>
      </c>
    </row>
    <row r="887" spans="1:18">
      <c r="A887" t="s">
        <v>967</v>
      </c>
      <c r="B887">
        <v>12</v>
      </c>
      <c r="C887">
        <v>103687935</v>
      </c>
      <c r="D887" s="1">
        <v>6.5840000000000007E-5</v>
      </c>
      <c r="E887">
        <v>0.87809999999999999</v>
      </c>
      <c r="F887">
        <v>3.2599999999999997E-2</v>
      </c>
      <c r="G887" t="s">
        <v>23</v>
      </c>
      <c r="H887">
        <v>0.97199999999999998</v>
      </c>
      <c r="I887">
        <v>0.98699999999999999</v>
      </c>
      <c r="J887">
        <v>0.66800000000000004</v>
      </c>
      <c r="K887" t="s">
        <v>54</v>
      </c>
      <c r="L887">
        <v>1</v>
      </c>
      <c r="M887">
        <v>103687935</v>
      </c>
      <c r="N887">
        <v>103687935</v>
      </c>
      <c r="O887">
        <v>0</v>
      </c>
      <c r="P887">
        <v>103687935</v>
      </c>
      <c r="Q887">
        <v>103687935</v>
      </c>
      <c r="R887">
        <v>0</v>
      </c>
    </row>
    <row r="888" spans="1:18">
      <c r="A888" t="s">
        <v>968</v>
      </c>
      <c r="B888">
        <v>18</v>
      </c>
      <c r="C888">
        <v>37704738</v>
      </c>
      <c r="D888" s="1">
        <v>6.5980000000000002E-5</v>
      </c>
      <c r="E888">
        <v>0.83452000000000004</v>
      </c>
      <c r="F888">
        <v>4.53E-2</v>
      </c>
      <c r="G888" t="s">
        <v>37</v>
      </c>
      <c r="H888">
        <v>1.9099999999999999E-2</v>
      </c>
      <c r="I888">
        <v>1.9400000000000001E-2</v>
      </c>
      <c r="J888">
        <v>0.54700000000000004</v>
      </c>
      <c r="K888" t="s">
        <v>26</v>
      </c>
      <c r="L888">
        <v>0</v>
      </c>
      <c r="M888">
        <v>37704738</v>
      </c>
      <c r="N888">
        <v>37764838</v>
      </c>
      <c r="O888">
        <v>60.1</v>
      </c>
      <c r="P888">
        <v>37704738</v>
      </c>
      <c r="Q888">
        <v>37704738</v>
      </c>
      <c r="R888">
        <v>0</v>
      </c>
    </row>
    <row r="889" spans="1:18">
      <c r="A889" t="s">
        <v>969</v>
      </c>
      <c r="B889">
        <v>9</v>
      </c>
      <c r="C889">
        <v>113620638</v>
      </c>
      <c r="D889" s="1">
        <v>6.6060000000000001E-5</v>
      </c>
      <c r="E889">
        <v>5.81128</v>
      </c>
      <c r="F889">
        <v>0.44109999999999999</v>
      </c>
      <c r="G889" t="s">
        <v>23</v>
      </c>
      <c r="H889">
        <v>5.6599999999999999E-4</v>
      </c>
      <c r="I889">
        <v>5.6599999999999999E-4</v>
      </c>
      <c r="J889">
        <v>0.376</v>
      </c>
      <c r="K889" t="s">
        <v>61</v>
      </c>
      <c r="L889">
        <v>0</v>
      </c>
      <c r="M889">
        <v>113620638</v>
      </c>
      <c r="N889">
        <v>113620638</v>
      </c>
      <c r="O889">
        <v>0</v>
      </c>
      <c r="P889">
        <v>113620638</v>
      </c>
      <c r="Q889">
        <v>113620638</v>
      </c>
      <c r="R889">
        <v>0</v>
      </c>
    </row>
    <row r="890" spans="1:18">
      <c r="A890" t="s">
        <v>970</v>
      </c>
      <c r="B890">
        <v>2</v>
      </c>
      <c r="C890">
        <v>79687085</v>
      </c>
      <c r="D890" s="1">
        <v>6.6400000000000001E-5</v>
      </c>
      <c r="E890">
        <v>0.94128999999999996</v>
      </c>
      <c r="F890">
        <v>1.52E-2</v>
      </c>
      <c r="G890" t="s">
        <v>23</v>
      </c>
      <c r="H890">
        <v>9.2899999999999996E-2</v>
      </c>
      <c r="I890">
        <v>8.2799999999999999E-2</v>
      </c>
      <c r="J890">
        <v>0.99199999999999999</v>
      </c>
      <c r="K890" t="s">
        <v>54</v>
      </c>
      <c r="L890">
        <v>2</v>
      </c>
      <c r="M890">
        <v>79639385</v>
      </c>
      <c r="N890">
        <v>79687085</v>
      </c>
      <c r="O890">
        <v>47.7</v>
      </c>
      <c r="P890">
        <v>79639385</v>
      </c>
      <c r="Q890">
        <v>79687085</v>
      </c>
      <c r="R890">
        <v>47.7</v>
      </c>
    </row>
    <row r="891" spans="1:18">
      <c r="A891" t="s">
        <v>971</v>
      </c>
      <c r="B891">
        <v>9</v>
      </c>
      <c r="C891">
        <v>132222970</v>
      </c>
      <c r="D891" s="1">
        <v>6.6450000000000002E-5</v>
      </c>
      <c r="E891">
        <v>1.97783</v>
      </c>
      <c r="F891">
        <v>0.17100000000000001</v>
      </c>
      <c r="G891" t="s">
        <v>28</v>
      </c>
      <c r="H891">
        <v>4.5300000000000002E-3</v>
      </c>
      <c r="I891">
        <v>4.5300000000000002E-3</v>
      </c>
      <c r="J891">
        <v>0.32100000000000001</v>
      </c>
      <c r="K891" t="s">
        <v>61</v>
      </c>
      <c r="L891">
        <v>0</v>
      </c>
      <c r="M891">
        <v>132222970</v>
      </c>
      <c r="N891">
        <v>132222970</v>
      </c>
      <c r="O891">
        <v>0</v>
      </c>
      <c r="P891">
        <v>132222970</v>
      </c>
      <c r="Q891">
        <v>132222970</v>
      </c>
      <c r="R891">
        <v>0</v>
      </c>
    </row>
    <row r="892" spans="1:18">
      <c r="A892" t="s">
        <v>972</v>
      </c>
      <c r="B892">
        <v>4</v>
      </c>
      <c r="C892">
        <v>176687378</v>
      </c>
      <c r="D892" s="1">
        <v>6.6669999999999997E-5</v>
      </c>
      <c r="E892">
        <v>0.71936</v>
      </c>
      <c r="F892">
        <v>8.2600000000000007E-2</v>
      </c>
      <c r="G892" t="s">
        <v>37</v>
      </c>
      <c r="H892">
        <v>0.99399999999999999</v>
      </c>
      <c r="I892">
        <v>0.995</v>
      </c>
      <c r="J892">
        <v>0.75800000000000001</v>
      </c>
      <c r="K892" t="s">
        <v>26</v>
      </c>
      <c r="L892">
        <v>0</v>
      </c>
      <c r="M892">
        <v>176687378</v>
      </c>
      <c r="N892">
        <v>176687378</v>
      </c>
      <c r="O892">
        <v>0</v>
      </c>
      <c r="P892">
        <v>176687378</v>
      </c>
      <c r="Q892">
        <v>176687378</v>
      </c>
      <c r="R892">
        <v>0</v>
      </c>
    </row>
    <row r="893" spans="1:18">
      <c r="A893" t="s">
        <v>973</v>
      </c>
      <c r="B893">
        <v>17</v>
      </c>
      <c r="C893">
        <v>47146718</v>
      </c>
      <c r="D893" s="1">
        <v>6.6990000000000007E-5</v>
      </c>
      <c r="E893">
        <v>1.25332</v>
      </c>
      <c r="F893">
        <v>5.6599999999999998E-2</v>
      </c>
      <c r="G893" t="s">
        <v>23</v>
      </c>
      <c r="H893">
        <v>1.0699999999999999E-2</v>
      </c>
      <c r="I893">
        <v>9.8600000000000007E-3</v>
      </c>
      <c r="J893">
        <v>0.57699999999999996</v>
      </c>
      <c r="K893" t="s">
        <v>63</v>
      </c>
      <c r="L893">
        <v>0</v>
      </c>
      <c r="M893">
        <v>47146718</v>
      </c>
      <c r="N893">
        <v>47146718</v>
      </c>
      <c r="O893">
        <v>0</v>
      </c>
      <c r="P893">
        <v>47146718</v>
      </c>
      <c r="Q893">
        <v>47146718</v>
      </c>
      <c r="R893">
        <v>0</v>
      </c>
    </row>
    <row r="894" spans="1:18">
      <c r="A894" t="s">
        <v>974</v>
      </c>
      <c r="B894">
        <v>2</v>
      </c>
      <c r="C894">
        <v>169352903</v>
      </c>
      <c r="D894" s="1">
        <v>6.7059999999999998E-5</v>
      </c>
      <c r="E894">
        <v>1.21726</v>
      </c>
      <c r="F894">
        <v>4.9299999999999997E-2</v>
      </c>
      <c r="G894" t="s">
        <v>19</v>
      </c>
      <c r="H894">
        <v>0.98699999999999999</v>
      </c>
      <c r="I894">
        <v>0.98399999999999999</v>
      </c>
      <c r="J894">
        <v>0.97899999999999998</v>
      </c>
      <c r="K894" t="s">
        <v>20</v>
      </c>
      <c r="L894">
        <v>0</v>
      </c>
      <c r="M894">
        <v>169269503</v>
      </c>
      <c r="N894">
        <v>169451403</v>
      </c>
      <c r="O894">
        <v>181.9</v>
      </c>
      <c r="P894">
        <v>169269503</v>
      </c>
      <c r="Q894">
        <v>169451403</v>
      </c>
      <c r="R894">
        <v>181.9</v>
      </c>
    </row>
    <row r="895" spans="1:18">
      <c r="A895" t="s">
        <v>975</v>
      </c>
      <c r="B895">
        <v>13</v>
      </c>
      <c r="C895">
        <v>69730830</v>
      </c>
      <c r="D895" s="1">
        <v>6.7230000000000005E-5</v>
      </c>
      <c r="E895">
        <v>11.02318</v>
      </c>
      <c r="F895">
        <v>0.60209999999999997</v>
      </c>
      <c r="G895" t="s">
        <v>125</v>
      </c>
      <c r="H895">
        <v>2.7099999999999997E-4</v>
      </c>
      <c r="I895">
        <v>2.7099999999999997E-4</v>
      </c>
      <c r="J895">
        <v>0.35199999999999998</v>
      </c>
      <c r="K895" t="s">
        <v>92</v>
      </c>
      <c r="L895">
        <v>0</v>
      </c>
      <c r="M895">
        <v>69730830</v>
      </c>
      <c r="N895">
        <v>69730830</v>
      </c>
      <c r="O895">
        <v>0</v>
      </c>
      <c r="P895">
        <v>69730830</v>
      </c>
      <c r="Q895">
        <v>69730830</v>
      </c>
      <c r="R895">
        <v>0</v>
      </c>
    </row>
    <row r="896" spans="1:18">
      <c r="A896" t="s">
        <v>976</v>
      </c>
      <c r="B896">
        <v>8</v>
      </c>
      <c r="C896">
        <v>120139605</v>
      </c>
      <c r="D896" s="1">
        <v>6.7290000000000001E-5</v>
      </c>
      <c r="E896">
        <v>0.24578</v>
      </c>
      <c r="F896">
        <v>0.35210000000000002</v>
      </c>
      <c r="G896" t="s">
        <v>37</v>
      </c>
      <c r="H896">
        <v>1.7799999999999999E-3</v>
      </c>
      <c r="I896">
        <v>1.7799999999999999E-3</v>
      </c>
      <c r="J896">
        <v>0.38300000000000001</v>
      </c>
      <c r="K896" t="s">
        <v>92</v>
      </c>
      <c r="L896">
        <v>0</v>
      </c>
      <c r="M896">
        <v>120139605</v>
      </c>
      <c r="N896">
        <v>120139605</v>
      </c>
      <c r="O896">
        <v>0</v>
      </c>
      <c r="P896">
        <v>120139605</v>
      </c>
      <c r="Q896">
        <v>120139605</v>
      </c>
      <c r="R896">
        <v>0</v>
      </c>
    </row>
    <row r="897" spans="1:18">
      <c r="A897" t="s">
        <v>977</v>
      </c>
      <c r="B897">
        <v>22</v>
      </c>
      <c r="C897">
        <v>31179622</v>
      </c>
      <c r="D897" s="1">
        <v>6.7319999999999999E-5</v>
      </c>
      <c r="E897">
        <v>0.80059999999999998</v>
      </c>
      <c r="F897">
        <v>5.5800000000000002E-2</v>
      </c>
      <c r="G897" t="s">
        <v>125</v>
      </c>
      <c r="H897">
        <v>8.43E-3</v>
      </c>
      <c r="I897">
        <v>4.8399999999999997E-3</v>
      </c>
      <c r="J897">
        <v>0.30199999999999999</v>
      </c>
      <c r="K897" t="s">
        <v>186</v>
      </c>
      <c r="L897">
        <v>1</v>
      </c>
      <c r="M897">
        <v>31179622</v>
      </c>
      <c r="N897">
        <v>31179622</v>
      </c>
      <c r="O897">
        <v>0</v>
      </c>
      <c r="P897">
        <v>31179622</v>
      </c>
      <c r="Q897">
        <v>31179622</v>
      </c>
      <c r="R897">
        <v>0</v>
      </c>
    </row>
    <row r="898" spans="1:18">
      <c r="A898" t="s">
        <v>978</v>
      </c>
      <c r="B898">
        <v>13</v>
      </c>
      <c r="C898">
        <v>69415367</v>
      </c>
      <c r="D898" s="1">
        <v>6.7349999999999997E-5</v>
      </c>
      <c r="E898">
        <v>3.3746800000000001</v>
      </c>
      <c r="F898">
        <v>0.30520000000000003</v>
      </c>
      <c r="G898" t="s">
        <v>56</v>
      </c>
      <c r="H898">
        <v>8.1300000000000003E-4</v>
      </c>
      <c r="I898">
        <v>8.1300000000000003E-4</v>
      </c>
      <c r="J898">
        <v>0.61599999999999999</v>
      </c>
      <c r="K898" t="s">
        <v>92</v>
      </c>
      <c r="L898">
        <v>0</v>
      </c>
      <c r="M898">
        <v>67945367</v>
      </c>
      <c r="N898">
        <v>70392367</v>
      </c>
      <c r="O898">
        <v>2447</v>
      </c>
      <c r="P898">
        <v>69415367</v>
      </c>
      <c r="Q898">
        <v>69415367</v>
      </c>
      <c r="R898">
        <v>0</v>
      </c>
    </row>
    <row r="899" spans="1:18">
      <c r="A899" t="s">
        <v>979</v>
      </c>
      <c r="B899">
        <v>16</v>
      </c>
      <c r="C899">
        <v>74430070</v>
      </c>
      <c r="D899" s="1">
        <v>6.7460000000000008E-5</v>
      </c>
      <c r="E899">
        <v>0.92135999999999996</v>
      </c>
      <c r="F899">
        <v>2.06E-2</v>
      </c>
      <c r="G899" t="s">
        <v>37</v>
      </c>
      <c r="H899">
        <v>0.16300000000000001</v>
      </c>
      <c r="I899">
        <v>0.17100000000000001</v>
      </c>
      <c r="J899">
        <v>0.57899999999999996</v>
      </c>
      <c r="K899" t="s">
        <v>20</v>
      </c>
      <c r="L899">
        <v>0</v>
      </c>
      <c r="M899">
        <v>74430070</v>
      </c>
      <c r="N899">
        <v>74430070</v>
      </c>
      <c r="O899">
        <v>0</v>
      </c>
      <c r="P899">
        <v>74430070</v>
      </c>
      <c r="Q899">
        <v>74430070</v>
      </c>
      <c r="R899">
        <v>0</v>
      </c>
    </row>
    <row r="900" spans="1:18">
      <c r="A900" t="s">
        <v>980</v>
      </c>
      <c r="B900">
        <v>13</v>
      </c>
      <c r="C900">
        <v>50542203</v>
      </c>
      <c r="D900" s="1">
        <v>6.7520000000000004E-5</v>
      </c>
      <c r="E900">
        <v>1.2459500000000001</v>
      </c>
      <c r="F900">
        <v>5.5199999999999999E-2</v>
      </c>
      <c r="G900" t="s">
        <v>140</v>
      </c>
      <c r="H900">
        <v>1.23E-2</v>
      </c>
      <c r="I900">
        <v>1.0800000000000001E-2</v>
      </c>
      <c r="J900">
        <v>0.93400000000000005</v>
      </c>
      <c r="K900" t="s">
        <v>30</v>
      </c>
      <c r="L900">
        <v>0</v>
      </c>
      <c r="M900">
        <v>50542203</v>
      </c>
      <c r="N900">
        <v>50542203</v>
      </c>
      <c r="O900">
        <v>0</v>
      </c>
      <c r="P900">
        <v>50542203</v>
      </c>
      <c r="Q900">
        <v>50542203</v>
      </c>
      <c r="R900">
        <v>0</v>
      </c>
    </row>
    <row r="901" spans="1:18">
      <c r="A901" t="s">
        <v>981</v>
      </c>
      <c r="B901">
        <v>3</v>
      </c>
      <c r="C901">
        <v>115646384</v>
      </c>
      <c r="D901" s="1">
        <v>6.7799999999999995E-5</v>
      </c>
      <c r="E901">
        <v>1.7583899999999999</v>
      </c>
      <c r="F901">
        <v>0.14169999999999999</v>
      </c>
      <c r="G901" t="s">
        <v>56</v>
      </c>
      <c r="H901">
        <v>5.7299999999999999E-3</v>
      </c>
      <c r="I901">
        <v>3.8E-3</v>
      </c>
      <c r="J901">
        <v>0.54800000000000004</v>
      </c>
      <c r="K901" t="s">
        <v>57</v>
      </c>
      <c r="L901">
        <v>0</v>
      </c>
      <c r="M901">
        <v>115549384</v>
      </c>
      <c r="N901">
        <v>115646384</v>
      </c>
      <c r="O901">
        <v>97</v>
      </c>
      <c r="P901">
        <v>115646384</v>
      </c>
      <c r="Q901">
        <v>115646384</v>
      </c>
      <c r="R901">
        <v>0</v>
      </c>
    </row>
    <row r="902" spans="1:18">
      <c r="A902" t="s">
        <v>982</v>
      </c>
      <c r="B902">
        <v>14</v>
      </c>
      <c r="C902">
        <v>60086252</v>
      </c>
      <c r="D902" s="1">
        <v>6.7819999999999998E-5</v>
      </c>
      <c r="E902">
        <v>1.0412300000000001</v>
      </c>
      <c r="F902">
        <v>1.01E-2</v>
      </c>
      <c r="G902" t="s">
        <v>23</v>
      </c>
      <c r="H902">
        <v>0.77300000000000002</v>
      </c>
      <c r="I902">
        <v>0.75800000000000001</v>
      </c>
      <c r="J902">
        <v>0.98399999999999999</v>
      </c>
      <c r="K902" t="s">
        <v>24</v>
      </c>
      <c r="L902">
        <v>9</v>
      </c>
      <c r="M902">
        <v>60051552</v>
      </c>
      <c r="N902">
        <v>60088822</v>
      </c>
      <c r="O902">
        <v>37.270000000000003</v>
      </c>
      <c r="P902">
        <v>60051552</v>
      </c>
      <c r="Q902">
        <v>60088822</v>
      </c>
      <c r="R902">
        <v>37.270000000000003</v>
      </c>
    </row>
    <row r="903" spans="1:18">
      <c r="A903" t="s">
        <v>983</v>
      </c>
      <c r="B903">
        <v>2</v>
      </c>
      <c r="C903">
        <v>160570033</v>
      </c>
      <c r="D903" s="1">
        <v>6.7910000000000005E-5</v>
      </c>
      <c r="E903">
        <v>0.96126999999999996</v>
      </c>
      <c r="F903">
        <v>9.9000000000000008E-3</v>
      </c>
      <c r="G903" t="s">
        <v>28</v>
      </c>
      <c r="H903">
        <v>0.23799999999999999</v>
      </c>
      <c r="I903">
        <v>0.24299999999999999</v>
      </c>
      <c r="J903">
        <v>0.998</v>
      </c>
      <c r="K903" t="s">
        <v>54</v>
      </c>
      <c r="L903">
        <v>1</v>
      </c>
      <c r="M903">
        <v>160355033</v>
      </c>
      <c r="N903">
        <v>160667733</v>
      </c>
      <c r="O903">
        <v>312.7</v>
      </c>
      <c r="P903">
        <v>160570033</v>
      </c>
      <c r="Q903">
        <v>160667733</v>
      </c>
      <c r="R903">
        <v>97.7</v>
      </c>
    </row>
    <row r="904" spans="1:18">
      <c r="A904" t="s">
        <v>984</v>
      </c>
      <c r="B904">
        <v>11</v>
      </c>
      <c r="C904">
        <v>109534150</v>
      </c>
      <c r="D904" s="1">
        <v>6.7990000000000005E-5</v>
      </c>
      <c r="E904">
        <v>18.437750000000001</v>
      </c>
      <c r="F904">
        <v>0.73170000000000002</v>
      </c>
      <c r="G904" t="s">
        <v>28</v>
      </c>
      <c r="H904">
        <v>1.4200000000000001E-4</v>
      </c>
      <c r="I904">
        <v>1.4200000000000001E-4</v>
      </c>
      <c r="J904">
        <v>0.75800000000000001</v>
      </c>
      <c r="K904" t="s">
        <v>61</v>
      </c>
      <c r="L904">
        <v>0</v>
      </c>
      <c r="M904">
        <v>109534150</v>
      </c>
      <c r="N904">
        <v>109534150</v>
      </c>
      <c r="O904">
        <v>0</v>
      </c>
      <c r="P904">
        <v>109534150</v>
      </c>
      <c r="Q904">
        <v>109534150</v>
      </c>
      <c r="R904">
        <v>0</v>
      </c>
    </row>
    <row r="905" spans="1:18">
      <c r="A905" t="s">
        <v>985</v>
      </c>
      <c r="B905">
        <v>7</v>
      </c>
      <c r="C905">
        <v>147272327</v>
      </c>
      <c r="D905" s="1">
        <v>6.8159999999999998E-5</v>
      </c>
      <c r="E905">
        <v>1.04112</v>
      </c>
      <c r="F905">
        <v>1.01E-2</v>
      </c>
      <c r="G905" t="s">
        <v>23</v>
      </c>
      <c r="H905">
        <v>0.36399999999999999</v>
      </c>
      <c r="I905">
        <v>0.35899999999999999</v>
      </c>
      <c r="J905">
        <v>0.83</v>
      </c>
      <c r="K905" t="s">
        <v>63</v>
      </c>
      <c r="L905">
        <v>0</v>
      </c>
      <c r="M905">
        <v>147247827</v>
      </c>
      <c r="N905">
        <v>147272327</v>
      </c>
      <c r="O905">
        <v>24.5</v>
      </c>
      <c r="P905">
        <v>147272327</v>
      </c>
      <c r="Q905">
        <v>147272327</v>
      </c>
      <c r="R905">
        <v>0</v>
      </c>
    </row>
    <row r="906" spans="1:18">
      <c r="A906" t="s">
        <v>986</v>
      </c>
      <c r="B906">
        <v>11</v>
      </c>
      <c r="C906">
        <v>115831119</v>
      </c>
      <c r="D906" s="1">
        <v>6.8269999999999995E-5</v>
      </c>
      <c r="E906">
        <v>1.0519000000000001</v>
      </c>
      <c r="F906">
        <v>1.2699999999999999E-2</v>
      </c>
      <c r="G906" t="s">
        <v>987</v>
      </c>
      <c r="H906">
        <v>0.47199999999999998</v>
      </c>
      <c r="I906">
        <v>0.46500000000000002</v>
      </c>
      <c r="J906">
        <v>0.85099999999999998</v>
      </c>
      <c r="K906" t="s">
        <v>20</v>
      </c>
      <c r="L906">
        <v>0</v>
      </c>
      <c r="M906">
        <v>115828649</v>
      </c>
      <c r="N906">
        <v>115831119</v>
      </c>
      <c r="O906">
        <v>2.4699999999999998</v>
      </c>
      <c r="P906">
        <v>115828649</v>
      </c>
      <c r="Q906">
        <v>115831119</v>
      </c>
      <c r="R906">
        <v>2.4699999999999998</v>
      </c>
    </row>
    <row r="907" spans="1:18">
      <c r="A907" t="s">
        <v>988</v>
      </c>
      <c r="B907">
        <v>6</v>
      </c>
      <c r="C907">
        <v>161322584</v>
      </c>
      <c r="D907" s="1">
        <v>6.8440000000000002E-5</v>
      </c>
      <c r="E907">
        <v>1.0945</v>
      </c>
      <c r="F907">
        <v>2.2700000000000001E-2</v>
      </c>
      <c r="G907" t="s">
        <v>28</v>
      </c>
      <c r="H907">
        <v>5.1299999999999998E-2</v>
      </c>
      <c r="I907">
        <v>3.4700000000000002E-2</v>
      </c>
      <c r="J907">
        <v>0.82399999999999995</v>
      </c>
      <c r="K907" t="s">
        <v>24</v>
      </c>
      <c r="L907">
        <v>1</v>
      </c>
      <c r="M907">
        <v>161314384</v>
      </c>
      <c r="N907">
        <v>161339884</v>
      </c>
      <c r="O907">
        <v>25.5</v>
      </c>
      <c r="P907">
        <v>161315464</v>
      </c>
      <c r="Q907">
        <v>161339884</v>
      </c>
      <c r="R907">
        <v>24.42</v>
      </c>
    </row>
    <row r="908" spans="1:18">
      <c r="A908" t="s">
        <v>989</v>
      </c>
      <c r="B908">
        <v>14</v>
      </c>
      <c r="C908">
        <v>84573841</v>
      </c>
      <c r="D908" s="1">
        <v>6.8490000000000003E-5</v>
      </c>
      <c r="E908">
        <v>0.85248000000000002</v>
      </c>
      <c r="F908">
        <v>4.0099999999999997E-2</v>
      </c>
      <c r="G908" t="s">
        <v>28</v>
      </c>
      <c r="H908">
        <v>0.98699999999999999</v>
      </c>
      <c r="I908">
        <v>0.98799999999999999</v>
      </c>
      <c r="J908">
        <v>0.94299999999999995</v>
      </c>
      <c r="K908" t="s">
        <v>26</v>
      </c>
      <c r="L908">
        <v>0</v>
      </c>
      <c r="M908">
        <v>84391841</v>
      </c>
      <c r="N908">
        <v>84920841</v>
      </c>
      <c r="O908">
        <v>529</v>
      </c>
      <c r="P908">
        <v>84391841</v>
      </c>
      <c r="Q908">
        <v>84573841</v>
      </c>
      <c r="R908">
        <v>182</v>
      </c>
    </row>
    <row r="909" spans="1:18">
      <c r="A909" t="s">
        <v>990</v>
      </c>
      <c r="B909">
        <v>5</v>
      </c>
      <c r="C909">
        <v>178507004</v>
      </c>
      <c r="D909" s="1">
        <v>6.8610000000000009E-5</v>
      </c>
      <c r="E909">
        <v>0.85009999999999997</v>
      </c>
      <c r="F909">
        <v>4.0800000000000003E-2</v>
      </c>
      <c r="G909" t="s">
        <v>23</v>
      </c>
      <c r="H909">
        <v>0.98299999999999998</v>
      </c>
      <c r="I909">
        <v>0.98599999999999999</v>
      </c>
      <c r="J909">
        <v>0.77800000000000002</v>
      </c>
      <c r="K909" t="s">
        <v>26</v>
      </c>
      <c r="L909">
        <v>2</v>
      </c>
      <c r="M909">
        <v>178431904</v>
      </c>
      <c r="N909">
        <v>178589604</v>
      </c>
      <c r="O909">
        <v>157.69999999999999</v>
      </c>
      <c r="P909">
        <v>178431904</v>
      </c>
      <c r="Q909">
        <v>178518704</v>
      </c>
      <c r="R909">
        <v>86.8</v>
      </c>
    </row>
    <row r="910" spans="1:18">
      <c r="A910" t="s">
        <v>991</v>
      </c>
      <c r="B910">
        <v>3</v>
      </c>
      <c r="C910">
        <v>61221839</v>
      </c>
      <c r="D910" s="1">
        <v>6.8620000000000004E-5</v>
      </c>
      <c r="E910">
        <v>1.05243</v>
      </c>
      <c r="F910">
        <v>1.2800000000000001E-2</v>
      </c>
      <c r="G910" t="s">
        <v>45</v>
      </c>
      <c r="H910">
        <v>0.82899999999999996</v>
      </c>
      <c r="I910">
        <v>0.82599999999999996</v>
      </c>
      <c r="J910">
        <v>0.85</v>
      </c>
      <c r="K910" t="s">
        <v>63</v>
      </c>
      <c r="L910">
        <v>0</v>
      </c>
      <c r="M910">
        <v>61122339</v>
      </c>
      <c r="N910">
        <v>61244339</v>
      </c>
      <c r="O910">
        <v>122</v>
      </c>
      <c r="P910">
        <v>61221839</v>
      </c>
      <c r="Q910">
        <v>61221839</v>
      </c>
      <c r="R910">
        <v>0</v>
      </c>
    </row>
    <row r="911" spans="1:18">
      <c r="A911" t="s">
        <v>992</v>
      </c>
      <c r="B911">
        <v>1</v>
      </c>
      <c r="C911">
        <v>55091069</v>
      </c>
      <c r="D911" s="1">
        <v>6.8689999999999995E-5</v>
      </c>
      <c r="E911">
        <v>2.70987</v>
      </c>
      <c r="F911">
        <v>0.25040000000000001</v>
      </c>
      <c r="G911" t="s">
        <v>159</v>
      </c>
      <c r="H911">
        <v>1.08E-3</v>
      </c>
      <c r="I911">
        <v>1.08E-3</v>
      </c>
      <c r="J911">
        <v>0.55100000000000005</v>
      </c>
      <c r="K911" t="s">
        <v>92</v>
      </c>
      <c r="L911">
        <v>0</v>
      </c>
      <c r="M911">
        <v>55091069</v>
      </c>
      <c r="N911">
        <v>55091069</v>
      </c>
      <c r="O911">
        <v>0</v>
      </c>
      <c r="P911">
        <v>55091069</v>
      </c>
      <c r="Q911">
        <v>55091069</v>
      </c>
      <c r="R911">
        <v>0</v>
      </c>
    </row>
    <row r="912" spans="1:18">
      <c r="A912" t="s">
        <v>993</v>
      </c>
      <c r="B912">
        <v>6</v>
      </c>
      <c r="C912">
        <v>164605338</v>
      </c>
      <c r="D912" s="1">
        <v>6.8720000000000006E-5</v>
      </c>
      <c r="E912">
        <v>1.05633</v>
      </c>
      <c r="F912">
        <v>1.38E-2</v>
      </c>
      <c r="G912" t="s">
        <v>37</v>
      </c>
      <c r="H912">
        <v>0.876</v>
      </c>
      <c r="I912">
        <v>0.89100000000000001</v>
      </c>
      <c r="J912">
        <v>0.97</v>
      </c>
      <c r="K912" t="s">
        <v>164</v>
      </c>
      <c r="L912">
        <v>1</v>
      </c>
      <c r="M912">
        <v>164595338</v>
      </c>
      <c r="N912">
        <v>164612818</v>
      </c>
      <c r="O912">
        <v>17.48</v>
      </c>
      <c r="P912">
        <v>164595338</v>
      </c>
      <c r="Q912">
        <v>164605338</v>
      </c>
      <c r="R912">
        <v>10</v>
      </c>
    </row>
    <row r="913" spans="1:18">
      <c r="A913" t="s">
        <v>994</v>
      </c>
      <c r="B913">
        <v>8</v>
      </c>
      <c r="C913">
        <v>118881446</v>
      </c>
      <c r="D913" s="1">
        <v>6.8789999999999997E-5</v>
      </c>
      <c r="E913">
        <v>0.96425000000000005</v>
      </c>
      <c r="F913">
        <v>9.1999999999999998E-3</v>
      </c>
      <c r="G913" t="s">
        <v>28</v>
      </c>
      <c r="H913">
        <v>0.54600000000000004</v>
      </c>
      <c r="I913">
        <v>0.55000000000000004</v>
      </c>
      <c r="J913">
        <v>0.94399999999999995</v>
      </c>
      <c r="K913" t="s">
        <v>26</v>
      </c>
      <c r="L913">
        <v>20</v>
      </c>
      <c r="M913">
        <v>118881446</v>
      </c>
      <c r="N913">
        <v>118881446</v>
      </c>
      <c r="O913">
        <v>0</v>
      </c>
      <c r="P913">
        <v>118881446</v>
      </c>
      <c r="Q913">
        <v>118881446</v>
      </c>
      <c r="R913">
        <v>0</v>
      </c>
    </row>
    <row r="914" spans="1:18">
      <c r="A914" t="s">
        <v>995</v>
      </c>
      <c r="B914">
        <v>8</v>
      </c>
      <c r="C914">
        <v>61231819</v>
      </c>
      <c r="D914" s="1">
        <v>6.8800000000000005E-5</v>
      </c>
      <c r="E914">
        <v>1.0650299999999999</v>
      </c>
      <c r="F914">
        <v>1.5800000000000002E-2</v>
      </c>
      <c r="G914" t="s">
        <v>45</v>
      </c>
      <c r="H914">
        <v>0.114</v>
      </c>
      <c r="I914">
        <v>0.112</v>
      </c>
      <c r="J914">
        <v>0.77700000000000002</v>
      </c>
      <c r="K914" t="s">
        <v>63</v>
      </c>
      <c r="L914">
        <v>0</v>
      </c>
      <c r="M914">
        <v>61231819</v>
      </c>
      <c r="N914">
        <v>61231819</v>
      </c>
      <c r="O914">
        <v>0</v>
      </c>
      <c r="P914">
        <v>61231819</v>
      </c>
      <c r="Q914">
        <v>61231819</v>
      </c>
      <c r="R914">
        <v>0</v>
      </c>
    </row>
    <row r="915" spans="1:18">
      <c r="A915" t="s">
        <v>996</v>
      </c>
      <c r="B915">
        <v>5</v>
      </c>
      <c r="C915">
        <v>10149216</v>
      </c>
      <c r="D915" s="1">
        <v>6.8910000000000003E-5</v>
      </c>
      <c r="E915">
        <v>1.03427</v>
      </c>
      <c r="F915">
        <v>8.5000000000000006E-3</v>
      </c>
      <c r="G915" t="s">
        <v>28</v>
      </c>
      <c r="H915">
        <v>0.54600000000000004</v>
      </c>
      <c r="I915">
        <v>0.52800000000000002</v>
      </c>
      <c r="J915">
        <v>0.996</v>
      </c>
      <c r="K915" t="s">
        <v>24</v>
      </c>
      <c r="L915">
        <v>11</v>
      </c>
      <c r="M915">
        <v>10109416</v>
      </c>
      <c r="N915">
        <v>10158296</v>
      </c>
      <c r="O915">
        <v>48.88</v>
      </c>
      <c r="P915">
        <v>10146996</v>
      </c>
      <c r="Q915">
        <v>10151126</v>
      </c>
      <c r="R915">
        <v>4.13</v>
      </c>
    </row>
    <row r="916" spans="1:18">
      <c r="A916" t="s">
        <v>997</v>
      </c>
      <c r="B916">
        <v>13</v>
      </c>
      <c r="C916">
        <v>69681147</v>
      </c>
      <c r="D916" s="1">
        <v>6.9079999999999996E-5</v>
      </c>
      <c r="E916">
        <v>3.0014599999999998</v>
      </c>
      <c r="F916">
        <v>0.2762</v>
      </c>
      <c r="G916" t="s">
        <v>42</v>
      </c>
      <c r="H916">
        <v>7.1599999999999995E-4</v>
      </c>
      <c r="I916">
        <v>7.1599999999999995E-4</v>
      </c>
      <c r="J916">
        <v>0.622</v>
      </c>
      <c r="K916" t="s">
        <v>61</v>
      </c>
      <c r="L916">
        <v>0</v>
      </c>
      <c r="M916">
        <v>69681147</v>
      </c>
      <c r="N916">
        <v>69681147</v>
      </c>
      <c r="O916">
        <v>0</v>
      </c>
      <c r="P916">
        <v>69681147</v>
      </c>
      <c r="Q916">
        <v>69681147</v>
      </c>
      <c r="R916">
        <v>0</v>
      </c>
    </row>
    <row r="917" spans="1:18">
      <c r="A917" t="s">
        <v>998</v>
      </c>
      <c r="B917">
        <v>13</v>
      </c>
      <c r="C917">
        <v>70077052</v>
      </c>
      <c r="D917" s="1">
        <v>6.9170000000000004E-5</v>
      </c>
      <c r="E917">
        <v>3.2008000000000001</v>
      </c>
      <c r="F917">
        <v>0.29239999999999999</v>
      </c>
      <c r="G917" t="s">
        <v>28</v>
      </c>
      <c r="H917">
        <v>4.9200000000000003E-4</v>
      </c>
      <c r="I917">
        <v>4.9200000000000003E-4</v>
      </c>
      <c r="J917">
        <v>0.89800000000000002</v>
      </c>
      <c r="K917" t="s">
        <v>61</v>
      </c>
      <c r="L917">
        <v>0</v>
      </c>
      <c r="M917">
        <v>70077052</v>
      </c>
      <c r="N917">
        <v>70077052</v>
      </c>
      <c r="O917">
        <v>0</v>
      </c>
      <c r="P917">
        <v>70077052</v>
      </c>
      <c r="Q917">
        <v>70077052</v>
      </c>
      <c r="R917">
        <v>0</v>
      </c>
    </row>
    <row r="918" spans="1:18">
      <c r="A918" t="s">
        <v>999</v>
      </c>
      <c r="B918">
        <v>4</v>
      </c>
      <c r="C918">
        <v>113007781</v>
      </c>
      <c r="D918" s="1">
        <v>6.9220000000000005E-5</v>
      </c>
      <c r="E918">
        <v>1.5966399999999998</v>
      </c>
      <c r="F918">
        <v>0.1176</v>
      </c>
      <c r="G918" t="s">
        <v>23</v>
      </c>
      <c r="H918">
        <v>4.9899999999999996E-3</v>
      </c>
      <c r="I918">
        <v>4.1799999999999997E-3</v>
      </c>
      <c r="J918">
        <v>0.629</v>
      </c>
      <c r="K918" t="s">
        <v>68</v>
      </c>
      <c r="L918">
        <v>0</v>
      </c>
      <c r="M918">
        <v>112935481</v>
      </c>
      <c r="N918">
        <v>113007781</v>
      </c>
      <c r="O918">
        <v>72.3</v>
      </c>
      <c r="P918">
        <v>112935481</v>
      </c>
      <c r="Q918">
        <v>113007781</v>
      </c>
      <c r="R918">
        <v>72.3</v>
      </c>
    </row>
    <row r="919" spans="1:18">
      <c r="A919" t="s">
        <v>1000</v>
      </c>
      <c r="B919">
        <v>2</v>
      </c>
      <c r="C919">
        <v>56188480</v>
      </c>
      <c r="D919" s="1">
        <v>6.923E-5</v>
      </c>
      <c r="E919">
        <v>1.0709</v>
      </c>
      <c r="F919">
        <v>1.72E-2</v>
      </c>
      <c r="G919" t="s">
        <v>48</v>
      </c>
      <c r="H919">
        <v>6.4899999999999999E-2</v>
      </c>
      <c r="I919">
        <v>6.54E-2</v>
      </c>
      <c r="J919">
        <v>0.99199999999999999</v>
      </c>
      <c r="K919" t="s">
        <v>24</v>
      </c>
      <c r="L919">
        <v>2</v>
      </c>
      <c r="M919">
        <v>56181160</v>
      </c>
      <c r="N919">
        <v>56262580</v>
      </c>
      <c r="O919">
        <v>81.42</v>
      </c>
      <c r="P919">
        <v>56188480</v>
      </c>
      <c r="Q919">
        <v>56188480</v>
      </c>
      <c r="R919">
        <v>0</v>
      </c>
    </row>
    <row r="920" spans="1:18">
      <c r="A920" t="s">
        <v>1001</v>
      </c>
      <c r="B920">
        <v>12</v>
      </c>
      <c r="C920">
        <v>92597520</v>
      </c>
      <c r="D920" s="1">
        <v>6.9259999999999998E-5</v>
      </c>
      <c r="E920">
        <v>1.04071</v>
      </c>
      <c r="F920">
        <v>0.01</v>
      </c>
      <c r="G920" t="s">
        <v>23</v>
      </c>
      <c r="H920">
        <v>0.253</v>
      </c>
      <c r="I920">
        <v>0.23799999999999999</v>
      </c>
      <c r="J920">
        <v>0.96199999999999997</v>
      </c>
      <c r="K920" t="s">
        <v>24</v>
      </c>
      <c r="L920">
        <v>1</v>
      </c>
      <c r="M920">
        <v>92504620</v>
      </c>
      <c r="N920">
        <v>92608620</v>
      </c>
      <c r="O920">
        <v>104</v>
      </c>
      <c r="P920">
        <v>92504620</v>
      </c>
      <c r="Q920">
        <v>92608620</v>
      </c>
      <c r="R920">
        <v>104</v>
      </c>
    </row>
    <row r="921" spans="1:18">
      <c r="A921" t="s">
        <v>1002</v>
      </c>
      <c r="B921">
        <v>3</v>
      </c>
      <c r="C921">
        <v>24479112</v>
      </c>
      <c r="D921" s="1">
        <v>6.9320000000000007E-5</v>
      </c>
      <c r="E921">
        <v>2.6198100000000002</v>
      </c>
      <c r="F921">
        <v>0.24210000000000001</v>
      </c>
      <c r="G921" t="s">
        <v>23</v>
      </c>
      <c r="H921">
        <v>2E-3</v>
      </c>
      <c r="I921">
        <v>2E-3</v>
      </c>
      <c r="J921">
        <v>0.34699999999999998</v>
      </c>
      <c r="K921" t="s">
        <v>61</v>
      </c>
      <c r="L921">
        <v>0</v>
      </c>
      <c r="M921">
        <v>24479112</v>
      </c>
      <c r="N921">
        <v>24479112</v>
      </c>
      <c r="O921">
        <v>0</v>
      </c>
      <c r="P921">
        <v>24479112</v>
      </c>
      <c r="Q921">
        <v>24479112</v>
      </c>
      <c r="R921">
        <v>0</v>
      </c>
    </row>
    <row r="922" spans="1:18">
      <c r="A922" t="s">
        <v>1003</v>
      </c>
      <c r="B922">
        <v>16</v>
      </c>
      <c r="C922">
        <v>855517</v>
      </c>
      <c r="D922" s="1">
        <v>6.9400000000000006E-5</v>
      </c>
      <c r="E922">
        <v>0.84746999999999995</v>
      </c>
      <c r="F922">
        <v>4.1599999999999998E-2</v>
      </c>
      <c r="G922" t="s">
        <v>729</v>
      </c>
      <c r="H922">
        <v>0.94599999999999995</v>
      </c>
      <c r="I922">
        <v>0.94099999999999995</v>
      </c>
      <c r="J922">
        <v>0.34899999999999998</v>
      </c>
      <c r="K922" t="s">
        <v>30</v>
      </c>
      <c r="L922">
        <v>0</v>
      </c>
      <c r="M922">
        <v>855517</v>
      </c>
      <c r="N922">
        <v>855517</v>
      </c>
      <c r="O922">
        <v>0</v>
      </c>
      <c r="P922">
        <v>855517</v>
      </c>
      <c r="Q922">
        <v>855517</v>
      </c>
      <c r="R922">
        <v>0</v>
      </c>
    </row>
    <row r="923" spans="1:18">
      <c r="A923" t="s">
        <v>1004</v>
      </c>
      <c r="B923">
        <v>13</v>
      </c>
      <c r="C923">
        <v>26718271</v>
      </c>
      <c r="D923" s="1">
        <v>6.9410000000000001E-5</v>
      </c>
      <c r="E923">
        <v>0.91456999999999999</v>
      </c>
      <c r="F923">
        <v>2.24E-2</v>
      </c>
      <c r="G923" t="s">
        <v>32</v>
      </c>
      <c r="H923">
        <v>0.92500000000000004</v>
      </c>
      <c r="I923">
        <v>0.93100000000000005</v>
      </c>
      <c r="J923">
        <v>0.98099999999999998</v>
      </c>
      <c r="K923" t="s">
        <v>20</v>
      </c>
      <c r="L923">
        <v>0</v>
      </c>
      <c r="M923">
        <v>26697371</v>
      </c>
      <c r="N923">
        <v>26752571</v>
      </c>
      <c r="O923">
        <v>55.2</v>
      </c>
      <c r="P923">
        <v>26718271</v>
      </c>
      <c r="Q923">
        <v>26747971</v>
      </c>
      <c r="R923">
        <v>29.7</v>
      </c>
    </row>
    <row r="924" spans="1:18">
      <c r="A924" t="s">
        <v>1005</v>
      </c>
      <c r="B924">
        <v>18</v>
      </c>
      <c r="C924">
        <v>71709661</v>
      </c>
      <c r="D924" s="1">
        <v>6.9560000000000005E-5</v>
      </c>
      <c r="E924">
        <v>1.1964999999999999</v>
      </c>
      <c r="F924">
        <v>4.5100000000000001E-2</v>
      </c>
      <c r="G924" t="s">
        <v>28</v>
      </c>
      <c r="H924">
        <v>1.5900000000000001E-2</v>
      </c>
      <c r="I924">
        <v>1.47E-2</v>
      </c>
      <c r="J924">
        <v>0.65</v>
      </c>
      <c r="K924" t="s">
        <v>63</v>
      </c>
      <c r="L924">
        <v>0</v>
      </c>
      <c r="M924">
        <v>71709661</v>
      </c>
      <c r="N924">
        <v>71709661</v>
      </c>
      <c r="O924">
        <v>0</v>
      </c>
      <c r="P924">
        <v>71709661</v>
      </c>
      <c r="Q924">
        <v>71709661</v>
      </c>
      <c r="R924">
        <v>0</v>
      </c>
    </row>
    <row r="925" spans="1:18">
      <c r="A925" t="s">
        <v>1006</v>
      </c>
      <c r="B925">
        <v>2</v>
      </c>
      <c r="C925">
        <v>5205140</v>
      </c>
      <c r="D925" s="1">
        <v>6.9610000000000006E-5</v>
      </c>
      <c r="E925">
        <v>4.1820399999999998</v>
      </c>
      <c r="F925">
        <v>0.35970000000000002</v>
      </c>
      <c r="G925" t="s">
        <v>28</v>
      </c>
      <c r="H925">
        <v>5.5500000000000005E-4</v>
      </c>
      <c r="I925">
        <v>5.5500000000000005E-4</v>
      </c>
      <c r="J925">
        <v>0.64</v>
      </c>
      <c r="K925" t="s">
        <v>61</v>
      </c>
      <c r="L925">
        <v>0</v>
      </c>
      <c r="M925">
        <v>5205140</v>
      </c>
      <c r="N925">
        <v>5205140</v>
      </c>
      <c r="O925">
        <v>0</v>
      </c>
      <c r="P925">
        <v>5205140</v>
      </c>
      <c r="Q925">
        <v>5205140</v>
      </c>
      <c r="R925">
        <v>0</v>
      </c>
    </row>
    <row r="926" spans="1:18">
      <c r="A926" t="s">
        <v>1007</v>
      </c>
      <c r="B926">
        <v>12</v>
      </c>
      <c r="C926">
        <v>24254900</v>
      </c>
      <c r="D926" s="1">
        <v>6.9649999999999999E-5</v>
      </c>
      <c r="E926">
        <v>1.98139</v>
      </c>
      <c r="F926">
        <v>0.1719</v>
      </c>
      <c r="G926" t="s">
        <v>56</v>
      </c>
      <c r="H926">
        <v>2.82E-3</v>
      </c>
      <c r="I926">
        <v>2.82E-3</v>
      </c>
      <c r="J926">
        <v>0.46600000000000003</v>
      </c>
      <c r="K926" t="s">
        <v>92</v>
      </c>
      <c r="L926">
        <v>0</v>
      </c>
      <c r="M926">
        <v>24254900</v>
      </c>
      <c r="N926">
        <v>24254900</v>
      </c>
      <c r="O926">
        <v>0</v>
      </c>
      <c r="P926">
        <v>24254900</v>
      </c>
      <c r="Q926">
        <v>24254900</v>
      </c>
      <c r="R926">
        <v>0</v>
      </c>
    </row>
    <row r="927" spans="1:18">
      <c r="A927" t="s">
        <v>1008</v>
      </c>
      <c r="B927">
        <v>4</v>
      </c>
      <c r="C927">
        <v>111227913</v>
      </c>
      <c r="D927" s="1">
        <v>6.9740000000000007E-5</v>
      </c>
      <c r="E927">
        <v>0.82538999999999996</v>
      </c>
      <c r="F927">
        <v>4.8300000000000003E-2</v>
      </c>
      <c r="G927" t="s">
        <v>23</v>
      </c>
      <c r="H927">
        <v>0.99</v>
      </c>
      <c r="I927">
        <v>0.99199999999999999</v>
      </c>
      <c r="J927">
        <v>0.96299999999999997</v>
      </c>
      <c r="K927" t="s">
        <v>109</v>
      </c>
      <c r="L927">
        <v>5</v>
      </c>
      <c r="M927">
        <v>111145313</v>
      </c>
      <c r="N927">
        <v>111228590</v>
      </c>
      <c r="O927">
        <v>83.277000000000001</v>
      </c>
      <c r="P927">
        <v>111163913</v>
      </c>
      <c r="Q927">
        <v>111228590</v>
      </c>
      <c r="R927">
        <v>64.677000000000007</v>
      </c>
    </row>
    <row r="928" spans="1:18">
      <c r="A928" t="s">
        <v>1009</v>
      </c>
      <c r="B928">
        <v>1</v>
      </c>
      <c r="C928">
        <v>247690071</v>
      </c>
      <c r="D928" s="1">
        <v>6.9880000000000002E-5</v>
      </c>
      <c r="E928">
        <v>1.2326900000000001</v>
      </c>
      <c r="F928">
        <v>5.2600000000000001E-2</v>
      </c>
      <c r="G928" t="s">
        <v>42</v>
      </c>
      <c r="H928">
        <v>1.0200000000000001E-2</v>
      </c>
      <c r="I928">
        <v>9.2399999999999999E-3</v>
      </c>
      <c r="J928">
        <v>0.70499999999999996</v>
      </c>
      <c r="K928" t="s">
        <v>63</v>
      </c>
      <c r="L928">
        <v>0</v>
      </c>
      <c r="M928">
        <v>247669471</v>
      </c>
      <c r="N928">
        <v>247690071</v>
      </c>
      <c r="O928">
        <v>20.6</v>
      </c>
      <c r="P928">
        <v>247690071</v>
      </c>
      <c r="Q928">
        <v>247690071</v>
      </c>
      <c r="R928">
        <v>0</v>
      </c>
    </row>
    <row r="929" spans="1:18">
      <c r="A929" t="s">
        <v>1010</v>
      </c>
      <c r="B929">
        <v>13</v>
      </c>
      <c r="C929">
        <v>70061401</v>
      </c>
      <c r="D929" s="1">
        <v>6.991E-5</v>
      </c>
      <c r="E929">
        <v>3.0817600000000001</v>
      </c>
      <c r="F929">
        <v>0.28299999999999997</v>
      </c>
      <c r="G929" t="s">
        <v>28</v>
      </c>
      <c r="H929">
        <v>5.0799999999999999E-4</v>
      </c>
      <c r="I929">
        <v>5.0799999999999999E-4</v>
      </c>
      <c r="J929">
        <v>0.89300000000000002</v>
      </c>
      <c r="K929" t="s">
        <v>61</v>
      </c>
      <c r="L929">
        <v>0</v>
      </c>
      <c r="M929">
        <v>70061401</v>
      </c>
      <c r="N929">
        <v>70061401</v>
      </c>
      <c r="O929">
        <v>0</v>
      </c>
      <c r="P929">
        <v>70061401</v>
      </c>
      <c r="Q929">
        <v>70061401</v>
      </c>
      <c r="R929">
        <v>0</v>
      </c>
    </row>
    <row r="930" spans="1:18">
      <c r="A930" t="s">
        <v>1011</v>
      </c>
      <c r="B930">
        <v>13</v>
      </c>
      <c r="C930">
        <v>70066444</v>
      </c>
      <c r="D930" s="1">
        <v>6.991E-5</v>
      </c>
      <c r="E930">
        <v>3.0783700000000001</v>
      </c>
      <c r="F930">
        <v>0.2828</v>
      </c>
      <c r="G930" t="s">
        <v>125</v>
      </c>
      <c r="H930">
        <v>5.0900000000000001E-4</v>
      </c>
      <c r="I930">
        <v>5.0900000000000001E-4</v>
      </c>
      <c r="J930">
        <v>0.89100000000000001</v>
      </c>
      <c r="K930" t="s">
        <v>92</v>
      </c>
      <c r="L930">
        <v>0</v>
      </c>
      <c r="M930">
        <v>70066444</v>
      </c>
      <c r="N930">
        <v>70066444</v>
      </c>
      <c r="O930">
        <v>0</v>
      </c>
      <c r="P930">
        <v>70066444</v>
      </c>
      <c r="Q930">
        <v>70066444</v>
      </c>
      <c r="R930">
        <v>0</v>
      </c>
    </row>
    <row r="931" spans="1:18">
      <c r="A931" t="s">
        <v>1012</v>
      </c>
      <c r="B931">
        <v>15</v>
      </c>
      <c r="C931">
        <v>63393922</v>
      </c>
      <c r="D931" s="1">
        <v>7.0019999999999997E-5</v>
      </c>
      <c r="E931">
        <v>0.95801000000000003</v>
      </c>
      <c r="F931">
        <v>1.0800000000000001E-2</v>
      </c>
      <c r="G931" t="s">
        <v>28</v>
      </c>
      <c r="H931">
        <v>0.25800000000000001</v>
      </c>
      <c r="I931">
        <v>0.25800000000000001</v>
      </c>
      <c r="J931">
        <v>0.89200000000000002</v>
      </c>
      <c r="K931" t="s">
        <v>26</v>
      </c>
      <c r="L931">
        <v>0</v>
      </c>
      <c r="M931">
        <v>63363622</v>
      </c>
      <c r="N931">
        <v>63405622</v>
      </c>
      <c r="O931">
        <v>42</v>
      </c>
      <c r="P931">
        <v>63370322</v>
      </c>
      <c r="Q931">
        <v>63405622</v>
      </c>
      <c r="R931">
        <v>35.299999999999997</v>
      </c>
    </row>
    <row r="932" spans="1:18">
      <c r="A932" t="s">
        <v>1013</v>
      </c>
      <c r="B932">
        <v>6</v>
      </c>
      <c r="C932">
        <v>23545975</v>
      </c>
      <c r="D932" s="1">
        <v>7.004E-5</v>
      </c>
      <c r="E932">
        <v>1.59233</v>
      </c>
      <c r="F932">
        <v>0.11700000000000001</v>
      </c>
      <c r="G932" t="s">
        <v>125</v>
      </c>
      <c r="H932">
        <v>5.8599999999999998E-3</v>
      </c>
      <c r="I932">
        <v>4.7999999999999996E-3</v>
      </c>
      <c r="J932">
        <v>0.57499999999999996</v>
      </c>
      <c r="K932" t="s">
        <v>57</v>
      </c>
      <c r="L932">
        <v>0</v>
      </c>
      <c r="M932">
        <v>23545975</v>
      </c>
      <c r="N932">
        <v>23545975</v>
      </c>
      <c r="O932">
        <v>0</v>
      </c>
      <c r="P932">
        <v>23545975</v>
      </c>
      <c r="Q932">
        <v>23545975</v>
      </c>
      <c r="R932">
        <v>0</v>
      </c>
    </row>
    <row r="933" spans="1:18">
      <c r="A933" t="s">
        <v>1014</v>
      </c>
      <c r="B933">
        <v>18</v>
      </c>
      <c r="C933">
        <v>73597252</v>
      </c>
      <c r="D933" s="1">
        <v>7.0359999999999997E-5</v>
      </c>
      <c r="E933">
        <v>2.62663</v>
      </c>
      <c r="F933">
        <v>0.2429</v>
      </c>
      <c r="G933" t="s">
        <v>125</v>
      </c>
      <c r="H933">
        <v>1.5299999999999999E-3</v>
      </c>
      <c r="I933">
        <v>1.5299999999999999E-3</v>
      </c>
      <c r="J933">
        <v>0.439</v>
      </c>
      <c r="K933" t="s">
        <v>92</v>
      </c>
      <c r="L933">
        <v>0</v>
      </c>
      <c r="M933">
        <v>73159252</v>
      </c>
      <c r="N933">
        <v>73597252</v>
      </c>
      <c r="O933">
        <v>438</v>
      </c>
      <c r="P933">
        <v>73517552</v>
      </c>
      <c r="Q933">
        <v>73597252</v>
      </c>
      <c r="R933">
        <v>79.7</v>
      </c>
    </row>
    <row r="934" spans="1:18">
      <c r="A934" t="s">
        <v>1015</v>
      </c>
      <c r="B934">
        <v>10</v>
      </c>
      <c r="C934">
        <v>127730298</v>
      </c>
      <c r="D934" s="1">
        <v>7.0559999999999989E-5</v>
      </c>
      <c r="E934">
        <v>0.93201999999999996</v>
      </c>
      <c r="F934">
        <v>1.77E-2</v>
      </c>
      <c r="G934" t="s">
        <v>48</v>
      </c>
      <c r="H934">
        <v>0.91500000000000004</v>
      </c>
      <c r="I934">
        <v>0.91700000000000004</v>
      </c>
      <c r="J934">
        <v>0.80900000000000005</v>
      </c>
      <c r="K934" t="s">
        <v>26</v>
      </c>
      <c r="L934">
        <v>1</v>
      </c>
      <c r="M934">
        <v>127506298</v>
      </c>
      <c r="N934">
        <v>127730298</v>
      </c>
      <c r="O934">
        <v>224</v>
      </c>
      <c r="P934">
        <v>127730298</v>
      </c>
      <c r="Q934">
        <v>127730298</v>
      </c>
      <c r="R934">
        <v>0</v>
      </c>
    </row>
    <row r="935" spans="1:18">
      <c r="A935" t="s">
        <v>1016</v>
      </c>
      <c r="B935">
        <v>21</v>
      </c>
      <c r="C935">
        <v>43933710</v>
      </c>
      <c r="D935" s="1">
        <v>7.0599999999999995E-5</v>
      </c>
      <c r="E935">
        <v>1.1610199999999999</v>
      </c>
      <c r="F935">
        <v>3.7600000000000001E-2</v>
      </c>
      <c r="G935" t="s">
        <v>42</v>
      </c>
      <c r="H935">
        <v>0.98</v>
      </c>
      <c r="I935">
        <v>0.97899999999999998</v>
      </c>
      <c r="J935">
        <v>0.69399999999999995</v>
      </c>
      <c r="K935" t="s">
        <v>63</v>
      </c>
      <c r="L935">
        <v>0</v>
      </c>
      <c r="M935">
        <v>43933710</v>
      </c>
      <c r="N935">
        <v>43958410</v>
      </c>
      <c r="O935">
        <v>24.7</v>
      </c>
      <c r="P935">
        <v>43933710</v>
      </c>
      <c r="Q935">
        <v>43933710</v>
      </c>
      <c r="R935">
        <v>0</v>
      </c>
    </row>
    <row r="936" spans="1:18">
      <c r="A936" t="s">
        <v>1017</v>
      </c>
      <c r="B936">
        <v>1</v>
      </c>
      <c r="C936">
        <v>118905362</v>
      </c>
      <c r="D936" s="1">
        <v>7.0769999999999988E-5</v>
      </c>
      <c r="E936">
        <v>6.1435300000000002</v>
      </c>
      <c r="F936">
        <v>0.45689999999999997</v>
      </c>
      <c r="G936" t="s">
        <v>23</v>
      </c>
      <c r="H936">
        <v>5.6499999999999996E-4</v>
      </c>
      <c r="I936">
        <v>5.6499999999999996E-4</v>
      </c>
      <c r="J936">
        <v>0.37</v>
      </c>
      <c r="K936" t="s">
        <v>61</v>
      </c>
      <c r="L936">
        <v>0</v>
      </c>
      <c r="M936">
        <v>118905362</v>
      </c>
      <c r="N936">
        <v>118905362</v>
      </c>
      <c r="O936">
        <v>0</v>
      </c>
      <c r="P936">
        <v>118905362</v>
      </c>
      <c r="Q936">
        <v>118905362</v>
      </c>
      <c r="R936">
        <v>0</v>
      </c>
    </row>
    <row r="937" spans="1:18">
      <c r="A937" t="s">
        <v>1018</v>
      </c>
      <c r="B937">
        <v>5</v>
      </c>
      <c r="C937">
        <v>1238757</v>
      </c>
      <c r="D937" s="1">
        <v>7.0819999999999989E-5</v>
      </c>
      <c r="E937">
        <v>1.05054</v>
      </c>
      <c r="F937">
        <v>1.24E-2</v>
      </c>
      <c r="G937" t="s">
        <v>37</v>
      </c>
      <c r="H937">
        <v>0.50700000000000001</v>
      </c>
      <c r="I937">
        <v>0.505</v>
      </c>
      <c r="J937">
        <v>0.47799999999999998</v>
      </c>
      <c r="K937" t="s">
        <v>63</v>
      </c>
      <c r="L937">
        <v>0</v>
      </c>
      <c r="M937">
        <v>1238757</v>
      </c>
      <c r="N937">
        <v>1238757</v>
      </c>
      <c r="O937">
        <v>0</v>
      </c>
      <c r="P937">
        <v>1238757</v>
      </c>
      <c r="Q937">
        <v>1238757</v>
      </c>
      <c r="R937">
        <v>0</v>
      </c>
    </row>
    <row r="938" spans="1:18">
      <c r="A938" t="s">
        <v>1019</v>
      </c>
      <c r="B938">
        <v>13</v>
      </c>
      <c r="C938">
        <v>69758054</v>
      </c>
      <c r="D938" s="1">
        <v>7.0829999999999998E-5</v>
      </c>
      <c r="E938">
        <v>2.8468100000000001</v>
      </c>
      <c r="F938">
        <v>0.26329999999999998</v>
      </c>
      <c r="G938" t="s">
        <v>125</v>
      </c>
      <c r="H938">
        <v>7.8899999999999999E-4</v>
      </c>
      <c r="I938">
        <v>7.8899999999999999E-4</v>
      </c>
      <c r="J938">
        <v>0.64200000000000002</v>
      </c>
      <c r="K938" t="s">
        <v>92</v>
      </c>
      <c r="L938">
        <v>0</v>
      </c>
      <c r="M938">
        <v>69758054</v>
      </c>
      <c r="N938">
        <v>69758054</v>
      </c>
      <c r="O938">
        <v>0</v>
      </c>
      <c r="P938">
        <v>69758054</v>
      </c>
      <c r="Q938">
        <v>69758054</v>
      </c>
      <c r="R938">
        <v>0</v>
      </c>
    </row>
    <row r="939" spans="1:18">
      <c r="A939" t="s">
        <v>1020</v>
      </c>
      <c r="B939">
        <v>2</v>
      </c>
      <c r="C939">
        <v>130962677</v>
      </c>
      <c r="D939" s="1">
        <v>7.093E-5</v>
      </c>
      <c r="E939">
        <v>0.75277000000000005</v>
      </c>
      <c r="F939">
        <v>7.1499999999999994E-2</v>
      </c>
      <c r="G939" t="s">
        <v>23</v>
      </c>
      <c r="H939">
        <v>0.98499999999999999</v>
      </c>
      <c r="I939">
        <v>0.98499999999999999</v>
      </c>
      <c r="J939">
        <v>0.45</v>
      </c>
      <c r="K939" t="s">
        <v>20</v>
      </c>
      <c r="L939">
        <v>0</v>
      </c>
      <c r="M939">
        <v>130962677</v>
      </c>
      <c r="N939">
        <v>130962677</v>
      </c>
      <c r="O939">
        <v>0</v>
      </c>
      <c r="P939">
        <v>130962677</v>
      </c>
      <c r="Q939">
        <v>130962677</v>
      </c>
      <c r="R939">
        <v>0</v>
      </c>
    </row>
    <row r="940" spans="1:18">
      <c r="A940" t="s">
        <v>1021</v>
      </c>
      <c r="B940">
        <v>9</v>
      </c>
      <c r="C940">
        <v>2196183</v>
      </c>
      <c r="D940" s="1">
        <v>7.1099999999999994E-5</v>
      </c>
      <c r="E940">
        <v>0.95428000000000002</v>
      </c>
      <c r="F940">
        <v>1.18E-2</v>
      </c>
      <c r="G940" t="s">
        <v>48</v>
      </c>
      <c r="H940">
        <v>0.17699999999999999</v>
      </c>
      <c r="I940">
        <v>0.18099999999999999</v>
      </c>
      <c r="J940">
        <v>0.97699999999999998</v>
      </c>
      <c r="K940" t="s">
        <v>26</v>
      </c>
      <c r="L940">
        <v>18</v>
      </c>
      <c r="M940">
        <v>2196183</v>
      </c>
      <c r="N940">
        <v>2196183</v>
      </c>
      <c r="O940">
        <v>0</v>
      </c>
      <c r="P940">
        <v>2196183</v>
      </c>
      <c r="Q940">
        <v>2196183</v>
      </c>
      <c r="R940">
        <v>0</v>
      </c>
    </row>
    <row r="941" spans="1:18">
      <c r="A941" t="s">
        <v>1022</v>
      </c>
      <c r="B941">
        <v>2</v>
      </c>
      <c r="C941">
        <v>181490100</v>
      </c>
      <c r="D941" s="1">
        <v>7.114E-5</v>
      </c>
      <c r="E941">
        <v>2.1554500000000001</v>
      </c>
      <c r="F941">
        <v>0.1933</v>
      </c>
      <c r="G941" t="s">
        <v>246</v>
      </c>
      <c r="H941">
        <v>5.3899999999999998E-3</v>
      </c>
      <c r="I941">
        <v>1.9599999999999999E-3</v>
      </c>
      <c r="J941">
        <v>0.77300000000000002</v>
      </c>
      <c r="K941" t="s">
        <v>57</v>
      </c>
      <c r="L941">
        <v>0</v>
      </c>
      <c r="M941">
        <v>181490100</v>
      </c>
      <c r="N941">
        <v>181649100</v>
      </c>
      <c r="O941">
        <v>159</v>
      </c>
      <c r="P941">
        <v>181490100</v>
      </c>
      <c r="Q941">
        <v>181649100</v>
      </c>
      <c r="R941">
        <v>159</v>
      </c>
    </row>
    <row r="942" spans="1:18">
      <c r="A942" t="s">
        <v>1023</v>
      </c>
      <c r="B942">
        <v>9</v>
      </c>
      <c r="C942">
        <v>130309933</v>
      </c>
      <c r="D942" s="1">
        <v>7.115999999999999E-5</v>
      </c>
      <c r="E942">
        <v>1.06908</v>
      </c>
      <c r="F942">
        <v>1.6799999999999999E-2</v>
      </c>
      <c r="G942" t="s">
        <v>23</v>
      </c>
      <c r="H942">
        <v>0.91900000000000004</v>
      </c>
      <c r="I942">
        <v>0.92</v>
      </c>
      <c r="J942">
        <v>0.91200000000000003</v>
      </c>
      <c r="K942" t="s">
        <v>63</v>
      </c>
      <c r="L942">
        <v>0</v>
      </c>
      <c r="M942">
        <v>130235833</v>
      </c>
      <c r="N942">
        <v>130432933</v>
      </c>
      <c r="O942">
        <v>197.1</v>
      </c>
      <c r="P942">
        <v>130293133</v>
      </c>
      <c r="Q942">
        <v>130309933</v>
      </c>
      <c r="R942">
        <v>16.8</v>
      </c>
    </row>
    <row r="943" spans="1:18">
      <c r="A943" t="s">
        <v>1024</v>
      </c>
      <c r="B943">
        <v>22</v>
      </c>
      <c r="C943">
        <v>31189270</v>
      </c>
      <c r="D943" s="1">
        <v>7.1209999999999991E-5</v>
      </c>
      <c r="E943">
        <v>0.80123999999999995</v>
      </c>
      <c r="F943">
        <v>5.5800000000000002E-2</v>
      </c>
      <c r="G943" t="s">
        <v>56</v>
      </c>
      <c r="H943">
        <v>8.8699999999999994E-3</v>
      </c>
      <c r="I943">
        <v>5.0899999999999999E-3</v>
      </c>
      <c r="J943">
        <v>0.29499999999999998</v>
      </c>
      <c r="K943" t="s">
        <v>186</v>
      </c>
      <c r="L943">
        <v>1</v>
      </c>
      <c r="M943">
        <v>31189270</v>
      </c>
      <c r="N943">
        <v>31189270</v>
      </c>
      <c r="O943">
        <v>0</v>
      </c>
      <c r="P943">
        <v>31189270</v>
      </c>
      <c r="Q943">
        <v>31189270</v>
      </c>
      <c r="R943">
        <v>0</v>
      </c>
    </row>
    <row r="944" spans="1:18">
      <c r="A944" t="s">
        <v>1025</v>
      </c>
      <c r="B944">
        <v>16</v>
      </c>
      <c r="C944">
        <v>86191784</v>
      </c>
      <c r="D944" s="1">
        <v>7.1379999999999998E-5</v>
      </c>
      <c r="E944">
        <v>3.1324000000000001</v>
      </c>
      <c r="F944">
        <v>0.28749999999999998</v>
      </c>
      <c r="G944" t="s">
        <v>56</v>
      </c>
      <c r="H944">
        <v>1.2700000000000001E-3</v>
      </c>
      <c r="I944">
        <v>1.2700000000000001E-3</v>
      </c>
      <c r="J944">
        <v>0.41099999999999998</v>
      </c>
      <c r="K944" t="s">
        <v>92</v>
      </c>
      <c r="L944">
        <v>0</v>
      </c>
      <c r="M944">
        <v>86191784</v>
      </c>
      <c r="N944">
        <v>86191784</v>
      </c>
      <c r="O944">
        <v>0</v>
      </c>
      <c r="P944">
        <v>86191784</v>
      </c>
      <c r="Q944">
        <v>86191784</v>
      </c>
      <c r="R944">
        <v>0</v>
      </c>
    </row>
    <row r="945" spans="1:18">
      <c r="A945" t="s">
        <v>1026</v>
      </c>
      <c r="B945">
        <v>9</v>
      </c>
      <c r="C945">
        <v>34002802</v>
      </c>
      <c r="D945" s="1">
        <v>7.1529999999999988E-5</v>
      </c>
      <c r="E945">
        <v>5.0253699999999997</v>
      </c>
      <c r="F945">
        <v>0.40660000000000002</v>
      </c>
      <c r="G945" t="s">
        <v>125</v>
      </c>
      <c r="H945">
        <v>6.3599999999999996E-4</v>
      </c>
      <c r="I945">
        <v>6.3599999999999996E-4</v>
      </c>
      <c r="J945">
        <v>0.33900000000000002</v>
      </c>
      <c r="K945" t="s">
        <v>92</v>
      </c>
      <c r="L945">
        <v>0</v>
      </c>
      <c r="M945">
        <v>34002802</v>
      </c>
      <c r="N945">
        <v>34002802</v>
      </c>
      <c r="O945">
        <v>0</v>
      </c>
      <c r="P945">
        <v>34002802</v>
      </c>
      <c r="Q945">
        <v>34002802</v>
      </c>
      <c r="R945">
        <v>0</v>
      </c>
    </row>
    <row r="946" spans="1:18">
      <c r="A946" t="s">
        <v>1027</v>
      </c>
      <c r="B946">
        <v>3</v>
      </c>
      <c r="C946">
        <v>172016145</v>
      </c>
      <c r="D946" s="1">
        <v>7.1529999999999988E-5</v>
      </c>
      <c r="E946">
        <v>0.75253999999999999</v>
      </c>
      <c r="F946">
        <v>7.1599999999999997E-2</v>
      </c>
      <c r="G946" t="s">
        <v>37</v>
      </c>
      <c r="H946">
        <v>0.99399999999999999</v>
      </c>
      <c r="I946">
        <v>0.995</v>
      </c>
      <c r="J946">
        <v>0.86299999999999999</v>
      </c>
      <c r="K946" t="s">
        <v>305</v>
      </c>
      <c r="L946">
        <v>0</v>
      </c>
      <c r="M946">
        <v>172016145</v>
      </c>
      <c r="N946">
        <v>172022985</v>
      </c>
      <c r="O946">
        <v>6.84</v>
      </c>
      <c r="P946">
        <v>172016145</v>
      </c>
      <c r="Q946">
        <v>172022985</v>
      </c>
      <c r="R946">
        <v>6.84</v>
      </c>
    </row>
    <row r="947" spans="1:18">
      <c r="A947" t="s">
        <v>1028</v>
      </c>
      <c r="B947">
        <v>13</v>
      </c>
      <c r="C947">
        <v>38878778</v>
      </c>
      <c r="D947" s="1">
        <v>7.1639999999999998E-5</v>
      </c>
      <c r="E947">
        <v>0.6855</v>
      </c>
      <c r="F947">
        <v>9.5100000000000004E-2</v>
      </c>
      <c r="G947" t="s">
        <v>23</v>
      </c>
      <c r="H947">
        <v>0.995</v>
      </c>
      <c r="I947">
        <v>0.995</v>
      </c>
      <c r="J947">
        <v>0.59499999999999997</v>
      </c>
      <c r="K947" t="s">
        <v>769</v>
      </c>
      <c r="L947">
        <v>0</v>
      </c>
      <c r="M947">
        <v>38878778</v>
      </c>
      <c r="N947">
        <v>40178778</v>
      </c>
      <c r="O947">
        <v>1300</v>
      </c>
      <c r="P947">
        <v>38878778</v>
      </c>
      <c r="Q947">
        <v>38884528</v>
      </c>
      <c r="R947">
        <v>5.75</v>
      </c>
    </row>
    <row r="948" spans="1:18">
      <c r="A948" t="s">
        <v>1029</v>
      </c>
      <c r="B948">
        <v>6</v>
      </c>
      <c r="C948">
        <v>64855364</v>
      </c>
      <c r="D948" s="1">
        <v>7.1739999999999987E-5</v>
      </c>
      <c r="E948">
        <v>1.6778300000000002</v>
      </c>
      <c r="F948">
        <v>0.1303</v>
      </c>
      <c r="G948" t="s">
        <v>463</v>
      </c>
      <c r="H948">
        <v>9.9799999999999993E-3</v>
      </c>
      <c r="I948">
        <v>6.1999999999999998E-3</v>
      </c>
      <c r="J948">
        <v>0.63300000000000001</v>
      </c>
      <c r="K948" t="s">
        <v>30</v>
      </c>
      <c r="L948">
        <v>0</v>
      </c>
      <c r="M948">
        <v>64855364</v>
      </c>
      <c r="N948">
        <v>64855364</v>
      </c>
      <c r="O948">
        <v>0</v>
      </c>
      <c r="P948">
        <v>64855364</v>
      </c>
      <c r="Q948">
        <v>64855364</v>
      </c>
      <c r="R948">
        <v>0</v>
      </c>
    </row>
    <row r="949" spans="1:18">
      <c r="A949" t="s">
        <v>1030</v>
      </c>
      <c r="B949">
        <v>4</v>
      </c>
      <c r="C949">
        <v>72591518</v>
      </c>
      <c r="D949" s="1">
        <v>7.1789999999999989E-5</v>
      </c>
      <c r="E949">
        <v>1.8224800000000001</v>
      </c>
      <c r="F949">
        <v>0.1512</v>
      </c>
      <c r="G949" t="s">
        <v>48</v>
      </c>
      <c r="H949">
        <v>2.0899999999999998E-3</v>
      </c>
      <c r="I949">
        <v>2.0899999999999998E-3</v>
      </c>
      <c r="J949">
        <v>0.88900000000000001</v>
      </c>
      <c r="K949" t="s">
        <v>61</v>
      </c>
      <c r="L949">
        <v>0</v>
      </c>
      <c r="M949">
        <v>72579618</v>
      </c>
      <c r="N949">
        <v>72595118</v>
      </c>
      <c r="O949">
        <v>15.5</v>
      </c>
      <c r="P949">
        <v>72581968</v>
      </c>
      <c r="Q949">
        <v>72591518</v>
      </c>
      <c r="R949">
        <v>9.5500000000000007</v>
      </c>
    </row>
    <row r="950" spans="1:18">
      <c r="A950" t="s">
        <v>1031</v>
      </c>
      <c r="B950">
        <v>11</v>
      </c>
      <c r="C950">
        <v>6237053</v>
      </c>
      <c r="D950" s="1">
        <v>7.230999999999999E-5</v>
      </c>
      <c r="E950">
        <v>1.5244</v>
      </c>
      <c r="F950">
        <v>0.1062</v>
      </c>
      <c r="G950" t="s">
        <v>23</v>
      </c>
      <c r="H950">
        <v>5.0099999999999997E-3</v>
      </c>
      <c r="I950">
        <v>5.45E-3</v>
      </c>
      <c r="J950">
        <v>0.79800000000000004</v>
      </c>
      <c r="K950" t="s">
        <v>740</v>
      </c>
      <c r="L950">
        <v>0</v>
      </c>
      <c r="M950">
        <v>6205053</v>
      </c>
      <c r="N950">
        <v>6237053</v>
      </c>
      <c r="O950">
        <v>32</v>
      </c>
      <c r="P950">
        <v>6237053</v>
      </c>
      <c r="Q950">
        <v>6237053</v>
      </c>
      <c r="R950">
        <v>0</v>
      </c>
    </row>
    <row r="951" spans="1:18">
      <c r="A951" t="s">
        <v>1032</v>
      </c>
      <c r="B951">
        <v>11</v>
      </c>
      <c r="C951">
        <v>48822070</v>
      </c>
      <c r="D951" s="1">
        <v>7.2559999999999996E-5</v>
      </c>
      <c r="E951">
        <v>1.04592</v>
      </c>
      <c r="F951">
        <v>1.1299999999999999E-2</v>
      </c>
      <c r="G951" t="s">
        <v>48</v>
      </c>
      <c r="H951">
        <v>0.443</v>
      </c>
      <c r="I951">
        <v>0.41599999999999998</v>
      </c>
      <c r="J951">
        <v>0.91300000000000003</v>
      </c>
      <c r="K951" t="s">
        <v>1033</v>
      </c>
      <c r="L951">
        <v>1</v>
      </c>
      <c r="M951">
        <v>48517070</v>
      </c>
      <c r="N951">
        <v>50022070</v>
      </c>
      <c r="O951">
        <v>1505</v>
      </c>
      <c r="P951">
        <v>48517070</v>
      </c>
      <c r="Q951">
        <v>49116070</v>
      </c>
      <c r="R951">
        <v>599</v>
      </c>
    </row>
    <row r="952" spans="1:18">
      <c r="A952" t="s">
        <v>1034</v>
      </c>
      <c r="B952">
        <v>13</v>
      </c>
      <c r="C952">
        <v>69722838</v>
      </c>
      <c r="D952" s="1">
        <v>7.2739999999999998E-5</v>
      </c>
      <c r="E952">
        <v>2.9485099999999997</v>
      </c>
      <c r="F952">
        <v>0.27260000000000001</v>
      </c>
      <c r="G952" t="s">
        <v>23</v>
      </c>
      <c r="H952">
        <v>7.7300000000000003E-4</v>
      </c>
      <c r="I952">
        <v>7.7300000000000003E-4</v>
      </c>
      <c r="J952">
        <v>0.59199999999999997</v>
      </c>
      <c r="K952" t="s">
        <v>61</v>
      </c>
      <c r="L952">
        <v>0</v>
      </c>
      <c r="M952">
        <v>69722838</v>
      </c>
      <c r="N952">
        <v>69722838</v>
      </c>
      <c r="O952">
        <v>0</v>
      </c>
      <c r="P952">
        <v>69722838</v>
      </c>
      <c r="Q952">
        <v>69722838</v>
      </c>
      <c r="R952">
        <v>0</v>
      </c>
    </row>
    <row r="953" spans="1:18">
      <c r="A953" t="s">
        <v>1035</v>
      </c>
      <c r="B953">
        <v>11</v>
      </c>
      <c r="C953">
        <v>21614099</v>
      </c>
      <c r="D953" s="1">
        <v>7.2849999999999995E-5</v>
      </c>
      <c r="E953">
        <v>3.10216</v>
      </c>
      <c r="F953">
        <v>0.28539999999999999</v>
      </c>
      <c r="G953" t="s">
        <v>42</v>
      </c>
      <c r="H953">
        <v>4.5100000000000001E-4</v>
      </c>
      <c r="I953">
        <v>4.5100000000000001E-4</v>
      </c>
      <c r="J953">
        <v>0.97599999999999998</v>
      </c>
      <c r="K953" t="s">
        <v>61</v>
      </c>
      <c r="L953">
        <v>0</v>
      </c>
      <c r="M953">
        <v>21614099</v>
      </c>
      <c r="N953">
        <v>21614099</v>
      </c>
      <c r="O953">
        <v>0</v>
      </c>
      <c r="P953">
        <v>21614099</v>
      </c>
      <c r="Q953">
        <v>21614099</v>
      </c>
      <c r="R953">
        <v>0</v>
      </c>
    </row>
    <row r="954" spans="1:18">
      <c r="A954" t="s">
        <v>1036</v>
      </c>
      <c r="B954">
        <v>12</v>
      </c>
      <c r="C954">
        <v>15735870</v>
      </c>
      <c r="D954" s="1">
        <v>7.2909999999999991E-5</v>
      </c>
      <c r="E954">
        <v>2.1788599999999998</v>
      </c>
      <c r="F954">
        <v>0.1963</v>
      </c>
      <c r="G954" t="s">
        <v>56</v>
      </c>
      <c r="H954">
        <v>2.5000000000000001E-3</v>
      </c>
      <c r="I954">
        <v>1.2700000000000001E-3</v>
      </c>
      <c r="J954">
        <v>0.92600000000000005</v>
      </c>
      <c r="K954" t="s">
        <v>57</v>
      </c>
      <c r="L954">
        <v>1</v>
      </c>
      <c r="M954">
        <v>15735870</v>
      </c>
      <c r="N954">
        <v>15735870</v>
      </c>
      <c r="O954">
        <v>0</v>
      </c>
      <c r="P954">
        <v>15735870</v>
      </c>
      <c r="Q954">
        <v>15735870</v>
      </c>
      <c r="R954">
        <v>0</v>
      </c>
    </row>
    <row r="955" spans="1:18">
      <c r="A955" t="s">
        <v>1037</v>
      </c>
      <c r="B955">
        <v>1</v>
      </c>
      <c r="C955">
        <v>79233700</v>
      </c>
      <c r="D955" s="1">
        <v>7.2989999999999991E-5</v>
      </c>
      <c r="E955">
        <v>0.96291000000000004</v>
      </c>
      <c r="F955">
        <v>9.4999999999999998E-3</v>
      </c>
      <c r="G955" t="s">
        <v>45</v>
      </c>
      <c r="H955">
        <v>0.35299999999999998</v>
      </c>
      <c r="I955">
        <v>0.35899999999999999</v>
      </c>
      <c r="J955">
        <v>0.95799999999999996</v>
      </c>
      <c r="K955" t="s">
        <v>26</v>
      </c>
      <c r="L955">
        <v>0</v>
      </c>
      <c r="M955">
        <v>79184200</v>
      </c>
      <c r="N955">
        <v>79233701</v>
      </c>
      <c r="O955">
        <v>49.500999999999998</v>
      </c>
      <c r="P955">
        <v>79186200</v>
      </c>
      <c r="Q955">
        <v>79233701</v>
      </c>
      <c r="R955">
        <v>47.500999999999998</v>
      </c>
    </row>
    <row r="956" spans="1:18">
      <c r="A956" t="s">
        <v>1038</v>
      </c>
      <c r="B956">
        <v>4</v>
      </c>
      <c r="C956">
        <v>7071135</v>
      </c>
      <c r="D956" s="1">
        <v>7.327999999999999E-5</v>
      </c>
      <c r="E956">
        <v>0.86553999999999998</v>
      </c>
      <c r="F956">
        <v>3.6400000000000002E-2</v>
      </c>
      <c r="G956" t="s">
        <v>32</v>
      </c>
      <c r="H956">
        <v>2.58E-2</v>
      </c>
      <c r="I956">
        <v>2.9499999999999998E-2</v>
      </c>
      <c r="J956">
        <v>0.96899999999999997</v>
      </c>
      <c r="K956" t="s">
        <v>20</v>
      </c>
      <c r="L956">
        <v>0</v>
      </c>
      <c r="M956">
        <v>6960135</v>
      </c>
      <c r="N956">
        <v>7123335</v>
      </c>
      <c r="O956">
        <v>163.19999999999999</v>
      </c>
      <c r="P956">
        <v>6960135</v>
      </c>
      <c r="Q956">
        <v>7123335</v>
      </c>
      <c r="R956">
        <v>163.19999999999999</v>
      </c>
    </row>
    <row r="957" spans="1:18">
      <c r="A957" t="s">
        <v>1039</v>
      </c>
      <c r="B957">
        <v>3</v>
      </c>
      <c r="C957">
        <v>149296497</v>
      </c>
      <c r="D957" s="1">
        <v>7.3379999999999992E-5</v>
      </c>
      <c r="E957">
        <v>1.0457099999999999</v>
      </c>
      <c r="F957">
        <v>1.1299999999999999E-2</v>
      </c>
      <c r="G957" t="s">
        <v>42</v>
      </c>
      <c r="H957">
        <v>0.18</v>
      </c>
      <c r="I957">
        <v>0.189</v>
      </c>
      <c r="J957">
        <v>0.94399999999999995</v>
      </c>
      <c r="K957" t="s">
        <v>24</v>
      </c>
      <c r="L957">
        <v>1</v>
      </c>
      <c r="M957">
        <v>149296497</v>
      </c>
      <c r="N957">
        <v>149296497</v>
      </c>
      <c r="O957">
        <v>0</v>
      </c>
      <c r="P957">
        <v>149296497</v>
      </c>
      <c r="Q957">
        <v>149296497</v>
      </c>
      <c r="R957">
        <v>0</v>
      </c>
    </row>
    <row r="958" spans="1:18">
      <c r="A958" t="s">
        <v>1040</v>
      </c>
      <c r="B958">
        <v>12</v>
      </c>
      <c r="C958">
        <v>297040</v>
      </c>
      <c r="D958" s="1">
        <v>7.3829999999999989E-5</v>
      </c>
      <c r="E958">
        <v>0.96348</v>
      </c>
      <c r="F958">
        <v>9.4000000000000004E-3</v>
      </c>
      <c r="G958" t="s">
        <v>45</v>
      </c>
      <c r="H958">
        <v>0.61699999999999999</v>
      </c>
      <c r="I958">
        <v>0.622</v>
      </c>
      <c r="J958">
        <v>0.82199999999999995</v>
      </c>
      <c r="K958" t="s">
        <v>54</v>
      </c>
      <c r="L958">
        <v>1</v>
      </c>
      <c r="M958">
        <v>297040</v>
      </c>
      <c r="N958">
        <v>297040</v>
      </c>
      <c r="O958">
        <v>0</v>
      </c>
      <c r="P958">
        <v>297040</v>
      </c>
      <c r="Q958">
        <v>297040</v>
      </c>
      <c r="R958">
        <v>0</v>
      </c>
    </row>
    <row r="959" spans="1:18">
      <c r="A959" t="s">
        <v>1041</v>
      </c>
      <c r="B959">
        <v>18</v>
      </c>
      <c r="C959">
        <v>34234822</v>
      </c>
      <c r="D959" s="1">
        <v>7.3869999999999996E-5</v>
      </c>
      <c r="E959">
        <v>4.2776300000000003</v>
      </c>
      <c r="F959">
        <v>0.36670000000000003</v>
      </c>
      <c r="G959" t="s">
        <v>28</v>
      </c>
      <c r="H959">
        <v>9.1699999999999993E-3</v>
      </c>
      <c r="I959">
        <v>4.6600000000000001E-3</v>
      </c>
      <c r="J959">
        <v>0.51800000000000002</v>
      </c>
      <c r="K959" t="s">
        <v>386</v>
      </c>
      <c r="L959">
        <v>0</v>
      </c>
      <c r="M959">
        <v>34234822</v>
      </c>
      <c r="N959">
        <v>34234822</v>
      </c>
      <c r="O959">
        <v>0</v>
      </c>
      <c r="P959">
        <v>34234822</v>
      </c>
      <c r="Q959">
        <v>34234822</v>
      </c>
      <c r="R959">
        <v>0</v>
      </c>
    </row>
    <row r="960" spans="1:18">
      <c r="A960" t="s">
        <v>1042</v>
      </c>
      <c r="B960">
        <v>12</v>
      </c>
      <c r="C960">
        <v>120731023</v>
      </c>
      <c r="D960" s="1">
        <v>7.3899999999999994E-5</v>
      </c>
      <c r="E960">
        <v>4.87052</v>
      </c>
      <c r="F960">
        <v>0.39950000000000002</v>
      </c>
      <c r="G960" t="s">
        <v>28</v>
      </c>
      <c r="H960">
        <v>4.5199999999999998E-4</v>
      </c>
      <c r="I960">
        <v>4.5199999999999998E-4</v>
      </c>
      <c r="J960">
        <v>0.60299999999999998</v>
      </c>
      <c r="K960" t="s">
        <v>61</v>
      </c>
      <c r="L960">
        <v>0</v>
      </c>
      <c r="M960">
        <v>120731023</v>
      </c>
      <c r="N960">
        <v>120731023</v>
      </c>
      <c r="O960">
        <v>0</v>
      </c>
      <c r="P960">
        <v>120731023</v>
      </c>
      <c r="Q960">
        <v>120731023</v>
      </c>
      <c r="R960">
        <v>0</v>
      </c>
    </row>
    <row r="961" spans="1:18">
      <c r="A961" t="s">
        <v>1043</v>
      </c>
      <c r="B961">
        <v>22</v>
      </c>
      <c r="C961">
        <v>45021468</v>
      </c>
      <c r="D961" s="1">
        <v>7.3949999999999995E-5</v>
      </c>
      <c r="E961">
        <v>1.5139200000000002</v>
      </c>
      <c r="F961">
        <v>0.1046</v>
      </c>
      <c r="G961" t="s">
        <v>23</v>
      </c>
      <c r="H961">
        <v>6.4200000000000004E-3</v>
      </c>
      <c r="I961">
        <v>5.6800000000000002E-3</v>
      </c>
      <c r="J961">
        <v>0.47399999999999998</v>
      </c>
      <c r="K961" t="s">
        <v>63</v>
      </c>
      <c r="L961">
        <v>0</v>
      </c>
      <c r="M961">
        <v>45018328</v>
      </c>
      <c r="N961">
        <v>45021468</v>
      </c>
      <c r="O961">
        <v>3.14</v>
      </c>
      <c r="P961">
        <v>45018328</v>
      </c>
      <c r="Q961">
        <v>45021468</v>
      </c>
      <c r="R961">
        <v>3.14</v>
      </c>
    </row>
    <row r="962" spans="1:18">
      <c r="A962" t="s">
        <v>1044</v>
      </c>
      <c r="B962">
        <v>9</v>
      </c>
      <c r="C962">
        <v>13159766</v>
      </c>
      <c r="D962" s="1">
        <v>7.4019999999999999E-5</v>
      </c>
      <c r="E962">
        <v>15.57551</v>
      </c>
      <c r="F962">
        <v>0.69279999999999997</v>
      </c>
      <c r="G962" t="s">
        <v>159</v>
      </c>
      <c r="H962">
        <v>3.7500000000000001E-4</v>
      </c>
      <c r="I962">
        <v>3.7500000000000001E-4</v>
      </c>
      <c r="J962">
        <v>0.27400000000000002</v>
      </c>
      <c r="K962" t="s">
        <v>92</v>
      </c>
      <c r="L962">
        <v>0</v>
      </c>
      <c r="M962">
        <v>13159766</v>
      </c>
      <c r="N962">
        <v>13159766</v>
      </c>
      <c r="O962">
        <v>0</v>
      </c>
      <c r="P962">
        <v>13159766</v>
      </c>
      <c r="Q962">
        <v>13159766</v>
      </c>
      <c r="R962">
        <v>0</v>
      </c>
    </row>
    <row r="963" spans="1:18">
      <c r="A963" t="s">
        <v>1045</v>
      </c>
      <c r="B963">
        <v>5</v>
      </c>
      <c r="C963">
        <v>11345193</v>
      </c>
      <c r="D963" s="1">
        <v>7.4070000000000001E-5</v>
      </c>
      <c r="E963">
        <v>1.1176200000000001</v>
      </c>
      <c r="F963">
        <v>2.81E-2</v>
      </c>
      <c r="G963" t="s">
        <v>23</v>
      </c>
      <c r="H963">
        <v>3.3700000000000001E-2</v>
      </c>
      <c r="I963">
        <v>3.2300000000000002E-2</v>
      </c>
      <c r="J963">
        <v>0.75600000000000001</v>
      </c>
      <c r="K963" t="s">
        <v>63</v>
      </c>
      <c r="L963">
        <v>0</v>
      </c>
      <c r="M963">
        <v>11302493</v>
      </c>
      <c r="N963">
        <v>11345193</v>
      </c>
      <c r="O963">
        <v>42.7</v>
      </c>
      <c r="P963">
        <v>11342283</v>
      </c>
      <c r="Q963">
        <v>11345193</v>
      </c>
      <c r="R963">
        <v>2.91</v>
      </c>
    </row>
    <row r="964" spans="1:18">
      <c r="A964" t="s">
        <v>1046</v>
      </c>
      <c r="B964">
        <v>15</v>
      </c>
      <c r="C964">
        <v>46146834</v>
      </c>
      <c r="D964" s="1">
        <v>7.408999999999999E-5</v>
      </c>
      <c r="E964">
        <v>1.7955299999999998</v>
      </c>
      <c r="F964">
        <v>0.1477</v>
      </c>
      <c r="G964" t="s">
        <v>23</v>
      </c>
      <c r="H964">
        <v>7.8300000000000002E-3</v>
      </c>
      <c r="I964">
        <v>6.2199999999999998E-3</v>
      </c>
      <c r="J964">
        <v>0.44800000000000001</v>
      </c>
      <c r="K964" t="s">
        <v>386</v>
      </c>
      <c r="L964">
        <v>0</v>
      </c>
      <c r="M964">
        <v>46146834</v>
      </c>
      <c r="N964">
        <v>46146834</v>
      </c>
      <c r="O964">
        <v>0</v>
      </c>
      <c r="P964">
        <v>46146834</v>
      </c>
      <c r="Q964">
        <v>46146834</v>
      </c>
      <c r="R964">
        <v>0</v>
      </c>
    </row>
    <row r="965" spans="1:18">
      <c r="A965" t="s">
        <v>1047</v>
      </c>
      <c r="B965">
        <v>13</v>
      </c>
      <c r="C965">
        <v>70051783</v>
      </c>
      <c r="D965" s="1">
        <v>7.4249999999999989E-5</v>
      </c>
      <c r="E965">
        <v>3.0783700000000001</v>
      </c>
      <c r="F965">
        <v>0.2838</v>
      </c>
      <c r="G965" t="s">
        <v>159</v>
      </c>
      <c r="H965">
        <v>5.0100000000000003E-4</v>
      </c>
      <c r="I965">
        <v>5.0100000000000003E-4</v>
      </c>
      <c r="J965">
        <v>0.90900000000000003</v>
      </c>
      <c r="K965" t="s">
        <v>92</v>
      </c>
      <c r="L965">
        <v>0</v>
      </c>
      <c r="M965">
        <v>70051783</v>
      </c>
      <c r="N965">
        <v>70051783</v>
      </c>
      <c r="O965">
        <v>0</v>
      </c>
      <c r="P965">
        <v>70051783</v>
      </c>
      <c r="Q965">
        <v>70051783</v>
      </c>
      <c r="R965">
        <v>0</v>
      </c>
    </row>
    <row r="966" spans="1:18">
      <c r="A966" t="s">
        <v>1048</v>
      </c>
      <c r="B966">
        <v>6</v>
      </c>
      <c r="C966">
        <v>6137172</v>
      </c>
      <c r="D966" s="1">
        <v>7.4389999999999998E-5</v>
      </c>
      <c r="E966">
        <v>1.2046600000000001</v>
      </c>
      <c r="F966">
        <v>4.7E-2</v>
      </c>
      <c r="G966" t="s">
        <v>28</v>
      </c>
      <c r="H966">
        <v>1.29E-2</v>
      </c>
      <c r="I966">
        <v>1.2200000000000001E-2</v>
      </c>
      <c r="J966">
        <v>0.72399999999999998</v>
      </c>
      <c r="K966" t="s">
        <v>63</v>
      </c>
      <c r="L966">
        <v>0</v>
      </c>
      <c r="M966">
        <v>6137172</v>
      </c>
      <c r="N966">
        <v>6152972</v>
      </c>
      <c r="O966">
        <v>15.8</v>
      </c>
      <c r="P966">
        <v>6137172</v>
      </c>
      <c r="Q966">
        <v>6137172</v>
      </c>
      <c r="R966">
        <v>0</v>
      </c>
    </row>
    <row r="967" spans="1:18">
      <c r="A967" t="s">
        <v>1049</v>
      </c>
      <c r="B967">
        <v>13</v>
      </c>
      <c r="C967">
        <v>67915459</v>
      </c>
      <c r="D967" s="1">
        <v>7.4399999999999992E-5</v>
      </c>
      <c r="E967">
        <v>1.8133900000000001</v>
      </c>
      <c r="F967">
        <v>0.1502</v>
      </c>
      <c r="G967" t="s">
        <v>125</v>
      </c>
      <c r="H967">
        <v>4.2199999999999998E-3</v>
      </c>
      <c r="I967">
        <v>3.2799999999999999E-3</v>
      </c>
      <c r="J967">
        <v>0.70899999999999996</v>
      </c>
      <c r="K967" t="s">
        <v>57</v>
      </c>
      <c r="L967">
        <v>0</v>
      </c>
      <c r="M967">
        <v>67906939</v>
      </c>
      <c r="N967">
        <v>67919409</v>
      </c>
      <c r="O967">
        <v>12.47</v>
      </c>
      <c r="P967">
        <v>67906939</v>
      </c>
      <c r="Q967">
        <v>67919409</v>
      </c>
      <c r="R967">
        <v>12.47</v>
      </c>
    </row>
    <row r="968" spans="1:18">
      <c r="A968" t="s">
        <v>1050</v>
      </c>
      <c r="B968">
        <v>2</v>
      </c>
      <c r="C968">
        <v>25679596</v>
      </c>
      <c r="D968" s="1">
        <v>7.450999999999999E-5</v>
      </c>
      <c r="E968">
        <v>0.96338999999999997</v>
      </c>
      <c r="F968">
        <v>9.4000000000000004E-3</v>
      </c>
      <c r="G968" t="s">
        <v>37</v>
      </c>
      <c r="H968">
        <v>0.69899999999999995</v>
      </c>
      <c r="I968">
        <v>0.69699999999999995</v>
      </c>
      <c r="J968">
        <v>0.96</v>
      </c>
      <c r="K968" t="s">
        <v>54</v>
      </c>
      <c r="L968">
        <v>1</v>
      </c>
      <c r="M968">
        <v>25656196</v>
      </c>
      <c r="N968">
        <v>25713996</v>
      </c>
      <c r="O968">
        <v>57.8</v>
      </c>
      <c r="P968">
        <v>25679596</v>
      </c>
      <c r="Q968">
        <v>25713996</v>
      </c>
      <c r="R968">
        <v>34.4</v>
      </c>
    </row>
    <row r="969" spans="1:18">
      <c r="A969" t="s">
        <v>1051</v>
      </c>
      <c r="B969">
        <v>4</v>
      </c>
      <c r="C969">
        <v>117573922</v>
      </c>
      <c r="D969" s="1">
        <v>7.4579999999999994E-5</v>
      </c>
      <c r="E969">
        <v>1.2801800000000001</v>
      </c>
      <c r="F969">
        <v>6.2300000000000001E-2</v>
      </c>
      <c r="G969" t="s">
        <v>37</v>
      </c>
      <c r="H969">
        <v>0.99099999999999999</v>
      </c>
      <c r="I969">
        <v>0.99</v>
      </c>
      <c r="J969">
        <v>0.64400000000000002</v>
      </c>
      <c r="K969" t="s">
        <v>63</v>
      </c>
      <c r="L969">
        <v>0</v>
      </c>
      <c r="M969">
        <v>117573922</v>
      </c>
      <c r="N969">
        <v>117573922</v>
      </c>
      <c r="O969">
        <v>0</v>
      </c>
      <c r="P969">
        <v>117573922</v>
      </c>
      <c r="Q969">
        <v>117573922</v>
      </c>
      <c r="R969">
        <v>0</v>
      </c>
    </row>
    <row r="970" spans="1:18">
      <c r="A970" t="s">
        <v>1052</v>
      </c>
      <c r="B970">
        <v>5</v>
      </c>
      <c r="C970">
        <v>9192755</v>
      </c>
      <c r="D970" s="1">
        <v>7.4919999999999994E-5</v>
      </c>
      <c r="E970">
        <v>2.2337899999999999</v>
      </c>
      <c r="F970">
        <v>0.20300000000000001</v>
      </c>
      <c r="G970" t="s">
        <v>23</v>
      </c>
      <c r="H970">
        <v>9.3800000000000003E-4</v>
      </c>
      <c r="I970">
        <v>9.3800000000000003E-4</v>
      </c>
      <c r="J970">
        <v>0.96499999999999997</v>
      </c>
      <c r="K970" t="s">
        <v>61</v>
      </c>
      <c r="L970">
        <v>0</v>
      </c>
      <c r="M970">
        <v>9192755</v>
      </c>
      <c r="N970">
        <v>9192755</v>
      </c>
      <c r="O970">
        <v>0</v>
      </c>
      <c r="P970">
        <v>9192755</v>
      </c>
      <c r="Q970">
        <v>9192755</v>
      </c>
      <c r="R970">
        <v>0</v>
      </c>
    </row>
    <row r="971" spans="1:18">
      <c r="A971" t="s">
        <v>1053</v>
      </c>
      <c r="B971">
        <v>14</v>
      </c>
      <c r="C971">
        <v>22537017</v>
      </c>
      <c r="D971" s="1">
        <v>7.4960000000000001E-5</v>
      </c>
      <c r="E971">
        <v>0.84013000000000004</v>
      </c>
      <c r="F971">
        <v>4.3999999999999997E-2</v>
      </c>
      <c r="G971" t="s">
        <v>28</v>
      </c>
      <c r="H971">
        <v>0.98299999999999998</v>
      </c>
      <c r="I971">
        <v>0.98399999999999999</v>
      </c>
      <c r="J971">
        <v>0.6</v>
      </c>
      <c r="K971" t="s">
        <v>26</v>
      </c>
      <c r="L971">
        <v>0</v>
      </c>
      <c r="M971">
        <v>22537017</v>
      </c>
      <c r="N971">
        <v>22546747</v>
      </c>
      <c r="O971">
        <v>9.73</v>
      </c>
      <c r="P971">
        <v>22537017</v>
      </c>
      <c r="Q971">
        <v>22546747</v>
      </c>
      <c r="R971">
        <v>9.73</v>
      </c>
    </row>
    <row r="972" spans="1:18">
      <c r="A972" t="s">
        <v>1054</v>
      </c>
      <c r="B972">
        <v>12</v>
      </c>
      <c r="C972">
        <v>90679011</v>
      </c>
      <c r="D972" s="1">
        <v>7.4999999999999993E-5</v>
      </c>
      <c r="E972">
        <v>1.71618</v>
      </c>
      <c r="F972">
        <v>0.13639999999999999</v>
      </c>
      <c r="G972" t="s">
        <v>23</v>
      </c>
      <c r="H972">
        <v>2.3400000000000001E-3</v>
      </c>
      <c r="I972">
        <v>2.3400000000000001E-3</v>
      </c>
      <c r="J972">
        <v>0.873</v>
      </c>
      <c r="K972" t="s">
        <v>61</v>
      </c>
      <c r="L972">
        <v>0</v>
      </c>
      <c r="M972">
        <v>90679011</v>
      </c>
      <c r="N972">
        <v>90679011</v>
      </c>
      <c r="O972">
        <v>0</v>
      </c>
      <c r="P972">
        <v>90679011</v>
      </c>
      <c r="Q972">
        <v>90679011</v>
      </c>
      <c r="R972">
        <v>0</v>
      </c>
    </row>
    <row r="973" spans="1:18">
      <c r="A973" t="s">
        <v>1055</v>
      </c>
      <c r="B973">
        <v>19</v>
      </c>
      <c r="C973">
        <v>34456378</v>
      </c>
      <c r="D973" s="1">
        <v>7.5069999999999998E-5</v>
      </c>
      <c r="E973">
        <v>1.2665500000000001</v>
      </c>
      <c r="F973">
        <v>5.9700000000000003E-2</v>
      </c>
      <c r="G973" t="s">
        <v>56</v>
      </c>
      <c r="H973">
        <v>1.4200000000000001E-2</v>
      </c>
      <c r="I973">
        <v>1.12E-2</v>
      </c>
      <c r="J973">
        <v>0.65200000000000002</v>
      </c>
      <c r="K973" t="s">
        <v>682</v>
      </c>
      <c r="L973">
        <v>1</v>
      </c>
      <c r="M973">
        <v>34456378</v>
      </c>
      <c r="N973">
        <v>34456378</v>
      </c>
      <c r="O973">
        <v>0</v>
      </c>
      <c r="P973">
        <v>34456378</v>
      </c>
      <c r="Q973">
        <v>34456378</v>
      </c>
      <c r="R973">
        <v>0</v>
      </c>
    </row>
    <row r="974" spans="1:18">
      <c r="A974" t="s">
        <v>1056</v>
      </c>
      <c r="B974">
        <v>5</v>
      </c>
      <c r="C974">
        <v>164764508</v>
      </c>
      <c r="D974" s="1">
        <v>7.517E-5</v>
      </c>
      <c r="E974">
        <v>0.95733999999999997</v>
      </c>
      <c r="F974">
        <v>1.0999999999999999E-2</v>
      </c>
      <c r="G974" t="s">
        <v>48</v>
      </c>
      <c r="H974">
        <v>0.18</v>
      </c>
      <c r="I974">
        <v>0.193</v>
      </c>
      <c r="J974">
        <v>0.99399999999999999</v>
      </c>
      <c r="K974" t="s">
        <v>109</v>
      </c>
      <c r="L974">
        <v>5</v>
      </c>
      <c r="M974">
        <v>164468508</v>
      </c>
      <c r="N974">
        <v>164784308</v>
      </c>
      <c r="O974">
        <v>315.8</v>
      </c>
      <c r="P974">
        <v>164759498</v>
      </c>
      <c r="Q974">
        <v>164784308</v>
      </c>
      <c r="R974">
        <v>24.81</v>
      </c>
    </row>
    <row r="975" spans="1:18">
      <c r="A975" t="s">
        <v>1057</v>
      </c>
      <c r="B975">
        <v>7</v>
      </c>
      <c r="C975">
        <v>117498461</v>
      </c>
      <c r="D975" s="1">
        <v>7.5569999999999996E-5</v>
      </c>
      <c r="E975">
        <v>1.03634</v>
      </c>
      <c r="F975">
        <v>8.9999999999999993E-3</v>
      </c>
      <c r="G975" t="s">
        <v>28</v>
      </c>
      <c r="H975">
        <v>0.67</v>
      </c>
      <c r="I975">
        <v>0.65400000000000003</v>
      </c>
      <c r="J975">
        <v>0.995</v>
      </c>
      <c r="K975" t="s">
        <v>24</v>
      </c>
      <c r="L975">
        <v>11</v>
      </c>
      <c r="M975">
        <v>117497811</v>
      </c>
      <c r="N975">
        <v>117529661</v>
      </c>
      <c r="O975">
        <v>31.85</v>
      </c>
      <c r="P975">
        <v>117497811</v>
      </c>
      <c r="Q975">
        <v>117529661</v>
      </c>
      <c r="R975">
        <v>31.85</v>
      </c>
    </row>
    <row r="976" spans="1:18">
      <c r="A976" t="s">
        <v>1058</v>
      </c>
      <c r="B976">
        <v>13</v>
      </c>
      <c r="C976">
        <v>36173964</v>
      </c>
      <c r="D976" s="1">
        <v>7.5599999999999994E-5</v>
      </c>
      <c r="E976">
        <v>1.86042</v>
      </c>
      <c r="F976">
        <v>0.15679999999999999</v>
      </c>
      <c r="G976" t="s">
        <v>125</v>
      </c>
      <c r="H976">
        <v>2.64E-3</v>
      </c>
      <c r="I976">
        <v>2.64E-3</v>
      </c>
      <c r="J976">
        <v>0.64500000000000002</v>
      </c>
      <c r="K976" t="s">
        <v>92</v>
      </c>
      <c r="L976">
        <v>0</v>
      </c>
      <c r="M976">
        <v>36173964</v>
      </c>
      <c r="N976">
        <v>36173964</v>
      </c>
      <c r="O976">
        <v>0</v>
      </c>
      <c r="P976">
        <v>36173964</v>
      </c>
      <c r="Q976">
        <v>36173964</v>
      </c>
      <c r="R976">
        <v>0</v>
      </c>
    </row>
    <row r="977" spans="1:18">
      <c r="A977" t="s">
        <v>1059</v>
      </c>
      <c r="B977">
        <v>4</v>
      </c>
      <c r="C977">
        <v>114842096</v>
      </c>
      <c r="D977" s="1">
        <v>7.5850000000000001E-5</v>
      </c>
      <c r="E977">
        <v>2.00732</v>
      </c>
      <c r="F977">
        <v>0.17610000000000001</v>
      </c>
      <c r="G977" t="s">
        <v>28</v>
      </c>
      <c r="H977">
        <v>4.3099999999999996E-3</v>
      </c>
      <c r="I977">
        <v>3.5000000000000001E-3</v>
      </c>
      <c r="J977">
        <v>0.56699999999999995</v>
      </c>
      <c r="K977" t="s">
        <v>68</v>
      </c>
      <c r="L977">
        <v>0</v>
      </c>
      <c r="M977">
        <v>114842096</v>
      </c>
      <c r="N977">
        <v>114842096</v>
      </c>
      <c r="O977">
        <v>0</v>
      </c>
      <c r="P977">
        <v>114842096</v>
      </c>
      <c r="Q977">
        <v>114842096</v>
      </c>
      <c r="R977">
        <v>0</v>
      </c>
    </row>
    <row r="978" spans="1:18">
      <c r="A978" t="s">
        <v>1060</v>
      </c>
      <c r="B978">
        <v>3</v>
      </c>
      <c r="C978">
        <v>66631352</v>
      </c>
      <c r="D978" s="1">
        <v>7.5899999999999988E-5</v>
      </c>
      <c r="E978">
        <v>1.0457099999999999</v>
      </c>
      <c r="F978">
        <v>1.1299999999999999E-2</v>
      </c>
      <c r="G978" t="s">
        <v>23</v>
      </c>
      <c r="H978">
        <v>0.185</v>
      </c>
      <c r="I978">
        <v>0.16900000000000001</v>
      </c>
      <c r="J978">
        <v>0.97299999999999998</v>
      </c>
      <c r="K978" t="s">
        <v>24</v>
      </c>
      <c r="L978">
        <v>1</v>
      </c>
      <c r="M978">
        <v>66628052</v>
      </c>
      <c r="N978">
        <v>66635872</v>
      </c>
      <c r="O978">
        <v>7.82</v>
      </c>
      <c r="P978">
        <v>66631352</v>
      </c>
      <c r="Q978">
        <v>66635872</v>
      </c>
      <c r="R978">
        <v>4.5199999999999996</v>
      </c>
    </row>
    <row r="979" spans="1:18">
      <c r="A979" t="s">
        <v>1061</v>
      </c>
      <c r="B979">
        <v>3</v>
      </c>
      <c r="C979">
        <v>158171455</v>
      </c>
      <c r="D979" s="1">
        <v>7.5919999999999991E-5</v>
      </c>
      <c r="E979">
        <v>1.0348999999999999</v>
      </c>
      <c r="F979">
        <v>8.6999999999999994E-3</v>
      </c>
      <c r="G979" t="s">
        <v>23</v>
      </c>
      <c r="H979">
        <v>0.47099999999999997</v>
      </c>
      <c r="I979">
        <v>0.44900000000000001</v>
      </c>
      <c r="J979">
        <v>0.97399999999999998</v>
      </c>
      <c r="K979" t="s">
        <v>24</v>
      </c>
      <c r="L979">
        <v>1</v>
      </c>
      <c r="M979">
        <v>157900455</v>
      </c>
      <c r="N979">
        <v>158276455</v>
      </c>
      <c r="O979">
        <v>376</v>
      </c>
      <c r="P979">
        <v>157900455</v>
      </c>
      <c r="Q979">
        <v>158171455</v>
      </c>
      <c r="R979">
        <v>271</v>
      </c>
    </row>
    <row r="980" spans="1:18">
      <c r="A980" t="s">
        <v>1062</v>
      </c>
      <c r="B980">
        <v>3</v>
      </c>
      <c r="C980">
        <v>33746116</v>
      </c>
      <c r="D980" s="1">
        <v>7.6249999999999997E-5</v>
      </c>
      <c r="E980">
        <v>1.2971900000000001</v>
      </c>
      <c r="F980">
        <v>6.5799999999999997E-2</v>
      </c>
      <c r="G980" t="s">
        <v>23</v>
      </c>
      <c r="H980">
        <v>6.7000000000000002E-3</v>
      </c>
      <c r="I980">
        <v>5.9500000000000004E-3</v>
      </c>
      <c r="J980">
        <v>0.81100000000000005</v>
      </c>
      <c r="K980" t="s">
        <v>63</v>
      </c>
      <c r="L980">
        <v>0</v>
      </c>
      <c r="M980">
        <v>33746116</v>
      </c>
      <c r="N980">
        <v>33821216</v>
      </c>
      <c r="O980">
        <v>75.099999999999994</v>
      </c>
      <c r="P980">
        <v>33746116</v>
      </c>
      <c r="Q980">
        <v>33746116</v>
      </c>
      <c r="R980">
        <v>0</v>
      </c>
    </row>
    <row r="981" spans="1:18">
      <c r="A981" t="s">
        <v>1063</v>
      </c>
      <c r="B981">
        <v>1</v>
      </c>
      <c r="C981">
        <v>30977410</v>
      </c>
      <c r="D981" s="1">
        <v>7.6319999999999988E-5</v>
      </c>
      <c r="E981">
        <v>1.03593</v>
      </c>
      <c r="F981">
        <v>8.8999999999999999E-3</v>
      </c>
      <c r="G981" t="s">
        <v>42</v>
      </c>
      <c r="H981">
        <v>0.65300000000000002</v>
      </c>
      <c r="I981">
        <v>0.64500000000000002</v>
      </c>
      <c r="J981">
        <v>0.98599999999999999</v>
      </c>
      <c r="K981" t="s">
        <v>24</v>
      </c>
      <c r="L981">
        <v>1</v>
      </c>
      <c r="M981">
        <v>30945410</v>
      </c>
      <c r="N981">
        <v>30987060</v>
      </c>
      <c r="O981">
        <v>41.65</v>
      </c>
      <c r="P981">
        <v>30945410</v>
      </c>
      <c r="Q981">
        <v>30987060</v>
      </c>
      <c r="R981">
        <v>41.65</v>
      </c>
    </row>
    <row r="982" spans="1:18">
      <c r="A982" t="s">
        <v>1064</v>
      </c>
      <c r="B982">
        <v>10</v>
      </c>
      <c r="C982">
        <v>36638724</v>
      </c>
      <c r="D982" s="1">
        <v>7.6369999999999989E-5</v>
      </c>
      <c r="E982">
        <v>1.04634</v>
      </c>
      <c r="F982">
        <v>1.15E-2</v>
      </c>
      <c r="G982" t="s">
        <v>45</v>
      </c>
      <c r="H982">
        <v>0.81399999999999995</v>
      </c>
      <c r="I982">
        <v>0.81200000000000006</v>
      </c>
      <c r="J982">
        <v>0.998</v>
      </c>
      <c r="K982" t="s">
        <v>63</v>
      </c>
      <c r="L982">
        <v>0</v>
      </c>
      <c r="M982">
        <v>36589024</v>
      </c>
      <c r="N982">
        <v>36647814</v>
      </c>
      <c r="O982">
        <v>58.79</v>
      </c>
      <c r="P982">
        <v>36589024</v>
      </c>
      <c r="Q982">
        <v>36647814</v>
      </c>
      <c r="R982">
        <v>58.79</v>
      </c>
    </row>
    <row r="983" spans="1:18">
      <c r="A983" t="s">
        <v>1065</v>
      </c>
      <c r="B983">
        <v>7</v>
      </c>
      <c r="C983">
        <v>70822754</v>
      </c>
      <c r="D983" s="1">
        <v>7.6379999999999997E-5</v>
      </c>
      <c r="E983">
        <v>1.77837</v>
      </c>
      <c r="F983">
        <v>0.14560000000000001</v>
      </c>
      <c r="G983" t="s">
        <v>125</v>
      </c>
      <c r="H983">
        <v>2.1700000000000001E-3</v>
      </c>
      <c r="I983">
        <v>2.1700000000000001E-3</v>
      </c>
      <c r="J983">
        <v>0.91600000000000004</v>
      </c>
      <c r="K983" t="s">
        <v>92</v>
      </c>
      <c r="L983">
        <v>0</v>
      </c>
      <c r="M983">
        <v>70822754</v>
      </c>
      <c r="N983">
        <v>70822754</v>
      </c>
      <c r="O983">
        <v>0</v>
      </c>
      <c r="P983">
        <v>70822754</v>
      </c>
      <c r="Q983">
        <v>70822754</v>
      </c>
      <c r="R983">
        <v>0</v>
      </c>
    </row>
    <row r="984" spans="1:18">
      <c r="A984" t="s">
        <v>1066</v>
      </c>
      <c r="B984">
        <v>13</v>
      </c>
      <c r="C984">
        <v>70073214</v>
      </c>
      <c r="D984" s="1">
        <v>7.6409999999999995E-5</v>
      </c>
      <c r="E984">
        <v>20.7989</v>
      </c>
      <c r="F984">
        <v>0.76729999999999998</v>
      </c>
      <c r="G984" t="s">
        <v>28</v>
      </c>
      <c r="H984">
        <v>1.7799999999999999E-4</v>
      </c>
      <c r="I984">
        <v>1.7799999999999999E-4</v>
      </c>
      <c r="J984">
        <v>0.46700000000000003</v>
      </c>
      <c r="K984" t="s">
        <v>61</v>
      </c>
      <c r="L984">
        <v>0</v>
      </c>
      <c r="M984">
        <v>70073214</v>
      </c>
      <c r="N984">
        <v>70073214</v>
      </c>
      <c r="O984">
        <v>0</v>
      </c>
      <c r="P984">
        <v>70073214</v>
      </c>
      <c r="Q984">
        <v>70073214</v>
      </c>
      <c r="R984">
        <v>0</v>
      </c>
    </row>
    <row r="985" spans="1:18">
      <c r="A985" t="s">
        <v>1067</v>
      </c>
      <c r="B985">
        <v>6</v>
      </c>
      <c r="C985">
        <v>17231879</v>
      </c>
      <c r="D985" s="1">
        <v>7.6619999999999995E-5</v>
      </c>
      <c r="E985">
        <v>0.50809000000000004</v>
      </c>
      <c r="F985">
        <v>0.17119999999999999</v>
      </c>
      <c r="G985" t="s">
        <v>125</v>
      </c>
      <c r="H985">
        <v>3.4199999999999999E-3</v>
      </c>
      <c r="I985">
        <v>4.7000000000000002E-3</v>
      </c>
      <c r="J985">
        <v>0.67300000000000004</v>
      </c>
      <c r="K985" t="s">
        <v>68</v>
      </c>
      <c r="L985">
        <v>0</v>
      </c>
      <c r="M985">
        <v>17231879</v>
      </c>
      <c r="N985">
        <v>17231879</v>
      </c>
      <c r="O985">
        <v>0</v>
      </c>
      <c r="P985">
        <v>17231879</v>
      </c>
      <c r="Q985">
        <v>17231879</v>
      </c>
      <c r="R985">
        <v>0</v>
      </c>
    </row>
    <row r="986" spans="1:18">
      <c r="A986" t="s">
        <v>1068</v>
      </c>
      <c r="B986">
        <v>14</v>
      </c>
      <c r="C986">
        <v>87469461</v>
      </c>
      <c r="D986" s="1">
        <v>7.6729999999999992E-5</v>
      </c>
      <c r="E986">
        <v>1.5511599999999999</v>
      </c>
      <c r="F986">
        <v>0.111</v>
      </c>
      <c r="G986" t="s">
        <v>28</v>
      </c>
      <c r="H986">
        <v>6.5399999999999998E-3</v>
      </c>
      <c r="I986">
        <v>6.0899999999999999E-3</v>
      </c>
      <c r="J986">
        <v>0.71099999999999997</v>
      </c>
      <c r="K986" t="s">
        <v>68</v>
      </c>
      <c r="L986">
        <v>0</v>
      </c>
      <c r="M986">
        <v>87469461</v>
      </c>
      <c r="N986">
        <v>87469461</v>
      </c>
      <c r="O986">
        <v>0</v>
      </c>
      <c r="P986">
        <v>87469461</v>
      </c>
      <c r="Q986">
        <v>87469461</v>
      </c>
      <c r="R986">
        <v>0</v>
      </c>
    </row>
    <row r="987" spans="1:18">
      <c r="A987" t="s">
        <v>1069</v>
      </c>
      <c r="B987">
        <v>4</v>
      </c>
      <c r="C987">
        <v>187993483</v>
      </c>
      <c r="D987" s="1">
        <v>7.6799999999999997E-5</v>
      </c>
      <c r="E987">
        <v>1.39836</v>
      </c>
      <c r="F987">
        <v>8.48E-2</v>
      </c>
      <c r="G987" t="s">
        <v>56</v>
      </c>
      <c r="H987">
        <v>1.23E-2</v>
      </c>
      <c r="I987">
        <v>4.7600000000000003E-3</v>
      </c>
      <c r="J987">
        <v>0.38700000000000001</v>
      </c>
      <c r="K987" t="s">
        <v>81</v>
      </c>
      <c r="L987">
        <v>1</v>
      </c>
      <c r="M987">
        <v>187993483</v>
      </c>
      <c r="N987">
        <v>187993483</v>
      </c>
      <c r="O987">
        <v>0</v>
      </c>
      <c r="P987">
        <v>187993483</v>
      </c>
      <c r="Q987">
        <v>187993483</v>
      </c>
      <c r="R987">
        <v>0</v>
      </c>
    </row>
    <row r="988" spans="1:18">
      <c r="A988" t="s">
        <v>1070</v>
      </c>
      <c r="B988">
        <v>8</v>
      </c>
      <c r="C988">
        <v>18858752</v>
      </c>
      <c r="D988" s="1">
        <v>7.6839999999999989E-5</v>
      </c>
      <c r="E988">
        <v>1.03572</v>
      </c>
      <c r="F988">
        <v>8.8999999999999999E-3</v>
      </c>
      <c r="G988" t="s">
        <v>23</v>
      </c>
      <c r="H988">
        <v>0.371</v>
      </c>
      <c r="I988">
        <v>0.35799999999999998</v>
      </c>
      <c r="J988">
        <v>0.98899999999999999</v>
      </c>
      <c r="K988" t="s">
        <v>24</v>
      </c>
      <c r="L988">
        <v>1</v>
      </c>
      <c r="M988">
        <v>18856042</v>
      </c>
      <c r="N988">
        <v>18864612</v>
      </c>
      <c r="O988">
        <v>8.57</v>
      </c>
      <c r="P988">
        <v>18856042</v>
      </c>
      <c r="Q988">
        <v>18864612</v>
      </c>
      <c r="R988">
        <v>8.57</v>
      </c>
    </row>
    <row r="989" spans="1:18">
      <c r="A989" t="s">
        <v>1071</v>
      </c>
      <c r="B989">
        <v>15</v>
      </c>
      <c r="C989">
        <v>91575211</v>
      </c>
      <c r="D989" s="1">
        <v>7.6869999999999987E-5</v>
      </c>
      <c r="E989">
        <v>1.37754</v>
      </c>
      <c r="F989">
        <v>8.1000000000000003E-2</v>
      </c>
      <c r="G989" t="s">
        <v>28</v>
      </c>
      <c r="H989">
        <v>6.94E-3</v>
      </c>
      <c r="I989">
        <v>6.9100000000000003E-3</v>
      </c>
      <c r="J989">
        <v>0.95299999999999996</v>
      </c>
      <c r="K989" t="s">
        <v>740</v>
      </c>
      <c r="L989">
        <v>0</v>
      </c>
      <c r="M989">
        <v>91574131</v>
      </c>
      <c r="N989">
        <v>91581231</v>
      </c>
      <c r="O989">
        <v>7.1</v>
      </c>
      <c r="P989">
        <v>91575211</v>
      </c>
      <c r="Q989">
        <v>91581231</v>
      </c>
      <c r="R989">
        <v>6.02</v>
      </c>
    </row>
    <row r="990" spans="1:18">
      <c r="A990" t="s">
        <v>1072</v>
      </c>
      <c r="B990">
        <v>14</v>
      </c>
      <c r="C990">
        <v>87365928</v>
      </c>
      <c r="D990" s="1">
        <v>7.6889999999999991E-5</v>
      </c>
      <c r="E990">
        <v>1.57759</v>
      </c>
      <c r="F990">
        <v>0.1153</v>
      </c>
      <c r="G990" t="s">
        <v>45</v>
      </c>
      <c r="H990">
        <v>5.3400000000000001E-3</v>
      </c>
      <c r="I990">
        <v>4.6100000000000004E-3</v>
      </c>
      <c r="J990">
        <v>0.94399999999999995</v>
      </c>
      <c r="K990" t="s">
        <v>68</v>
      </c>
      <c r="L990">
        <v>0</v>
      </c>
      <c r="M990">
        <v>87365928</v>
      </c>
      <c r="N990">
        <v>87365928</v>
      </c>
      <c r="O990">
        <v>0</v>
      </c>
      <c r="P990">
        <v>87365928</v>
      </c>
      <c r="Q990">
        <v>87365928</v>
      </c>
      <c r="R990">
        <v>0</v>
      </c>
    </row>
    <row r="991" spans="1:18">
      <c r="A991" t="s">
        <v>1073</v>
      </c>
      <c r="B991">
        <v>8</v>
      </c>
      <c r="C991">
        <v>65036547</v>
      </c>
      <c r="D991" s="1">
        <v>7.6959999999999995E-5</v>
      </c>
      <c r="E991">
        <v>1.0343800000000001</v>
      </c>
      <c r="F991">
        <v>8.5000000000000006E-3</v>
      </c>
      <c r="G991" t="s">
        <v>37</v>
      </c>
      <c r="H991">
        <v>0.437</v>
      </c>
      <c r="I991">
        <v>0.43</v>
      </c>
      <c r="J991">
        <v>1</v>
      </c>
      <c r="K991" t="s">
        <v>24</v>
      </c>
      <c r="L991">
        <v>1</v>
      </c>
      <c r="M991">
        <v>65006247</v>
      </c>
      <c r="N991">
        <v>65190547</v>
      </c>
      <c r="O991">
        <v>184.3</v>
      </c>
      <c r="P991">
        <v>65015547</v>
      </c>
      <c r="Q991">
        <v>65070947</v>
      </c>
      <c r="R991">
        <v>55.4</v>
      </c>
    </row>
    <row r="992" spans="1:18">
      <c r="A992" t="s">
        <v>1074</v>
      </c>
      <c r="B992">
        <v>12</v>
      </c>
      <c r="C992">
        <v>4476169</v>
      </c>
      <c r="D992" s="1">
        <v>7.7009999999999996E-5</v>
      </c>
      <c r="E992">
        <v>0.88002999999999998</v>
      </c>
      <c r="F992">
        <v>3.2300000000000002E-2</v>
      </c>
      <c r="G992" t="s">
        <v>42</v>
      </c>
      <c r="H992">
        <v>0.97799999999999998</v>
      </c>
      <c r="I992">
        <v>0.97899999999999998</v>
      </c>
      <c r="J992">
        <v>0.89400000000000002</v>
      </c>
      <c r="K992" t="s">
        <v>26</v>
      </c>
      <c r="L992">
        <v>0</v>
      </c>
      <c r="M992">
        <v>4447069</v>
      </c>
      <c r="N992">
        <v>4476169</v>
      </c>
      <c r="O992">
        <v>29.1</v>
      </c>
      <c r="P992">
        <v>4476169</v>
      </c>
      <c r="Q992">
        <v>4476169</v>
      </c>
      <c r="R992">
        <v>0</v>
      </c>
    </row>
    <row r="993" spans="1:18">
      <c r="A993" t="s">
        <v>1075</v>
      </c>
      <c r="B993">
        <v>1</v>
      </c>
      <c r="C993">
        <v>117467258</v>
      </c>
      <c r="D993" s="1">
        <v>7.7149999999999991E-5</v>
      </c>
      <c r="E993">
        <v>1.2587299999999999</v>
      </c>
      <c r="F993">
        <v>5.8200000000000002E-2</v>
      </c>
      <c r="G993" t="s">
        <v>28</v>
      </c>
      <c r="H993">
        <v>8.3099999999999997E-3</v>
      </c>
      <c r="I993">
        <v>8.2199999999999999E-3</v>
      </c>
      <c r="J993">
        <v>0.70899999999999996</v>
      </c>
      <c r="K993" t="s">
        <v>63</v>
      </c>
      <c r="L993">
        <v>0</v>
      </c>
      <c r="M993">
        <v>117363258</v>
      </c>
      <c r="N993">
        <v>117467258</v>
      </c>
      <c r="O993">
        <v>104</v>
      </c>
      <c r="P993">
        <v>117467258</v>
      </c>
      <c r="Q993">
        <v>117467258</v>
      </c>
      <c r="R993">
        <v>0</v>
      </c>
    </row>
    <row r="994" spans="1:18">
      <c r="A994" t="s">
        <v>1076</v>
      </c>
      <c r="B994">
        <v>1</v>
      </c>
      <c r="C994">
        <v>156932626</v>
      </c>
      <c r="D994" s="1">
        <v>7.7379999999999994E-5</v>
      </c>
      <c r="E994">
        <v>1.8618999999999999</v>
      </c>
      <c r="F994">
        <v>0.1573</v>
      </c>
      <c r="G994" t="s">
        <v>23</v>
      </c>
      <c r="H994">
        <v>2.1099999999999999E-3</v>
      </c>
      <c r="I994">
        <v>2.1099999999999999E-3</v>
      </c>
      <c r="J994">
        <v>0.80700000000000005</v>
      </c>
      <c r="K994" t="s">
        <v>61</v>
      </c>
      <c r="L994">
        <v>0</v>
      </c>
      <c r="M994">
        <v>156932626</v>
      </c>
      <c r="N994">
        <v>156932626</v>
      </c>
      <c r="O994">
        <v>0</v>
      </c>
      <c r="P994">
        <v>156932626</v>
      </c>
      <c r="Q994">
        <v>156932626</v>
      </c>
      <c r="R994">
        <v>0</v>
      </c>
    </row>
    <row r="995" spans="1:18">
      <c r="A995" t="s">
        <v>1077</v>
      </c>
      <c r="B995">
        <v>19</v>
      </c>
      <c r="C995">
        <v>24420068</v>
      </c>
      <c r="D995" s="1">
        <v>7.743999999999999E-5</v>
      </c>
      <c r="E995">
        <v>4.4344299999999999</v>
      </c>
      <c r="F995">
        <v>0.37690000000000001</v>
      </c>
      <c r="G995" t="s">
        <v>28</v>
      </c>
      <c r="H995">
        <v>3.2699999999999998E-4</v>
      </c>
      <c r="I995">
        <v>3.2699999999999998E-4</v>
      </c>
      <c r="J995">
        <v>0.67600000000000005</v>
      </c>
      <c r="K995" t="s">
        <v>61</v>
      </c>
      <c r="L995">
        <v>0</v>
      </c>
      <c r="M995">
        <v>24420068</v>
      </c>
      <c r="N995">
        <v>24420068</v>
      </c>
      <c r="O995">
        <v>0</v>
      </c>
      <c r="P995">
        <v>24420068</v>
      </c>
      <c r="Q995">
        <v>24420068</v>
      </c>
      <c r="R995">
        <v>0</v>
      </c>
    </row>
    <row r="996" spans="1:18">
      <c r="A996" t="s">
        <v>1078</v>
      </c>
      <c r="B996">
        <v>12</v>
      </c>
      <c r="C996">
        <v>66357186</v>
      </c>
      <c r="D996" s="1">
        <v>7.763E-5</v>
      </c>
      <c r="E996">
        <v>1.1977</v>
      </c>
      <c r="F996">
        <v>4.5600000000000002E-2</v>
      </c>
      <c r="G996" t="s">
        <v>19</v>
      </c>
      <c r="H996">
        <v>3.1099999999999999E-2</v>
      </c>
      <c r="I996">
        <v>2.87E-2</v>
      </c>
      <c r="J996">
        <v>0.55400000000000005</v>
      </c>
      <c r="K996" t="s">
        <v>20</v>
      </c>
      <c r="L996">
        <v>0</v>
      </c>
      <c r="M996">
        <v>66357186</v>
      </c>
      <c r="N996">
        <v>66357186</v>
      </c>
      <c r="O996">
        <v>0</v>
      </c>
      <c r="P996">
        <v>66357186</v>
      </c>
      <c r="Q996">
        <v>66357186</v>
      </c>
      <c r="R996">
        <v>0</v>
      </c>
    </row>
    <row r="997" spans="1:18">
      <c r="A997" t="s">
        <v>1079</v>
      </c>
      <c r="B997">
        <v>6</v>
      </c>
      <c r="C997">
        <v>62793593</v>
      </c>
      <c r="D997" s="1">
        <v>7.7679999999999988E-5</v>
      </c>
      <c r="E997">
        <v>3.23264</v>
      </c>
      <c r="F997">
        <v>0.2969</v>
      </c>
      <c r="G997" t="s">
        <v>42</v>
      </c>
      <c r="H997">
        <v>9.4300000000000004E-4</v>
      </c>
      <c r="I997">
        <v>9.4300000000000004E-4</v>
      </c>
      <c r="J997">
        <v>0.49299999999999999</v>
      </c>
      <c r="K997" t="s">
        <v>61</v>
      </c>
      <c r="L997">
        <v>0</v>
      </c>
      <c r="M997">
        <v>62793593</v>
      </c>
      <c r="N997">
        <v>62793593</v>
      </c>
      <c r="O997">
        <v>0</v>
      </c>
      <c r="P997">
        <v>62793593</v>
      </c>
      <c r="Q997">
        <v>62793593</v>
      </c>
      <c r="R997">
        <v>0</v>
      </c>
    </row>
    <row r="998" spans="1:18">
      <c r="A998" t="s">
        <v>1080</v>
      </c>
      <c r="B998">
        <v>9</v>
      </c>
      <c r="C998">
        <v>109464770</v>
      </c>
      <c r="D998" s="1">
        <v>7.7689999999999996E-5</v>
      </c>
      <c r="E998">
        <v>1.15073</v>
      </c>
      <c r="F998">
        <v>3.5499999999999997E-2</v>
      </c>
      <c r="G998" t="s">
        <v>23</v>
      </c>
      <c r="H998">
        <v>2.0400000000000001E-2</v>
      </c>
      <c r="I998">
        <v>1.9300000000000001E-2</v>
      </c>
      <c r="J998">
        <v>0.79200000000000004</v>
      </c>
      <c r="K998" t="s">
        <v>523</v>
      </c>
      <c r="L998">
        <v>0</v>
      </c>
      <c r="M998">
        <v>109318770</v>
      </c>
      <c r="N998">
        <v>109480870</v>
      </c>
      <c r="O998">
        <v>162.1</v>
      </c>
      <c r="P998">
        <v>109464770</v>
      </c>
      <c r="Q998">
        <v>109480870</v>
      </c>
      <c r="R998">
        <v>16.100000000000001</v>
      </c>
    </row>
    <row r="999" spans="1:18">
      <c r="A999" t="s">
        <v>1081</v>
      </c>
      <c r="B999">
        <v>4</v>
      </c>
      <c r="C999">
        <v>42720679</v>
      </c>
      <c r="D999" s="1">
        <v>7.7719999999999994E-5</v>
      </c>
      <c r="E999">
        <v>1.1964999999999999</v>
      </c>
      <c r="F999">
        <v>4.5400000000000003E-2</v>
      </c>
      <c r="G999" t="s">
        <v>45</v>
      </c>
      <c r="H999">
        <v>1.38E-2</v>
      </c>
      <c r="I999">
        <v>1.29E-2</v>
      </c>
      <c r="J999">
        <v>0.68799999999999994</v>
      </c>
      <c r="K999" t="s">
        <v>63</v>
      </c>
      <c r="L999">
        <v>0</v>
      </c>
      <c r="M999">
        <v>42720679</v>
      </c>
      <c r="N999">
        <v>42720679</v>
      </c>
      <c r="O999">
        <v>0</v>
      </c>
      <c r="P999">
        <v>42720679</v>
      </c>
      <c r="Q999">
        <v>42720679</v>
      </c>
      <c r="R999">
        <v>0</v>
      </c>
    </row>
    <row r="1000" spans="1:18">
      <c r="A1000" t="s">
        <v>1082</v>
      </c>
      <c r="B1000">
        <v>3</v>
      </c>
      <c r="C1000">
        <v>138466312</v>
      </c>
      <c r="D1000" s="1">
        <v>7.7890000000000001E-5</v>
      </c>
      <c r="E1000">
        <v>1.9400200000000001</v>
      </c>
      <c r="F1000">
        <v>0.16769999999999999</v>
      </c>
      <c r="G1000" t="s">
        <v>125</v>
      </c>
      <c r="H1000">
        <v>4.2100000000000002E-3</v>
      </c>
      <c r="I1000">
        <v>3.64E-3</v>
      </c>
      <c r="J1000">
        <v>0.59499999999999997</v>
      </c>
      <c r="K1000" t="s">
        <v>57</v>
      </c>
      <c r="L1000">
        <v>0</v>
      </c>
      <c r="M1000">
        <v>138466312</v>
      </c>
      <c r="N1000">
        <v>138487212</v>
      </c>
      <c r="O1000">
        <v>20.9</v>
      </c>
      <c r="P1000">
        <v>138466312</v>
      </c>
      <c r="Q1000">
        <v>138466312</v>
      </c>
      <c r="R1000">
        <v>0</v>
      </c>
    </row>
    <row r="1001" spans="1:18">
      <c r="A1001" t="s">
        <v>1083</v>
      </c>
      <c r="B1001">
        <v>6</v>
      </c>
      <c r="C1001">
        <v>78157227</v>
      </c>
      <c r="D1001" s="1">
        <v>7.7909999999999991E-5</v>
      </c>
      <c r="E1001">
        <v>1.09232</v>
      </c>
      <c r="F1001">
        <v>2.24E-2</v>
      </c>
      <c r="G1001" t="s">
        <v>42</v>
      </c>
      <c r="H1001">
        <v>4.8399999999999999E-2</v>
      </c>
      <c r="I1001">
        <v>3.2399999999999998E-2</v>
      </c>
      <c r="J1001">
        <v>0.96499999999999997</v>
      </c>
      <c r="K1001" t="s">
        <v>24</v>
      </c>
      <c r="L1001">
        <v>1</v>
      </c>
      <c r="M1001">
        <v>78123327</v>
      </c>
      <c r="N1001">
        <v>78162517</v>
      </c>
      <c r="O1001">
        <v>39.19</v>
      </c>
      <c r="P1001">
        <v>78123327</v>
      </c>
      <c r="Q1001">
        <v>78162517</v>
      </c>
      <c r="R1001">
        <v>39.19</v>
      </c>
    </row>
    <row r="1002" spans="1:18">
      <c r="A1002" t="s">
        <v>1084</v>
      </c>
      <c r="B1002">
        <v>10</v>
      </c>
      <c r="C1002">
        <v>35823904</v>
      </c>
      <c r="D1002" s="1">
        <v>7.8279999999999989E-5</v>
      </c>
      <c r="E1002">
        <v>1.1103799999999999</v>
      </c>
      <c r="F1002">
        <v>2.6499999999999999E-2</v>
      </c>
      <c r="G1002" t="s">
        <v>28</v>
      </c>
      <c r="H1002">
        <v>0.95599999999999996</v>
      </c>
      <c r="I1002">
        <v>0.95499999999999996</v>
      </c>
      <c r="J1002">
        <v>0.68400000000000005</v>
      </c>
      <c r="K1002" t="s">
        <v>63</v>
      </c>
      <c r="L1002">
        <v>0</v>
      </c>
      <c r="M1002">
        <v>35662904</v>
      </c>
      <c r="N1002">
        <v>35823904</v>
      </c>
      <c r="O1002">
        <v>161</v>
      </c>
      <c r="P1002">
        <v>35823904</v>
      </c>
      <c r="Q1002">
        <v>35823904</v>
      </c>
      <c r="R1002">
        <v>0</v>
      </c>
    </row>
    <row r="1003" spans="1:18">
      <c r="A1003" t="s">
        <v>1085</v>
      </c>
      <c r="B1003">
        <v>4</v>
      </c>
      <c r="C1003">
        <v>59363663</v>
      </c>
      <c r="D1003" s="1">
        <v>7.8339999999999999E-5</v>
      </c>
      <c r="E1003">
        <v>0.95323000000000002</v>
      </c>
      <c r="F1003">
        <v>1.21E-2</v>
      </c>
      <c r="G1003" t="s">
        <v>463</v>
      </c>
      <c r="H1003">
        <v>0.59799999999999998</v>
      </c>
      <c r="I1003">
        <v>0.60899999999999999</v>
      </c>
      <c r="J1003">
        <v>0.95799999999999996</v>
      </c>
      <c r="K1003" t="s">
        <v>20</v>
      </c>
      <c r="L1003">
        <v>0</v>
      </c>
      <c r="M1003">
        <v>59362741</v>
      </c>
      <c r="N1003">
        <v>59376463</v>
      </c>
      <c r="O1003">
        <v>13.722</v>
      </c>
      <c r="P1003">
        <v>59362741</v>
      </c>
      <c r="Q1003">
        <v>59368933</v>
      </c>
      <c r="R1003">
        <v>6.1920000000000002</v>
      </c>
    </row>
    <row r="1004" spans="1:18">
      <c r="A1004" t="s">
        <v>1086</v>
      </c>
      <c r="B1004">
        <v>10</v>
      </c>
      <c r="C1004">
        <v>126275824</v>
      </c>
      <c r="D1004" s="1">
        <v>7.8359999999999988E-5</v>
      </c>
      <c r="E1004">
        <v>1.07562</v>
      </c>
      <c r="F1004">
        <v>1.8499999999999999E-2</v>
      </c>
      <c r="G1004" t="s">
        <v>23</v>
      </c>
      <c r="H1004">
        <v>7.0900000000000005E-2</v>
      </c>
      <c r="I1004">
        <v>6.3200000000000006E-2</v>
      </c>
      <c r="J1004">
        <v>0.77900000000000003</v>
      </c>
      <c r="K1004" t="s">
        <v>930</v>
      </c>
      <c r="L1004">
        <v>1</v>
      </c>
      <c r="M1004">
        <v>126267284</v>
      </c>
      <c r="N1004">
        <v>126277624</v>
      </c>
      <c r="O1004">
        <v>10.34</v>
      </c>
      <c r="P1004">
        <v>126267284</v>
      </c>
      <c r="Q1004">
        <v>126277624</v>
      </c>
      <c r="R1004">
        <v>10.34</v>
      </c>
    </row>
    <row r="1005" spans="1:18">
      <c r="A1005" t="s">
        <v>1087</v>
      </c>
      <c r="B1005">
        <v>18</v>
      </c>
      <c r="C1005">
        <v>51032757</v>
      </c>
      <c r="D1005" s="1">
        <v>7.8619999999999989E-5</v>
      </c>
      <c r="E1005">
        <v>1.17845</v>
      </c>
      <c r="F1005">
        <v>4.1599999999999998E-2</v>
      </c>
      <c r="G1005" t="s">
        <v>67</v>
      </c>
      <c r="H1005">
        <v>3.95E-2</v>
      </c>
      <c r="I1005">
        <v>1.4999999999999999E-2</v>
      </c>
      <c r="J1005">
        <v>0.72599999999999998</v>
      </c>
      <c r="K1005" t="s">
        <v>81</v>
      </c>
      <c r="L1005">
        <v>1</v>
      </c>
      <c r="M1005">
        <v>51032757</v>
      </c>
      <c r="N1005">
        <v>51032757</v>
      </c>
      <c r="O1005">
        <v>0</v>
      </c>
      <c r="P1005">
        <v>51032757</v>
      </c>
      <c r="Q1005">
        <v>51032757</v>
      </c>
      <c r="R1005">
        <v>0</v>
      </c>
    </row>
    <row r="1006" spans="1:18">
      <c r="A1006" t="s">
        <v>1088</v>
      </c>
      <c r="B1006">
        <v>6</v>
      </c>
      <c r="C1006">
        <v>62816181</v>
      </c>
      <c r="D1006" s="1">
        <v>7.8689999999999994E-5</v>
      </c>
      <c r="E1006">
        <v>3.1477900000000001</v>
      </c>
      <c r="F1006">
        <v>0.29039999999999999</v>
      </c>
      <c r="G1006" t="s">
        <v>159</v>
      </c>
      <c r="H1006">
        <v>1.0499999999999999E-3</v>
      </c>
      <c r="I1006">
        <v>1.0499999999999999E-3</v>
      </c>
      <c r="J1006">
        <v>0.441</v>
      </c>
      <c r="K1006" t="s">
        <v>92</v>
      </c>
      <c r="L1006">
        <v>0</v>
      </c>
      <c r="M1006">
        <v>62816181</v>
      </c>
      <c r="N1006">
        <v>62816181</v>
      </c>
      <c r="O1006">
        <v>0</v>
      </c>
      <c r="P1006">
        <v>62816181</v>
      </c>
      <c r="Q1006">
        <v>62816181</v>
      </c>
      <c r="R1006">
        <v>0</v>
      </c>
    </row>
    <row r="1007" spans="1:18">
      <c r="A1007" t="s">
        <v>1089</v>
      </c>
      <c r="B1007">
        <v>6</v>
      </c>
      <c r="C1007">
        <v>67013842</v>
      </c>
      <c r="D1007" s="1">
        <v>7.8780000000000001E-5</v>
      </c>
      <c r="E1007">
        <v>1.0543199999999999</v>
      </c>
      <c r="F1007">
        <v>1.34E-2</v>
      </c>
      <c r="G1007" t="s">
        <v>48</v>
      </c>
      <c r="H1007">
        <v>0.872</v>
      </c>
      <c r="I1007">
        <v>0.86099999999999999</v>
      </c>
      <c r="J1007">
        <v>0.88800000000000001</v>
      </c>
      <c r="K1007" t="s">
        <v>24</v>
      </c>
      <c r="L1007">
        <v>1</v>
      </c>
      <c r="M1007">
        <v>66904842</v>
      </c>
      <c r="N1007">
        <v>67036042</v>
      </c>
      <c r="O1007">
        <v>131.19999999999999</v>
      </c>
      <c r="P1007">
        <v>67013842</v>
      </c>
      <c r="Q1007">
        <v>67036042</v>
      </c>
      <c r="R1007">
        <v>22.2</v>
      </c>
    </row>
    <row r="1008" spans="1:18">
      <c r="A1008" t="s">
        <v>1090</v>
      </c>
      <c r="B1008">
        <v>12</v>
      </c>
      <c r="C1008">
        <v>114174076</v>
      </c>
      <c r="D1008" s="1">
        <v>7.8829999999999989E-5</v>
      </c>
      <c r="E1008">
        <v>1.0385200000000001</v>
      </c>
      <c r="F1008">
        <v>9.5999999999999992E-3</v>
      </c>
      <c r="G1008" t="s">
        <v>23</v>
      </c>
      <c r="H1008">
        <v>0.28299999999999997</v>
      </c>
      <c r="I1008">
        <v>0.29899999999999999</v>
      </c>
      <c r="J1008">
        <v>0.99</v>
      </c>
      <c r="K1008" t="s">
        <v>24</v>
      </c>
      <c r="L1008">
        <v>20</v>
      </c>
      <c r="M1008">
        <v>114124976</v>
      </c>
      <c r="N1008">
        <v>114174076</v>
      </c>
      <c r="O1008">
        <v>49.1</v>
      </c>
      <c r="P1008">
        <v>114166486</v>
      </c>
      <c r="Q1008">
        <v>114174076</v>
      </c>
      <c r="R1008">
        <v>7.59</v>
      </c>
    </row>
    <row r="1009" spans="1:18">
      <c r="A1009" t="s">
        <v>1091</v>
      </c>
      <c r="B1009">
        <v>18</v>
      </c>
      <c r="C1009">
        <v>72665635</v>
      </c>
      <c r="D1009" s="1">
        <v>7.9349999999999991E-5</v>
      </c>
      <c r="E1009">
        <v>0.84899999999999998</v>
      </c>
      <c r="F1009">
        <v>4.1500000000000002E-2</v>
      </c>
      <c r="G1009" t="s">
        <v>23</v>
      </c>
      <c r="H1009">
        <v>0.98</v>
      </c>
      <c r="I1009">
        <v>0.98099999999999998</v>
      </c>
      <c r="J1009">
        <v>0.57499999999999996</v>
      </c>
      <c r="K1009" t="s">
        <v>26</v>
      </c>
      <c r="L1009">
        <v>0</v>
      </c>
      <c r="M1009">
        <v>72570535</v>
      </c>
      <c r="N1009">
        <v>72665635</v>
      </c>
      <c r="O1009">
        <v>95.1</v>
      </c>
      <c r="P1009">
        <v>72570535</v>
      </c>
      <c r="Q1009">
        <v>72665635</v>
      </c>
      <c r="R1009">
        <v>95.1</v>
      </c>
    </row>
    <row r="1010" spans="1:18">
      <c r="A1010" t="s">
        <v>1092</v>
      </c>
      <c r="B1010">
        <v>11</v>
      </c>
      <c r="C1010">
        <v>55171352</v>
      </c>
      <c r="D1010" s="1">
        <v>7.9579999999999994E-5</v>
      </c>
      <c r="E1010">
        <v>2.6847799999999999</v>
      </c>
      <c r="F1010">
        <v>0.25030000000000002</v>
      </c>
      <c r="G1010" t="s">
        <v>37</v>
      </c>
      <c r="H1010">
        <v>8.6499999999999997E-3</v>
      </c>
      <c r="I1010">
        <v>6.6600000000000001E-3</v>
      </c>
      <c r="J1010">
        <v>0.36299999999999999</v>
      </c>
      <c r="K1010" t="s">
        <v>386</v>
      </c>
      <c r="L1010">
        <v>0</v>
      </c>
      <c r="M1010">
        <v>55028352</v>
      </c>
      <c r="N1010">
        <v>56134352</v>
      </c>
      <c r="O1010">
        <v>1106</v>
      </c>
      <c r="P1010">
        <v>55028352</v>
      </c>
      <c r="Q1010">
        <v>55697352</v>
      </c>
      <c r="R1010">
        <v>669</v>
      </c>
    </row>
    <row r="1011" spans="1:18">
      <c r="A1011" t="s">
        <v>1093</v>
      </c>
      <c r="B1011">
        <v>2</v>
      </c>
      <c r="C1011">
        <v>117603956</v>
      </c>
      <c r="D1011" s="1">
        <v>7.9599999999999997E-5</v>
      </c>
      <c r="E1011">
        <v>0.76766999999999996</v>
      </c>
      <c r="F1011">
        <v>6.7000000000000004E-2</v>
      </c>
      <c r="G1011" t="s">
        <v>23</v>
      </c>
      <c r="H1011">
        <v>0.98599999999999999</v>
      </c>
      <c r="I1011">
        <v>0.98899999999999999</v>
      </c>
      <c r="J1011">
        <v>0.53200000000000003</v>
      </c>
      <c r="K1011" t="s">
        <v>20</v>
      </c>
      <c r="L1011">
        <v>0</v>
      </c>
      <c r="M1011">
        <v>117603956</v>
      </c>
      <c r="N1011">
        <v>117603956</v>
      </c>
      <c r="O1011">
        <v>0</v>
      </c>
      <c r="P1011">
        <v>117603956</v>
      </c>
      <c r="Q1011">
        <v>117603956</v>
      </c>
      <c r="R1011">
        <v>0</v>
      </c>
    </row>
    <row r="1012" spans="1:18">
      <c r="A1012" t="s">
        <v>1094</v>
      </c>
      <c r="B1012">
        <v>9</v>
      </c>
      <c r="C1012">
        <v>11753561</v>
      </c>
      <c r="D1012" s="1">
        <v>7.9659999999999993E-5</v>
      </c>
      <c r="E1012">
        <v>6.23264</v>
      </c>
      <c r="F1012">
        <v>0.46379999999999999</v>
      </c>
      <c r="G1012" t="s">
        <v>56</v>
      </c>
      <c r="H1012">
        <v>3.7100000000000002E-4</v>
      </c>
      <c r="I1012">
        <v>3.7100000000000002E-4</v>
      </c>
      <c r="J1012">
        <v>0.60199999999999998</v>
      </c>
      <c r="K1012" t="s">
        <v>92</v>
      </c>
      <c r="L1012">
        <v>0</v>
      </c>
      <c r="M1012">
        <v>11753561</v>
      </c>
      <c r="N1012">
        <v>11753561</v>
      </c>
      <c r="O1012">
        <v>0</v>
      </c>
      <c r="P1012">
        <v>11753561</v>
      </c>
      <c r="Q1012">
        <v>11753561</v>
      </c>
      <c r="R1012">
        <v>0</v>
      </c>
    </row>
    <row r="1013" spans="1:18">
      <c r="A1013" t="s">
        <v>1095</v>
      </c>
      <c r="B1013">
        <v>5</v>
      </c>
      <c r="C1013">
        <v>59360660</v>
      </c>
      <c r="D1013" s="1">
        <v>7.9659999999999993E-5</v>
      </c>
      <c r="E1013">
        <v>3.1355399999999998</v>
      </c>
      <c r="F1013">
        <v>0.28960000000000002</v>
      </c>
      <c r="G1013" t="s">
        <v>23</v>
      </c>
      <c r="H1013">
        <v>1.4E-3</v>
      </c>
      <c r="I1013">
        <v>1.4E-3</v>
      </c>
      <c r="J1013">
        <v>0.29299999999999998</v>
      </c>
      <c r="K1013" t="s">
        <v>61</v>
      </c>
      <c r="L1013">
        <v>0</v>
      </c>
      <c r="M1013">
        <v>59360660</v>
      </c>
      <c r="N1013">
        <v>59398260</v>
      </c>
      <c r="O1013">
        <v>37.6</v>
      </c>
      <c r="P1013">
        <v>59360660</v>
      </c>
      <c r="Q1013">
        <v>59398260</v>
      </c>
      <c r="R1013">
        <v>37.6</v>
      </c>
    </row>
    <row r="1014" spans="1:18">
      <c r="A1014" t="s">
        <v>1096</v>
      </c>
      <c r="B1014">
        <v>11</v>
      </c>
      <c r="C1014">
        <v>126839590</v>
      </c>
      <c r="D1014" s="1">
        <v>7.9859999999999998E-5</v>
      </c>
      <c r="E1014">
        <v>0.91100999999999999</v>
      </c>
      <c r="F1014">
        <v>2.3599999999999999E-2</v>
      </c>
      <c r="G1014" t="s">
        <v>42</v>
      </c>
      <c r="H1014">
        <v>3.9800000000000002E-2</v>
      </c>
      <c r="I1014">
        <v>4.1799999999999997E-2</v>
      </c>
      <c r="J1014">
        <v>0.93899999999999995</v>
      </c>
      <c r="K1014" t="s">
        <v>26</v>
      </c>
      <c r="L1014">
        <v>0</v>
      </c>
      <c r="M1014">
        <v>126616590</v>
      </c>
      <c r="N1014">
        <v>126839590</v>
      </c>
      <c r="O1014">
        <v>223</v>
      </c>
      <c r="P1014">
        <v>126839590</v>
      </c>
      <c r="Q1014">
        <v>126839590</v>
      </c>
      <c r="R1014">
        <v>0</v>
      </c>
    </row>
    <row r="1015" spans="1:18">
      <c r="A1015" t="s">
        <v>1097</v>
      </c>
      <c r="B1015">
        <v>13</v>
      </c>
      <c r="C1015">
        <v>83397560</v>
      </c>
      <c r="D1015" s="1">
        <v>8.002000000000001E-5</v>
      </c>
      <c r="E1015">
        <v>0.56001000000000001</v>
      </c>
      <c r="F1015">
        <v>0.14699999999999999</v>
      </c>
      <c r="G1015" t="s">
        <v>45</v>
      </c>
      <c r="H1015">
        <v>5.0400000000000002E-3</v>
      </c>
      <c r="I1015">
        <v>8.9999999999999993E-3</v>
      </c>
      <c r="J1015">
        <v>0.94899999999999995</v>
      </c>
      <c r="K1015" t="s">
        <v>614</v>
      </c>
      <c r="L1015">
        <v>1</v>
      </c>
      <c r="M1015">
        <v>83397560</v>
      </c>
      <c r="N1015">
        <v>83397560</v>
      </c>
      <c r="O1015">
        <v>0</v>
      </c>
      <c r="P1015">
        <v>83397560</v>
      </c>
      <c r="Q1015">
        <v>83397560</v>
      </c>
      <c r="R1015">
        <v>0</v>
      </c>
    </row>
    <row r="1016" spans="1:18">
      <c r="A1016" t="s">
        <v>1098</v>
      </c>
      <c r="B1016">
        <v>13</v>
      </c>
      <c r="C1016">
        <v>83398534</v>
      </c>
      <c r="D1016" s="1">
        <v>8.002000000000001E-5</v>
      </c>
      <c r="E1016">
        <v>0.56001000000000001</v>
      </c>
      <c r="F1016">
        <v>0.14699999999999999</v>
      </c>
      <c r="G1016" t="s">
        <v>23</v>
      </c>
      <c r="H1016">
        <v>5.0400000000000002E-3</v>
      </c>
      <c r="I1016">
        <v>8.9999999999999993E-3</v>
      </c>
      <c r="J1016">
        <v>0.94899999999999995</v>
      </c>
      <c r="K1016" t="s">
        <v>614</v>
      </c>
      <c r="L1016">
        <v>1</v>
      </c>
      <c r="M1016">
        <v>83398534</v>
      </c>
      <c r="N1016">
        <v>83398534</v>
      </c>
      <c r="O1016">
        <v>0</v>
      </c>
      <c r="P1016">
        <v>83398534</v>
      </c>
      <c r="Q1016">
        <v>83398534</v>
      </c>
      <c r="R1016">
        <v>0</v>
      </c>
    </row>
    <row r="1017" spans="1:18">
      <c r="A1017" t="s">
        <v>1099</v>
      </c>
      <c r="B1017">
        <v>17</v>
      </c>
      <c r="C1017">
        <v>73548310</v>
      </c>
      <c r="D1017" s="1">
        <v>8.0220000000000001E-5</v>
      </c>
      <c r="E1017">
        <v>1.3667</v>
      </c>
      <c r="F1017">
        <v>7.9200000000000007E-2</v>
      </c>
      <c r="G1017" t="s">
        <v>28</v>
      </c>
      <c r="H1017">
        <v>1.23E-2</v>
      </c>
      <c r="I1017">
        <v>4.15E-3</v>
      </c>
      <c r="J1017">
        <v>0.39900000000000002</v>
      </c>
      <c r="K1017" t="s">
        <v>847</v>
      </c>
      <c r="L1017">
        <v>1</v>
      </c>
      <c r="M1017">
        <v>73548310</v>
      </c>
      <c r="N1017">
        <v>73548310</v>
      </c>
      <c r="O1017">
        <v>0</v>
      </c>
      <c r="P1017">
        <v>73548310</v>
      </c>
      <c r="Q1017">
        <v>73548310</v>
      </c>
      <c r="R1017">
        <v>0</v>
      </c>
    </row>
    <row r="1018" spans="1:18">
      <c r="A1018" t="s">
        <v>1100</v>
      </c>
      <c r="B1018">
        <v>8</v>
      </c>
      <c r="C1018">
        <v>133743925</v>
      </c>
      <c r="D1018" s="1">
        <v>8.0260000000000007E-5</v>
      </c>
      <c r="E1018">
        <v>2.1913100000000001</v>
      </c>
      <c r="F1018">
        <v>0.19889999999999999</v>
      </c>
      <c r="G1018" t="s">
        <v>23</v>
      </c>
      <c r="H1018">
        <v>5.4999999999999997E-3</v>
      </c>
      <c r="I1018">
        <v>3.47E-3</v>
      </c>
      <c r="J1018">
        <v>0.53</v>
      </c>
      <c r="K1018" t="s">
        <v>68</v>
      </c>
      <c r="L1018">
        <v>0</v>
      </c>
      <c r="M1018">
        <v>133723925</v>
      </c>
      <c r="N1018">
        <v>133920925</v>
      </c>
      <c r="O1018">
        <v>197</v>
      </c>
      <c r="P1018">
        <v>133743925</v>
      </c>
      <c r="Q1018">
        <v>133743925</v>
      </c>
      <c r="R1018">
        <v>0</v>
      </c>
    </row>
    <row r="1019" spans="1:18">
      <c r="A1019" t="s">
        <v>1101</v>
      </c>
      <c r="B1019">
        <v>5</v>
      </c>
      <c r="C1019">
        <v>171981826</v>
      </c>
      <c r="D1019" s="1">
        <v>8.0260000000000007E-5</v>
      </c>
      <c r="E1019">
        <v>2.1582499999999998</v>
      </c>
      <c r="F1019">
        <v>0.1951</v>
      </c>
      <c r="G1019" t="s">
        <v>23</v>
      </c>
      <c r="H1019">
        <v>1.6000000000000001E-3</v>
      </c>
      <c r="I1019">
        <v>1.6000000000000001E-3</v>
      </c>
      <c r="J1019">
        <v>0.623</v>
      </c>
      <c r="K1019" t="s">
        <v>61</v>
      </c>
      <c r="L1019">
        <v>0</v>
      </c>
      <c r="M1019">
        <v>171981826</v>
      </c>
      <c r="N1019">
        <v>171981826</v>
      </c>
      <c r="O1019">
        <v>0</v>
      </c>
      <c r="P1019">
        <v>171981826</v>
      </c>
      <c r="Q1019">
        <v>171981826</v>
      </c>
      <c r="R1019">
        <v>0</v>
      </c>
    </row>
    <row r="1020" spans="1:18">
      <c r="A1020" t="s">
        <v>1102</v>
      </c>
      <c r="B1020">
        <v>1</v>
      </c>
      <c r="C1020">
        <v>55105794</v>
      </c>
      <c r="D1020" s="1">
        <v>8.0280000000000011E-5</v>
      </c>
      <c r="E1020">
        <v>2.46699</v>
      </c>
      <c r="F1020">
        <v>0.22900000000000001</v>
      </c>
      <c r="G1020" t="s">
        <v>125</v>
      </c>
      <c r="H1020">
        <v>1.2999999999999999E-3</v>
      </c>
      <c r="I1020">
        <v>1.2999999999999999E-3</v>
      </c>
      <c r="J1020">
        <v>0.56999999999999995</v>
      </c>
      <c r="K1020" t="s">
        <v>92</v>
      </c>
      <c r="L1020">
        <v>0</v>
      </c>
      <c r="M1020">
        <v>55105794</v>
      </c>
      <c r="N1020">
        <v>55105794</v>
      </c>
      <c r="O1020">
        <v>0</v>
      </c>
      <c r="P1020">
        <v>55105794</v>
      </c>
      <c r="Q1020">
        <v>55105794</v>
      </c>
      <c r="R1020">
        <v>0</v>
      </c>
    </row>
    <row r="1021" spans="1:18">
      <c r="A1021" t="s">
        <v>1103</v>
      </c>
      <c r="B1021">
        <v>11</v>
      </c>
      <c r="C1021">
        <v>81082642</v>
      </c>
      <c r="D1021" s="1">
        <v>8.0330000000000012E-5</v>
      </c>
      <c r="E1021">
        <v>2.1293099999999998</v>
      </c>
      <c r="F1021">
        <v>0.19170000000000001</v>
      </c>
      <c r="G1021" t="s">
        <v>67</v>
      </c>
      <c r="H1021">
        <v>7.2899999999999996E-3</v>
      </c>
      <c r="I1021">
        <v>5.4299999999999999E-3</v>
      </c>
      <c r="J1021">
        <v>0.61399999999999999</v>
      </c>
      <c r="K1021" t="s">
        <v>57</v>
      </c>
      <c r="L1021">
        <v>0</v>
      </c>
      <c r="M1021">
        <v>81082642</v>
      </c>
      <c r="N1021">
        <v>81082642</v>
      </c>
      <c r="O1021">
        <v>0</v>
      </c>
      <c r="P1021">
        <v>81082642</v>
      </c>
      <c r="Q1021">
        <v>81082642</v>
      </c>
      <c r="R1021">
        <v>0</v>
      </c>
    </row>
    <row r="1022" spans="1:18">
      <c r="A1022" t="s">
        <v>1104</v>
      </c>
      <c r="B1022">
        <v>10</v>
      </c>
      <c r="C1022">
        <v>104216983</v>
      </c>
      <c r="D1022" s="1">
        <v>8.049000000000001E-5</v>
      </c>
      <c r="E1022">
        <v>1.88419</v>
      </c>
      <c r="F1022">
        <v>0.16070000000000001</v>
      </c>
      <c r="G1022" t="s">
        <v>23</v>
      </c>
      <c r="H1022">
        <v>5.5799999999999999E-3</v>
      </c>
      <c r="I1022">
        <v>4.3099999999999996E-3</v>
      </c>
      <c r="J1022">
        <v>0.40899999999999997</v>
      </c>
      <c r="K1022" t="s">
        <v>68</v>
      </c>
      <c r="L1022">
        <v>0</v>
      </c>
      <c r="M1022">
        <v>104216983</v>
      </c>
      <c r="N1022">
        <v>104216983</v>
      </c>
      <c r="O1022">
        <v>0</v>
      </c>
      <c r="P1022">
        <v>104216983</v>
      </c>
      <c r="Q1022">
        <v>104216983</v>
      </c>
      <c r="R1022">
        <v>0</v>
      </c>
    </row>
    <row r="1023" spans="1:18">
      <c r="A1023" t="s">
        <v>1105</v>
      </c>
      <c r="B1023">
        <v>11</v>
      </c>
      <c r="C1023">
        <v>60922593</v>
      </c>
      <c r="D1023" s="1">
        <v>8.057000000000001E-5</v>
      </c>
      <c r="E1023">
        <v>1.0587599999999999</v>
      </c>
      <c r="F1023">
        <v>1.4500000000000001E-2</v>
      </c>
      <c r="G1023" t="s">
        <v>28</v>
      </c>
      <c r="H1023">
        <v>0.105</v>
      </c>
      <c r="I1023">
        <v>0.10199999999999999</v>
      </c>
      <c r="J1023">
        <v>0.98899999999999999</v>
      </c>
      <c r="K1023" t="s">
        <v>63</v>
      </c>
      <c r="L1023">
        <v>0</v>
      </c>
      <c r="M1023">
        <v>60875893</v>
      </c>
      <c r="N1023">
        <v>60925063</v>
      </c>
      <c r="O1023">
        <v>49.17</v>
      </c>
      <c r="P1023">
        <v>60875893</v>
      </c>
      <c r="Q1023">
        <v>60925063</v>
      </c>
      <c r="R1023">
        <v>49.17</v>
      </c>
    </row>
    <row r="1024" spans="1:18">
      <c r="A1024" t="s">
        <v>1106</v>
      </c>
      <c r="B1024">
        <v>4</v>
      </c>
      <c r="C1024">
        <v>85266482</v>
      </c>
      <c r="D1024" s="1">
        <v>8.0760000000000006E-5</v>
      </c>
      <c r="E1024">
        <v>1.48142</v>
      </c>
      <c r="F1024">
        <v>9.9699999999999997E-2</v>
      </c>
      <c r="G1024" t="s">
        <v>37</v>
      </c>
      <c r="H1024">
        <v>6.6400000000000001E-3</v>
      </c>
      <c r="I1024">
        <v>6.1999999999999998E-3</v>
      </c>
      <c r="J1024">
        <v>0.45200000000000001</v>
      </c>
      <c r="K1024" t="s">
        <v>68</v>
      </c>
      <c r="L1024">
        <v>0</v>
      </c>
      <c r="M1024">
        <v>85121482</v>
      </c>
      <c r="N1024">
        <v>85284482</v>
      </c>
      <c r="O1024">
        <v>163</v>
      </c>
      <c r="P1024">
        <v>85121482</v>
      </c>
      <c r="Q1024">
        <v>85266482</v>
      </c>
      <c r="R1024">
        <v>145</v>
      </c>
    </row>
    <row r="1025" spans="1:18">
      <c r="A1025" t="s">
        <v>1107</v>
      </c>
      <c r="B1025">
        <v>6</v>
      </c>
      <c r="C1025">
        <v>147936781</v>
      </c>
      <c r="D1025" s="1">
        <v>8.0860000000000008E-5</v>
      </c>
      <c r="E1025">
        <v>0.96618000000000004</v>
      </c>
      <c r="F1025">
        <v>8.6999999999999994E-3</v>
      </c>
      <c r="G1025" t="s">
        <v>23</v>
      </c>
      <c r="H1025">
        <v>0.61799999999999999</v>
      </c>
      <c r="I1025">
        <v>0.625</v>
      </c>
      <c r="J1025">
        <v>0.995</v>
      </c>
      <c r="K1025" t="s">
        <v>926</v>
      </c>
      <c r="L1025">
        <v>10</v>
      </c>
      <c r="M1025">
        <v>147935021</v>
      </c>
      <c r="N1025">
        <v>147957281</v>
      </c>
      <c r="O1025">
        <v>22.26</v>
      </c>
      <c r="P1025">
        <v>147935021</v>
      </c>
      <c r="Q1025">
        <v>147957281</v>
      </c>
      <c r="R1025">
        <v>22.26</v>
      </c>
    </row>
    <row r="1026" spans="1:18">
      <c r="A1026" t="s">
        <v>1108</v>
      </c>
      <c r="B1026">
        <v>18</v>
      </c>
      <c r="C1026">
        <v>25003150</v>
      </c>
      <c r="D1026" s="1">
        <v>8.0870000000000003E-5</v>
      </c>
      <c r="E1026">
        <v>6.2607499999999998</v>
      </c>
      <c r="F1026">
        <v>0.46539999999999998</v>
      </c>
      <c r="G1026" t="s">
        <v>23</v>
      </c>
      <c r="H1026">
        <v>1.83E-4</v>
      </c>
      <c r="I1026">
        <v>1.83E-4</v>
      </c>
      <c r="J1026">
        <v>0.61799999999999999</v>
      </c>
      <c r="K1026" t="s">
        <v>61</v>
      </c>
      <c r="L1026">
        <v>0</v>
      </c>
      <c r="M1026">
        <v>25003150</v>
      </c>
      <c r="N1026">
        <v>25003150</v>
      </c>
      <c r="O1026">
        <v>0</v>
      </c>
      <c r="P1026">
        <v>25003150</v>
      </c>
      <c r="Q1026">
        <v>25003150</v>
      </c>
      <c r="R1026">
        <v>0</v>
      </c>
    </row>
    <row r="1027" spans="1:18">
      <c r="A1027" t="s">
        <v>1109</v>
      </c>
      <c r="B1027">
        <v>20</v>
      </c>
      <c r="C1027">
        <v>57427951</v>
      </c>
      <c r="D1027" s="1">
        <v>8.1080000000000003E-5</v>
      </c>
      <c r="E1027">
        <v>0.91173999999999999</v>
      </c>
      <c r="F1027">
        <v>2.35E-2</v>
      </c>
      <c r="G1027" t="s">
        <v>37</v>
      </c>
      <c r="H1027">
        <v>4.6699999999999998E-2</v>
      </c>
      <c r="I1027">
        <v>4.8500000000000001E-2</v>
      </c>
      <c r="J1027">
        <v>0.80300000000000005</v>
      </c>
      <c r="K1027" t="s">
        <v>26</v>
      </c>
      <c r="L1027">
        <v>0</v>
      </c>
      <c r="M1027">
        <v>57427951</v>
      </c>
      <c r="N1027">
        <v>57427951</v>
      </c>
      <c r="O1027">
        <v>0</v>
      </c>
      <c r="P1027">
        <v>57427951</v>
      </c>
      <c r="Q1027">
        <v>57427951</v>
      </c>
      <c r="R1027">
        <v>0</v>
      </c>
    </row>
    <row r="1028" spans="1:18">
      <c r="A1028" t="s">
        <v>1110</v>
      </c>
      <c r="B1028">
        <v>15</v>
      </c>
      <c r="C1028">
        <v>44353749</v>
      </c>
      <c r="D1028" s="1">
        <v>8.1090000000000011E-5</v>
      </c>
      <c r="E1028">
        <v>0.71597999999999995</v>
      </c>
      <c r="F1028">
        <v>8.48E-2</v>
      </c>
      <c r="G1028" t="s">
        <v>56</v>
      </c>
      <c r="H1028">
        <v>8.6700000000000006E-3</v>
      </c>
      <c r="I1028">
        <v>5.3400000000000001E-3</v>
      </c>
      <c r="J1028">
        <v>0.41</v>
      </c>
      <c r="K1028" t="s">
        <v>847</v>
      </c>
      <c r="L1028">
        <v>1</v>
      </c>
      <c r="M1028">
        <v>44353749</v>
      </c>
      <c r="N1028">
        <v>44353749</v>
      </c>
      <c r="O1028">
        <v>0</v>
      </c>
      <c r="P1028">
        <v>44353749</v>
      </c>
      <c r="Q1028">
        <v>44353749</v>
      </c>
      <c r="R1028">
        <v>0</v>
      </c>
    </row>
    <row r="1029" spans="1:18">
      <c r="A1029" t="s">
        <v>1111</v>
      </c>
      <c r="B1029">
        <v>20</v>
      </c>
      <c r="C1029">
        <v>55514658</v>
      </c>
      <c r="D1029" s="1">
        <v>8.1120000000000009E-5</v>
      </c>
      <c r="E1029">
        <v>1.2857000000000001</v>
      </c>
      <c r="F1029">
        <v>6.3799999999999996E-2</v>
      </c>
      <c r="G1029" t="s">
        <v>23</v>
      </c>
      <c r="H1029">
        <v>6.8300000000000001E-3</v>
      </c>
      <c r="I1029">
        <v>5.7600000000000004E-3</v>
      </c>
      <c r="J1029">
        <v>0.84</v>
      </c>
      <c r="K1029" t="s">
        <v>63</v>
      </c>
      <c r="L1029">
        <v>0</v>
      </c>
      <c r="M1029">
        <v>55514658</v>
      </c>
      <c r="N1029">
        <v>55758658</v>
      </c>
      <c r="O1029">
        <v>244</v>
      </c>
      <c r="P1029">
        <v>55514658</v>
      </c>
      <c r="Q1029">
        <v>55514658</v>
      </c>
      <c r="R1029">
        <v>0</v>
      </c>
    </row>
    <row r="1030" spans="1:18">
      <c r="A1030" t="s">
        <v>1112</v>
      </c>
      <c r="B1030">
        <v>6</v>
      </c>
      <c r="C1030">
        <v>151183096</v>
      </c>
      <c r="D1030" s="1">
        <v>8.1200000000000009E-5</v>
      </c>
      <c r="E1030">
        <v>2.9656599999999997</v>
      </c>
      <c r="F1030">
        <v>0.27589999999999998</v>
      </c>
      <c r="G1030" t="s">
        <v>28</v>
      </c>
      <c r="H1030">
        <v>5.5100000000000001E-3</v>
      </c>
      <c r="I1030">
        <v>2.63E-3</v>
      </c>
      <c r="J1030">
        <v>0.55600000000000005</v>
      </c>
      <c r="K1030" t="s">
        <v>68</v>
      </c>
      <c r="L1030">
        <v>0</v>
      </c>
      <c r="M1030">
        <v>151183096</v>
      </c>
      <c r="N1030">
        <v>151183096</v>
      </c>
      <c r="O1030">
        <v>0</v>
      </c>
      <c r="P1030">
        <v>151183096</v>
      </c>
      <c r="Q1030">
        <v>151183096</v>
      </c>
      <c r="R1030">
        <v>0</v>
      </c>
    </row>
    <row r="1031" spans="1:18">
      <c r="A1031" t="s">
        <v>1113</v>
      </c>
      <c r="B1031">
        <v>2</v>
      </c>
      <c r="C1031">
        <v>146786169</v>
      </c>
      <c r="D1031" s="1">
        <v>8.1420000000000003E-5</v>
      </c>
      <c r="E1031">
        <v>0.95389999999999997</v>
      </c>
      <c r="F1031">
        <v>1.2E-2</v>
      </c>
      <c r="G1031" t="s">
        <v>23</v>
      </c>
      <c r="H1031">
        <v>0.54400000000000004</v>
      </c>
      <c r="I1031">
        <v>0.54900000000000004</v>
      </c>
      <c r="J1031">
        <v>0.56100000000000005</v>
      </c>
      <c r="K1031" t="s">
        <v>26</v>
      </c>
      <c r="L1031">
        <v>0</v>
      </c>
      <c r="M1031">
        <v>146786169</v>
      </c>
      <c r="N1031">
        <v>146786169</v>
      </c>
      <c r="O1031">
        <v>0</v>
      </c>
      <c r="P1031">
        <v>146786169</v>
      </c>
      <c r="Q1031">
        <v>146786169</v>
      </c>
      <c r="R1031">
        <v>0</v>
      </c>
    </row>
    <row r="1032" spans="1:18">
      <c r="A1032" t="s">
        <v>1114</v>
      </c>
      <c r="B1032">
        <v>11</v>
      </c>
      <c r="C1032">
        <v>21620812</v>
      </c>
      <c r="D1032" s="1">
        <v>8.1440000000000006E-5</v>
      </c>
      <c r="E1032">
        <v>3.0823700000000001</v>
      </c>
      <c r="F1032">
        <v>0.28570000000000001</v>
      </c>
      <c r="G1032" t="s">
        <v>45</v>
      </c>
      <c r="H1032">
        <v>4.4700000000000002E-4</v>
      </c>
      <c r="I1032">
        <v>4.4700000000000002E-4</v>
      </c>
      <c r="J1032">
        <v>0.98499999999999999</v>
      </c>
      <c r="K1032" t="s">
        <v>61</v>
      </c>
      <c r="L1032">
        <v>0</v>
      </c>
      <c r="M1032">
        <v>21620812</v>
      </c>
      <c r="N1032">
        <v>21620812</v>
      </c>
      <c r="O1032">
        <v>0</v>
      </c>
      <c r="P1032">
        <v>21620812</v>
      </c>
      <c r="Q1032">
        <v>21620812</v>
      </c>
      <c r="R1032">
        <v>0</v>
      </c>
    </row>
    <row r="1033" spans="1:18">
      <c r="A1033" t="s">
        <v>1115</v>
      </c>
      <c r="B1033">
        <v>5</v>
      </c>
      <c r="C1033">
        <v>160046184</v>
      </c>
      <c r="D1033" s="1">
        <v>8.1520000000000006E-5</v>
      </c>
      <c r="E1033">
        <v>1.07186</v>
      </c>
      <c r="F1033">
        <v>1.7600000000000001E-2</v>
      </c>
      <c r="G1033" t="s">
        <v>48</v>
      </c>
      <c r="H1033">
        <v>0.93</v>
      </c>
      <c r="I1033">
        <v>0.92700000000000005</v>
      </c>
      <c r="J1033">
        <v>0.98299999999999998</v>
      </c>
      <c r="K1033" t="s">
        <v>63</v>
      </c>
      <c r="L1033">
        <v>17</v>
      </c>
      <c r="M1033">
        <v>160008484</v>
      </c>
      <c r="N1033">
        <v>160046184</v>
      </c>
      <c r="O1033">
        <v>37.700000000000003</v>
      </c>
      <c r="P1033">
        <v>160008484</v>
      </c>
      <c r="Q1033">
        <v>160046184</v>
      </c>
      <c r="R1033">
        <v>37.700000000000003</v>
      </c>
    </row>
    <row r="1034" spans="1:18">
      <c r="A1034" t="s">
        <v>1116</v>
      </c>
      <c r="B1034">
        <v>18</v>
      </c>
      <c r="C1034">
        <v>42229266</v>
      </c>
      <c r="D1034" s="1">
        <v>8.1540000000000009E-5</v>
      </c>
      <c r="E1034">
        <v>3.1800600000000001</v>
      </c>
      <c r="F1034">
        <v>0.29360000000000003</v>
      </c>
      <c r="G1034" t="s">
        <v>23</v>
      </c>
      <c r="H1034">
        <v>8.1800000000000004E-4</v>
      </c>
      <c r="I1034">
        <v>8.1800000000000004E-4</v>
      </c>
      <c r="J1034">
        <v>0.48599999999999999</v>
      </c>
      <c r="K1034" t="s">
        <v>61</v>
      </c>
      <c r="L1034">
        <v>0</v>
      </c>
      <c r="M1034">
        <v>42229266</v>
      </c>
      <c r="N1034">
        <v>42229266</v>
      </c>
      <c r="O1034">
        <v>0</v>
      </c>
      <c r="P1034">
        <v>42229266</v>
      </c>
      <c r="Q1034">
        <v>42229266</v>
      </c>
      <c r="R1034">
        <v>0</v>
      </c>
    </row>
    <row r="1035" spans="1:18">
      <c r="A1035" t="s">
        <v>1117</v>
      </c>
      <c r="B1035">
        <v>2</v>
      </c>
      <c r="C1035">
        <v>235192629</v>
      </c>
      <c r="D1035" s="1">
        <v>8.1790000000000001E-5</v>
      </c>
      <c r="E1035">
        <v>6.1891600000000002</v>
      </c>
      <c r="F1035">
        <v>0.4627</v>
      </c>
      <c r="G1035" t="s">
        <v>23</v>
      </c>
      <c r="H1035">
        <v>2.31E-4</v>
      </c>
      <c r="I1035">
        <v>2.31E-4</v>
      </c>
      <c r="J1035">
        <v>0.64500000000000002</v>
      </c>
      <c r="K1035" t="s">
        <v>61</v>
      </c>
      <c r="L1035">
        <v>0</v>
      </c>
      <c r="M1035">
        <v>235192629</v>
      </c>
      <c r="N1035">
        <v>235192629</v>
      </c>
      <c r="O1035">
        <v>0</v>
      </c>
      <c r="P1035">
        <v>235192629</v>
      </c>
      <c r="Q1035">
        <v>235192629</v>
      </c>
      <c r="R1035">
        <v>0</v>
      </c>
    </row>
    <row r="1036" spans="1:18">
      <c r="A1036" t="s">
        <v>1118</v>
      </c>
      <c r="B1036">
        <v>11</v>
      </c>
      <c r="C1036">
        <v>107046257</v>
      </c>
      <c r="D1036" s="1">
        <v>8.1860000000000006E-5</v>
      </c>
      <c r="E1036">
        <v>2.3814299999999999</v>
      </c>
      <c r="F1036">
        <v>0.2203</v>
      </c>
      <c r="G1036" t="s">
        <v>67</v>
      </c>
      <c r="H1036">
        <v>1.2800000000000001E-3</v>
      </c>
      <c r="I1036">
        <v>1.2800000000000001E-3</v>
      </c>
      <c r="J1036">
        <v>0.61099999999999999</v>
      </c>
      <c r="K1036" t="s">
        <v>92</v>
      </c>
      <c r="L1036">
        <v>0</v>
      </c>
      <c r="M1036">
        <v>107046257</v>
      </c>
      <c r="N1036">
        <v>107046257</v>
      </c>
      <c r="O1036">
        <v>0</v>
      </c>
      <c r="P1036">
        <v>107046257</v>
      </c>
      <c r="Q1036">
        <v>107046257</v>
      </c>
      <c r="R1036">
        <v>0</v>
      </c>
    </row>
    <row r="1037" spans="1:18">
      <c r="A1037" t="s">
        <v>1119</v>
      </c>
      <c r="B1037">
        <v>22</v>
      </c>
      <c r="C1037">
        <v>43183762</v>
      </c>
      <c r="D1037" s="1">
        <v>8.1880000000000009E-5</v>
      </c>
      <c r="E1037">
        <v>1.03583</v>
      </c>
      <c r="F1037">
        <v>8.8999999999999999E-3</v>
      </c>
      <c r="G1037" t="s">
        <v>28</v>
      </c>
      <c r="H1037">
        <v>0.53300000000000003</v>
      </c>
      <c r="I1037">
        <v>0.53300000000000003</v>
      </c>
      <c r="J1037">
        <v>0.86899999999999999</v>
      </c>
      <c r="K1037" t="s">
        <v>52</v>
      </c>
      <c r="L1037">
        <v>13</v>
      </c>
      <c r="M1037">
        <v>43166362</v>
      </c>
      <c r="N1037">
        <v>43315762</v>
      </c>
      <c r="O1037">
        <v>149.4</v>
      </c>
      <c r="P1037">
        <v>43183391</v>
      </c>
      <c r="Q1037">
        <v>43183762</v>
      </c>
      <c r="R1037">
        <v>0.371</v>
      </c>
    </row>
    <row r="1038" spans="1:18">
      <c r="A1038" t="s">
        <v>1120</v>
      </c>
      <c r="B1038">
        <v>5</v>
      </c>
      <c r="C1038">
        <v>124250018</v>
      </c>
      <c r="D1038" s="1">
        <v>8.1990000000000006E-5</v>
      </c>
      <c r="E1038">
        <v>0.96704999999999997</v>
      </c>
      <c r="F1038">
        <v>8.5000000000000006E-3</v>
      </c>
      <c r="G1038" t="s">
        <v>23</v>
      </c>
      <c r="H1038">
        <v>0.48199999999999998</v>
      </c>
      <c r="I1038">
        <v>0.49099999999999999</v>
      </c>
      <c r="J1038">
        <v>0.99199999999999999</v>
      </c>
      <c r="K1038" t="s">
        <v>54</v>
      </c>
      <c r="L1038">
        <v>14</v>
      </c>
      <c r="M1038">
        <v>124203918</v>
      </c>
      <c r="N1038">
        <v>124252658</v>
      </c>
      <c r="O1038">
        <v>48.74</v>
      </c>
      <c r="P1038">
        <v>124203918</v>
      </c>
      <c r="Q1038">
        <v>124252658</v>
      </c>
      <c r="R1038">
        <v>48.74</v>
      </c>
    </row>
    <row r="1039" spans="1:18">
      <c r="A1039" t="s">
        <v>1121</v>
      </c>
      <c r="B1039">
        <v>9</v>
      </c>
      <c r="C1039">
        <v>18009898</v>
      </c>
      <c r="D1039" s="1">
        <v>8.2030000000000013E-5</v>
      </c>
      <c r="E1039">
        <v>4.8636999999999997</v>
      </c>
      <c r="F1039">
        <v>0.40160000000000001</v>
      </c>
      <c r="G1039" t="s">
        <v>246</v>
      </c>
      <c r="H1039">
        <v>4.75E-4</v>
      </c>
      <c r="I1039">
        <v>4.75E-4</v>
      </c>
      <c r="J1039">
        <v>0.47399999999999998</v>
      </c>
      <c r="K1039" t="s">
        <v>92</v>
      </c>
      <c r="L1039">
        <v>0</v>
      </c>
      <c r="M1039">
        <v>18009898</v>
      </c>
      <c r="N1039">
        <v>18009898</v>
      </c>
      <c r="O1039">
        <v>0</v>
      </c>
      <c r="P1039">
        <v>18009898</v>
      </c>
      <c r="Q1039">
        <v>18009898</v>
      </c>
      <c r="R1039">
        <v>0</v>
      </c>
    </row>
    <row r="1040" spans="1:18">
      <c r="A1040" t="s">
        <v>1122</v>
      </c>
      <c r="B1040">
        <v>7</v>
      </c>
      <c r="C1040">
        <v>76845398</v>
      </c>
      <c r="D1040" s="1">
        <v>8.2110000000000012E-5</v>
      </c>
      <c r="E1040">
        <v>1.0569599999999999</v>
      </c>
      <c r="F1040">
        <v>1.41E-2</v>
      </c>
      <c r="G1040" t="s">
        <v>37</v>
      </c>
      <c r="H1040">
        <v>0.11799999999999999</v>
      </c>
      <c r="I1040">
        <v>9.6500000000000002E-2</v>
      </c>
      <c r="J1040">
        <v>0.98199999999999998</v>
      </c>
      <c r="K1040" t="s">
        <v>24</v>
      </c>
      <c r="L1040">
        <v>8</v>
      </c>
      <c r="M1040">
        <v>76828998</v>
      </c>
      <c r="N1040">
        <v>76883098</v>
      </c>
      <c r="O1040">
        <v>54.1</v>
      </c>
      <c r="P1040">
        <v>76845398</v>
      </c>
      <c r="Q1040">
        <v>76845398</v>
      </c>
      <c r="R1040">
        <v>0</v>
      </c>
    </row>
    <row r="1041" spans="1:18">
      <c r="A1041" t="s">
        <v>1123</v>
      </c>
      <c r="B1041">
        <v>3</v>
      </c>
      <c r="C1041">
        <v>122894252</v>
      </c>
      <c r="D1041" s="1">
        <v>8.2150000000000005E-5</v>
      </c>
      <c r="E1041">
        <v>0.85589999999999999</v>
      </c>
      <c r="F1041">
        <v>3.95E-2</v>
      </c>
      <c r="G1041" t="s">
        <v>28</v>
      </c>
      <c r="H1041">
        <v>2.1600000000000001E-2</v>
      </c>
      <c r="I1041">
        <v>1.5100000000000001E-2</v>
      </c>
      <c r="J1041">
        <v>0.86599999999999999</v>
      </c>
      <c r="K1041" t="s">
        <v>1124</v>
      </c>
      <c r="L1041">
        <v>1</v>
      </c>
      <c r="M1041">
        <v>122893242</v>
      </c>
      <c r="N1041">
        <v>122912052</v>
      </c>
      <c r="O1041">
        <v>18.809999999999999</v>
      </c>
      <c r="P1041">
        <v>122894252</v>
      </c>
      <c r="Q1041">
        <v>122894252</v>
      </c>
      <c r="R1041">
        <v>0</v>
      </c>
    </row>
    <row r="1042" spans="1:18">
      <c r="A1042" t="s">
        <v>1125</v>
      </c>
      <c r="B1042">
        <v>17</v>
      </c>
      <c r="C1042">
        <v>30004542</v>
      </c>
      <c r="D1042" s="1">
        <v>8.2380000000000007E-5</v>
      </c>
      <c r="E1042">
        <v>1.16195</v>
      </c>
      <c r="F1042">
        <v>3.8100000000000002E-2</v>
      </c>
      <c r="G1042" t="s">
        <v>42</v>
      </c>
      <c r="H1042">
        <v>1.7399999999999999E-2</v>
      </c>
      <c r="I1042">
        <v>1.6E-2</v>
      </c>
      <c r="J1042">
        <v>0.79</v>
      </c>
      <c r="K1042" t="s">
        <v>63</v>
      </c>
      <c r="L1042">
        <v>0</v>
      </c>
      <c r="M1042">
        <v>29966442</v>
      </c>
      <c r="N1042">
        <v>30004542</v>
      </c>
      <c r="O1042">
        <v>38.1</v>
      </c>
      <c r="P1042">
        <v>29966442</v>
      </c>
      <c r="Q1042">
        <v>30004542</v>
      </c>
      <c r="R1042">
        <v>38.1</v>
      </c>
    </row>
    <row r="1043" spans="1:18">
      <c r="A1043" t="s">
        <v>1126</v>
      </c>
      <c r="B1043">
        <v>9</v>
      </c>
      <c r="C1043">
        <v>138083383</v>
      </c>
      <c r="D1043" s="1">
        <v>8.2460000000000007E-5</v>
      </c>
      <c r="E1043">
        <v>1.6350899999999999</v>
      </c>
      <c r="F1043">
        <v>0.1249</v>
      </c>
      <c r="G1043" t="s">
        <v>48</v>
      </c>
      <c r="H1043">
        <v>4.6499999999999996E-3</v>
      </c>
      <c r="I1043">
        <v>4.8999999999999998E-3</v>
      </c>
      <c r="J1043">
        <v>0.67700000000000005</v>
      </c>
      <c r="K1043" t="s">
        <v>740</v>
      </c>
      <c r="L1043">
        <v>0</v>
      </c>
      <c r="M1043">
        <v>138083383</v>
      </c>
      <c r="N1043">
        <v>138083383</v>
      </c>
      <c r="O1043">
        <v>0</v>
      </c>
      <c r="P1043">
        <v>138083383</v>
      </c>
      <c r="Q1043">
        <v>138083383</v>
      </c>
      <c r="R1043">
        <v>0</v>
      </c>
    </row>
    <row r="1044" spans="1:18">
      <c r="A1044" t="s">
        <v>1127</v>
      </c>
      <c r="B1044">
        <v>1</v>
      </c>
      <c r="C1044">
        <v>210403068</v>
      </c>
      <c r="D1044" s="1">
        <v>8.2570000000000004E-5</v>
      </c>
      <c r="E1044">
        <v>1.3220700000000001</v>
      </c>
      <c r="F1044">
        <v>7.0900000000000005E-2</v>
      </c>
      <c r="G1044" t="s">
        <v>19</v>
      </c>
      <c r="H1044">
        <v>9.0799999999999995E-3</v>
      </c>
      <c r="I1044">
        <v>7.43E-3</v>
      </c>
      <c r="J1044">
        <v>0.80700000000000005</v>
      </c>
      <c r="K1044" t="s">
        <v>20</v>
      </c>
      <c r="L1044">
        <v>0</v>
      </c>
      <c r="M1044">
        <v>210403068</v>
      </c>
      <c r="N1044">
        <v>210403068</v>
      </c>
      <c r="O1044">
        <v>0</v>
      </c>
      <c r="P1044">
        <v>210403068</v>
      </c>
      <c r="Q1044">
        <v>210403068</v>
      </c>
      <c r="R1044">
        <v>0</v>
      </c>
    </row>
    <row r="1045" spans="1:18">
      <c r="A1045" t="s">
        <v>1128</v>
      </c>
      <c r="B1045">
        <v>7</v>
      </c>
      <c r="C1045">
        <v>6972499</v>
      </c>
      <c r="D1045" s="1">
        <v>8.2790000000000012E-5</v>
      </c>
      <c r="E1045">
        <v>1.07541</v>
      </c>
      <c r="F1045">
        <v>1.8499999999999999E-2</v>
      </c>
      <c r="G1045" t="s">
        <v>28</v>
      </c>
      <c r="H1045">
        <v>0.318</v>
      </c>
      <c r="I1045">
        <v>0.312</v>
      </c>
      <c r="J1045">
        <v>0.45</v>
      </c>
      <c r="K1045" t="s">
        <v>30</v>
      </c>
      <c r="L1045">
        <v>0</v>
      </c>
      <c r="M1045">
        <v>6972499</v>
      </c>
      <c r="N1045">
        <v>6973442</v>
      </c>
      <c r="O1045">
        <v>0.94299999999999995</v>
      </c>
      <c r="P1045">
        <v>6972499</v>
      </c>
      <c r="Q1045">
        <v>6972499</v>
      </c>
      <c r="R1045">
        <v>0</v>
      </c>
    </row>
    <row r="1046" spans="1:18">
      <c r="A1046" t="s">
        <v>1129</v>
      </c>
      <c r="B1046">
        <v>13</v>
      </c>
      <c r="C1046">
        <v>93757469</v>
      </c>
      <c r="D1046" s="1">
        <v>8.3100000000000001E-5</v>
      </c>
      <c r="E1046">
        <v>3.0556700000000001</v>
      </c>
      <c r="F1046">
        <v>0.2838</v>
      </c>
      <c r="G1046" t="s">
        <v>125</v>
      </c>
      <c r="H1046">
        <v>6.4999999999999997E-4</v>
      </c>
      <c r="I1046">
        <v>6.4999999999999997E-4</v>
      </c>
      <c r="J1046">
        <v>0.82699999999999996</v>
      </c>
      <c r="K1046" t="s">
        <v>92</v>
      </c>
      <c r="L1046">
        <v>0</v>
      </c>
      <c r="M1046">
        <v>93757469</v>
      </c>
      <c r="N1046">
        <v>93757469</v>
      </c>
      <c r="O1046">
        <v>0</v>
      </c>
      <c r="P1046">
        <v>93757469</v>
      </c>
      <c r="Q1046">
        <v>93757469</v>
      </c>
      <c r="R1046">
        <v>0</v>
      </c>
    </row>
    <row r="1047" spans="1:18">
      <c r="A1047" t="s">
        <v>1130</v>
      </c>
      <c r="B1047">
        <v>4</v>
      </c>
      <c r="C1047">
        <v>5794863</v>
      </c>
      <c r="D1047" s="1">
        <v>8.3170000000000005E-5</v>
      </c>
      <c r="E1047">
        <v>3.3970199999999999</v>
      </c>
      <c r="F1047">
        <v>0.31080000000000002</v>
      </c>
      <c r="G1047" t="s">
        <v>67</v>
      </c>
      <c r="H1047">
        <v>5.5599999999999996E-4</v>
      </c>
      <c r="I1047">
        <v>5.5599999999999996E-4</v>
      </c>
      <c r="J1047">
        <v>0.69099999999999995</v>
      </c>
      <c r="K1047" t="s">
        <v>92</v>
      </c>
      <c r="L1047">
        <v>0</v>
      </c>
      <c r="M1047">
        <v>5794863</v>
      </c>
      <c r="N1047">
        <v>5794863</v>
      </c>
      <c r="O1047">
        <v>0</v>
      </c>
      <c r="P1047">
        <v>5794863</v>
      </c>
      <c r="Q1047">
        <v>5794863</v>
      </c>
      <c r="R1047">
        <v>0</v>
      </c>
    </row>
    <row r="1048" spans="1:18">
      <c r="A1048" t="s">
        <v>1131</v>
      </c>
      <c r="B1048">
        <v>13</v>
      </c>
      <c r="C1048">
        <v>93757342</v>
      </c>
      <c r="D1048" s="1">
        <v>8.3240000000000009E-5</v>
      </c>
      <c r="E1048">
        <v>3.0556700000000001</v>
      </c>
      <c r="F1048">
        <v>0.28389999999999999</v>
      </c>
      <c r="G1048" t="s">
        <v>159</v>
      </c>
      <c r="H1048">
        <v>6.4899999999999995E-4</v>
      </c>
      <c r="I1048">
        <v>6.4899999999999995E-4</v>
      </c>
      <c r="J1048">
        <v>0.82699999999999996</v>
      </c>
      <c r="K1048" t="s">
        <v>92</v>
      </c>
      <c r="L1048">
        <v>0</v>
      </c>
      <c r="M1048">
        <v>93757342</v>
      </c>
      <c r="N1048">
        <v>93757342</v>
      </c>
      <c r="O1048">
        <v>0</v>
      </c>
      <c r="P1048">
        <v>93757342</v>
      </c>
      <c r="Q1048">
        <v>93757342</v>
      </c>
      <c r="R1048">
        <v>0</v>
      </c>
    </row>
    <row r="1049" spans="1:18">
      <c r="A1049" t="s">
        <v>1132</v>
      </c>
      <c r="B1049">
        <v>3</v>
      </c>
      <c r="C1049">
        <v>26701619</v>
      </c>
      <c r="D1049" s="1">
        <v>8.3260000000000013E-5</v>
      </c>
      <c r="E1049">
        <v>0.66086999999999996</v>
      </c>
      <c r="F1049">
        <v>0.1053</v>
      </c>
      <c r="G1049" t="s">
        <v>28</v>
      </c>
      <c r="H1049">
        <v>0.996</v>
      </c>
      <c r="I1049">
        <v>0.996</v>
      </c>
      <c r="J1049">
        <v>0.59</v>
      </c>
      <c r="K1049" t="s">
        <v>769</v>
      </c>
      <c r="L1049">
        <v>0</v>
      </c>
      <c r="M1049">
        <v>26701619</v>
      </c>
      <c r="N1049">
        <v>26711329</v>
      </c>
      <c r="O1049">
        <v>9.7100000000000009</v>
      </c>
      <c r="P1049">
        <v>26701619</v>
      </c>
      <c r="Q1049">
        <v>26701619</v>
      </c>
      <c r="R1049">
        <v>0</v>
      </c>
    </row>
    <row r="1050" spans="1:18">
      <c r="A1050" t="s">
        <v>1133</v>
      </c>
      <c r="B1050">
        <v>19</v>
      </c>
      <c r="C1050">
        <v>10325227</v>
      </c>
      <c r="D1050" s="1">
        <v>8.3330000000000003E-5</v>
      </c>
      <c r="E1050">
        <v>0.94035000000000002</v>
      </c>
      <c r="F1050">
        <v>1.5599999999999999E-2</v>
      </c>
      <c r="G1050" t="s">
        <v>463</v>
      </c>
      <c r="H1050">
        <v>0.65400000000000003</v>
      </c>
      <c r="I1050">
        <v>0.65600000000000003</v>
      </c>
      <c r="J1050">
        <v>0.59599999999999997</v>
      </c>
      <c r="K1050" t="s">
        <v>20</v>
      </c>
      <c r="L1050">
        <v>0</v>
      </c>
      <c r="M1050">
        <v>10325227</v>
      </c>
      <c r="N1050">
        <v>10325227</v>
      </c>
      <c r="O1050">
        <v>0</v>
      </c>
      <c r="P1050">
        <v>10325227</v>
      </c>
      <c r="Q1050">
        <v>10325227</v>
      </c>
      <c r="R1050">
        <v>0</v>
      </c>
    </row>
    <row r="1051" spans="1:18">
      <c r="A1051" t="s">
        <v>1134</v>
      </c>
      <c r="B1051">
        <v>3</v>
      </c>
      <c r="C1051">
        <v>33707929</v>
      </c>
      <c r="D1051" s="1">
        <v>8.3540000000000003E-5</v>
      </c>
      <c r="E1051">
        <v>1.81176</v>
      </c>
      <c r="F1051">
        <v>0.15110000000000001</v>
      </c>
      <c r="G1051" t="s">
        <v>125</v>
      </c>
      <c r="H1051">
        <v>4.3E-3</v>
      </c>
      <c r="I1051">
        <v>3.3800000000000002E-3</v>
      </c>
      <c r="J1051">
        <v>0.59699999999999998</v>
      </c>
      <c r="K1051" t="s">
        <v>57</v>
      </c>
      <c r="L1051">
        <v>0</v>
      </c>
      <c r="M1051">
        <v>33502929</v>
      </c>
      <c r="N1051">
        <v>33817929</v>
      </c>
      <c r="O1051">
        <v>315</v>
      </c>
      <c r="P1051">
        <v>33707929</v>
      </c>
      <c r="Q1051">
        <v>33817929</v>
      </c>
      <c r="R1051">
        <v>110</v>
      </c>
    </row>
    <row r="1052" spans="1:18">
      <c r="A1052" t="s">
        <v>1135</v>
      </c>
      <c r="B1052">
        <v>2</v>
      </c>
      <c r="C1052">
        <v>231815532</v>
      </c>
      <c r="D1052" s="1">
        <v>8.3540000000000003E-5</v>
      </c>
      <c r="E1052">
        <v>1.5875599999999999</v>
      </c>
      <c r="F1052">
        <v>0.11749999999999999</v>
      </c>
      <c r="G1052" t="s">
        <v>23</v>
      </c>
      <c r="H1052">
        <v>7.0099999999999997E-3</v>
      </c>
      <c r="I1052">
        <v>6.43E-3</v>
      </c>
      <c r="J1052">
        <v>0.48899999999999999</v>
      </c>
      <c r="K1052" t="s">
        <v>740</v>
      </c>
      <c r="L1052">
        <v>0</v>
      </c>
      <c r="M1052">
        <v>231815532</v>
      </c>
      <c r="N1052">
        <v>231815532</v>
      </c>
      <c r="O1052">
        <v>0</v>
      </c>
      <c r="P1052">
        <v>231815532</v>
      </c>
      <c r="Q1052">
        <v>231815532</v>
      </c>
      <c r="R1052">
        <v>0</v>
      </c>
    </row>
    <row r="1053" spans="1:18">
      <c r="A1053" t="s">
        <v>1136</v>
      </c>
      <c r="B1053">
        <v>1</v>
      </c>
      <c r="C1053">
        <v>40978089</v>
      </c>
      <c r="D1053" s="1">
        <v>8.3560000000000006E-5</v>
      </c>
      <c r="E1053">
        <v>1.04844</v>
      </c>
      <c r="F1053">
        <v>1.2E-2</v>
      </c>
      <c r="G1053" t="s">
        <v>19</v>
      </c>
      <c r="H1053">
        <v>0.379</v>
      </c>
      <c r="I1053">
        <v>0.36899999999999999</v>
      </c>
      <c r="J1053">
        <v>0.999</v>
      </c>
      <c r="K1053" t="s">
        <v>20</v>
      </c>
      <c r="L1053">
        <v>0</v>
      </c>
      <c r="M1053">
        <v>40964289</v>
      </c>
      <c r="N1053">
        <v>41018089</v>
      </c>
      <c r="O1053">
        <v>53.8</v>
      </c>
      <c r="P1053">
        <v>40964289</v>
      </c>
      <c r="Q1053">
        <v>41018089</v>
      </c>
      <c r="R1053">
        <v>53.8</v>
      </c>
    </row>
    <row r="1054" spans="1:18">
      <c r="A1054" t="s">
        <v>1137</v>
      </c>
      <c r="B1054">
        <v>16</v>
      </c>
      <c r="C1054">
        <v>57031777</v>
      </c>
      <c r="D1054" s="1">
        <v>8.3720000000000005E-5</v>
      </c>
      <c r="E1054">
        <v>0.94167000000000001</v>
      </c>
      <c r="F1054">
        <v>1.5299999999999999E-2</v>
      </c>
      <c r="G1054" t="s">
        <v>23</v>
      </c>
      <c r="H1054">
        <v>0.11</v>
      </c>
      <c r="I1054">
        <v>0.111</v>
      </c>
      <c r="J1054">
        <v>0.84099999999999997</v>
      </c>
      <c r="K1054" t="s">
        <v>1138</v>
      </c>
      <c r="L1054">
        <v>2</v>
      </c>
      <c r="M1054">
        <v>57021477</v>
      </c>
      <c r="N1054">
        <v>57031777</v>
      </c>
      <c r="O1054">
        <v>10.3</v>
      </c>
      <c r="P1054">
        <v>57021477</v>
      </c>
      <c r="Q1054">
        <v>57031777</v>
      </c>
      <c r="R1054">
        <v>10.3</v>
      </c>
    </row>
    <row r="1055" spans="1:18">
      <c r="A1055" t="s">
        <v>1139</v>
      </c>
      <c r="B1055">
        <v>16</v>
      </c>
      <c r="C1055">
        <v>16191285</v>
      </c>
      <c r="D1055" s="1">
        <v>8.3760000000000011E-5</v>
      </c>
      <c r="E1055">
        <v>0.96696000000000004</v>
      </c>
      <c r="F1055">
        <v>8.5000000000000006E-3</v>
      </c>
      <c r="G1055" t="s">
        <v>28</v>
      </c>
      <c r="H1055">
        <v>0.44700000000000001</v>
      </c>
      <c r="I1055">
        <v>0.45</v>
      </c>
      <c r="J1055">
        <v>0.998</v>
      </c>
      <c r="K1055" t="s">
        <v>54</v>
      </c>
      <c r="L1055">
        <v>3</v>
      </c>
      <c r="M1055">
        <v>16162385</v>
      </c>
      <c r="N1055">
        <v>16198605</v>
      </c>
      <c r="O1055">
        <v>36.22</v>
      </c>
      <c r="P1055">
        <v>16173885</v>
      </c>
      <c r="Q1055">
        <v>16198605</v>
      </c>
      <c r="R1055">
        <v>24.72</v>
      </c>
    </row>
    <row r="1056" spans="1:18">
      <c r="A1056" t="s">
        <v>1140</v>
      </c>
      <c r="B1056">
        <v>13</v>
      </c>
      <c r="C1056">
        <v>59820339</v>
      </c>
      <c r="D1056" s="1">
        <v>8.3930000000000004E-5</v>
      </c>
      <c r="E1056">
        <v>3.2969599999999999</v>
      </c>
      <c r="F1056">
        <v>0.30330000000000001</v>
      </c>
      <c r="G1056" t="s">
        <v>159</v>
      </c>
      <c r="H1056">
        <v>1.2099999999999999E-3</v>
      </c>
      <c r="I1056">
        <v>1.2099999999999999E-3</v>
      </c>
      <c r="J1056">
        <v>0.32300000000000001</v>
      </c>
      <c r="K1056" t="s">
        <v>92</v>
      </c>
      <c r="L1056">
        <v>0</v>
      </c>
      <c r="M1056">
        <v>59820339</v>
      </c>
      <c r="N1056">
        <v>59820339</v>
      </c>
      <c r="O1056">
        <v>0</v>
      </c>
      <c r="P1056">
        <v>59820339</v>
      </c>
      <c r="Q1056">
        <v>59820339</v>
      </c>
      <c r="R1056">
        <v>0</v>
      </c>
    </row>
    <row r="1057" spans="1:18">
      <c r="A1057" t="s">
        <v>1141</v>
      </c>
      <c r="B1057">
        <v>2</v>
      </c>
      <c r="C1057">
        <v>71232223</v>
      </c>
      <c r="D1057" s="1">
        <v>8.4080000000000008E-5</v>
      </c>
      <c r="E1057">
        <v>2.80471</v>
      </c>
      <c r="F1057">
        <v>0.26229999999999998</v>
      </c>
      <c r="G1057" t="s">
        <v>28</v>
      </c>
      <c r="H1057">
        <v>1.06E-3</v>
      </c>
      <c r="I1057">
        <v>1.06E-3</v>
      </c>
      <c r="J1057">
        <v>0.59499999999999997</v>
      </c>
      <c r="K1057" t="s">
        <v>61</v>
      </c>
      <c r="L1057">
        <v>0</v>
      </c>
      <c r="M1057">
        <v>71232223</v>
      </c>
      <c r="N1057">
        <v>71232223</v>
      </c>
      <c r="O1057">
        <v>0</v>
      </c>
      <c r="P1057">
        <v>71232223</v>
      </c>
      <c r="Q1057">
        <v>71232223</v>
      </c>
      <c r="R1057">
        <v>0</v>
      </c>
    </row>
    <row r="1058" spans="1:18">
      <c r="A1058" t="s">
        <v>1142</v>
      </c>
      <c r="B1058">
        <v>4</v>
      </c>
      <c r="C1058">
        <v>179068479</v>
      </c>
      <c r="D1058" s="1">
        <v>8.42E-5</v>
      </c>
      <c r="E1058">
        <v>2.8092000000000001</v>
      </c>
      <c r="F1058">
        <v>0.26269999999999999</v>
      </c>
      <c r="G1058" t="s">
        <v>28</v>
      </c>
      <c r="H1058">
        <v>4.9100000000000001E-4</v>
      </c>
      <c r="I1058">
        <v>4.9100000000000001E-4</v>
      </c>
      <c r="J1058">
        <v>0.85699999999999998</v>
      </c>
      <c r="K1058" t="s">
        <v>61</v>
      </c>
      <c r="L1058">
        <v>0</v>
      </c>
      <c r="M1058">
        <v>179068479</v>
      </c>
      <c r="N1058">
        <v>179068479</v>
      </c>
      <c r="O1058">
        <v>0</v>
      </c>
      <c r="P1058">
        <v>179068479</v>
      </c>
      <c r="Q1058">
        <v>179068479</v>
      </c>
      <c r="R1058">
        <v>0</v>
      </c>
    </row>
    <row r="1059" spans="1:18">
      <c r="A1059" t="s">
        <v>1143</v>
      </c>
      <c r="B1059">
        <v>2</v>
      </c>
      <c r="C1059">
        <v>366410</v>
      </c>
      <c r="D1059" s="1">
        <v>8.4240000000000007E-5</v>
      </c>
      <c r="E1059">
        <v>1.0349999999999999</v>
      </c>
      <c r="F1059">
        <v>8.6999999999999994E-3</v>
      </c>
      <c r="G1059" t="s">
        <v>28</v>
      </c>
      <c r="H1059">
        <v>0.55000000000000004</v>
      </c>
      <c r="I1059">
        <v>0.51600000000000001</v>
      </c>
      <c r="J1059">
        <v>0.98899999999999999</v>
      </c>
      <c r="K1059" t="s">
        <v>24</v>
      </c>
      <c r="L1059">
        <v>20</v>
      </c>
      <c r="M1059">
        <v>353310</v>
      </c>
      <c r="N1059">
        <v>380810</v>
      </c>
      <c r="O1059">
        <v>27.5</v>
      </c>
      <c r="P1059">
        <v>353310</v>
      </c>
      <c r="Q1059">
        <v>380810</v>
      </c>
      <c r="R1059">
        <v>27.5</v>
      </c>
    </row>
    <row r="1060" spans="1:18">
      <c r="A1060" t="s">
        <v>1144</v>
      </c>
      <c r="B1060">
        <v>6</v>
      </c>
      <c r="C1060">
        <v>101798498</v>
      </c>
      <c r="D1060" s="1">
        <v>8.4310000000000011E-5</v>
      </c>
      <c r="E1060">
        <v>2.4297800000000001</v>
      </c>
      <c r="F1060">
        <v>0.2258</v>
      </c>
      <c r="G1060" t="s">
        <v>23</v>
      </c>
      <c r="H1060">
        <v>6.3499999999999997E-3</v>
      </c>
      <c r="I1060">
        <v>4.62E-3</v>
      </c>
      <c r="J1060">
        <v>0.44</v>
      </c>
      <c r="K1060" t="s">
        <v>386</v>
      </c>
      <c r="L1060">
        <v>0</v>
      </c>
      <c r="M1060">
        <v>101798498</v>
      </c>
      <c r="N1060">
        <v>101798498</v>
      </c>
      <c r="O1060">
        <v>0</v>
      </c>
      <c r="P1060">
        <v>101798498</v>
      </c>
      <c r="Q1060">
        <v>101798498</v>
      </c>
      <c r="R1060">
        <v>0</v>
      </c>
    </row>
    <row r="1061" spans="1:18">
      <c r="A1061" t="s">
        <v>1145</v>
      </c>
      <c r="B1061">
        <v>14</v>
      </c>
      <c r="C1061">
        <v>60141822</v>
      </c>
      <c r="D1061" s="1">
        <v>8.4520000000000011E-5</v>
      </c>
      <c r="E1061">
        <v>0.96281000000000005</v>
      </c>
      <c r="F1061">
        <v>9.7000000000000003E-3</v>
      </c>
      <c r="G1061" t="s">
        <v>48</v>
      </c>
      <c r="H1061">
        <v>0.72099999999999997</v>
      </c>
      <c r="I1061">
        <v>0.73199999999999998</v>
      </c>
      <c r="J1061">
        <v>0.95499999999999996</v>
      </c>
      <c r="K1061" t="s">
        <v>54</v>
      </c>
      <c r="L1061">
        <v>1</v>
      </c>
      <c r="M1061">
        <v>60141532</v>
      </c>
      <c r="N1061">
        <v>60244822</v>
      </c>
      <c r="O1061">
        <v>103.29</v>
      </c>
      <c r="P1061">
        <v>60141532</v>
      </c>
      <c r="Q1061">
        <v>60168622</v>
      </c>
      <c r="R1061">
        <v>27.09</v>
      </c>
    </row>
    <row r="1062" spans="1:18">
      <c r="A1062" t="s">
        <v>1146</v>
      </c>
      <c r="B1062">
        <v>15</v>
      </c>
      <c r="C1062">
        <v>44416530</v>
      </c>
      <c r="D1062" s="1">
        <v>8.4530000000000006E-5</v>
      </c>
      <c r="E1062">
        <v>0.71877999999999997</v>
      </c>
      <c r="F1062">
        <v>8.4000000000000005E-2</v>
      </c>
      <c r="G1062" t="s">
        <v>125</v>
      </c>
      <c r="H1062">
        <v>8.8999999999999999E-3</v>
      </c>
      <c r="I1062">
        <v>5.5799999999999999E-3</v>
      </c>
      <c r="J1062">
        <v>0.61599999999999999</v>
      </c>
      <c r="K1062" t="s">
        <v>847</v>
      </c>
      <c r="L1062">
        <v>1</v>
      </c>
      <c r="M1062">
        <v>44416530</v>
      </c>
      <c r="N1062">
        <v>44416530</v>
      </c>
      <c r="O1062">
        <v>0</v>
      </c>
      <c r="P1062">
        <v>44416530</v>
      </c>
      <c r="Q1062">
        <v>44416530</v>
      </c>
      <c r="R1062">
        <v>0</v>
      </c>
    </row>
    <row r="1063" spans="1:18">
      <c r="A1063" t="s">
        <v>1147</v>
      </c>
      <c r="B1063">
        <v>14</v>
      </c>
      <c r="C1063">
        <v>50305580</v>
      </c>
      <c r="D1063" s="1">
        <v>8.4630000000000008E-5</v>
      </c>
      <c r="E1063">
        <v>1.09385</v>
      </c>
      <c r="F1063">
        <v>2.2800000000000001E-2</v>
      </c>
      <c r="G1063" t="s">
        <v>23</v>
      </c>
      <c r="H1063">
        <v>6.7900000000000002E-2</v>
      </c>
      <c r="I1063">
        <v>6.6500000000000004E-2</v>
      </c>
      <c r="J1063">
        <v>0.60899999999999999</v>
      </c>
      <c r="K1063" t="s">
        <v>63</v>
      </c>
      <c r="L1063">
        <v>0</v>
      </c>
      <c r="M1063">
        <v>49844580</v>
      </c>
      <c r="N1063">
        <v>50305580</v>
      </c>
      <c r="O1063">
        <v>461</v>
      </c>
      <c r="P1063">
        <v>50242480</v>
      </c>
      <c r="Q1063">
        <v>50305580</v>
      </c>
      <c r="R1063">
        <v>63.1</v>
      </c>
    </row>
    <row r="1064" spans="1:18">
      <c r="A1064" t="s">
        <v>1148</v>
      </c>
      <c r="B1064">
        <v>1</v>
      </c>
      <c r="C1064">
        <v>61799059</v>
      </c>
      <c r="D1064" s="1">
        <v>8.4930000000000002E-5</v>
      </c>
      <c r="E1064">
        <v>0.91796</v>
      </c>
      <c r="F1064">
        <v>2.18E-2</v>
      </c>
      <c r="G1064" t="s">
        <v>23</v>
      </c>
      <c r="H1064">
        <v>4.5999999999999999E-2</v>
      </c>
      <c r="I1064">
        <v>4.9299999999999997E-2</v>
      </c>
      <c r="J1064">
        <v>0.95299999999999996</v>
      </c>
      <c r="K1064" t="s">
        <v>26</v>
      </c>
      <c r="L1064">
        <v>8</v>
      </c>
      <c r="M1064">
        <v>61799059</v>
      </c>
      <c r="N1064">
        <v>61799059</v>
      </c>
      <c r="O1064">
        <v>0</v>
      </c>
      <c r="P1064">
        <v>61799059</v>
      </c>
      <c r="Q1064">
        <v>61799059</v>
      </c>
      <c r="R1064">
        <v>0</v>
      </c>
    </row>
    <row r="1065" spans="1:18">
      <c r="A1065" t="s">
        <v>1149</v>
      </c>
      <c r="B1065">
        <v>1</v>
      </c>
      <c r="C1065">
        <v>40262102</v>
      </c>
      <c r="D1065" s="1">
        <v>8.4990000000000011E-5</v>
      </c>
      <c r="E1065">
        <v>1.0987800000000001</v>
      </c>
      <c r="F1065">
        <v>2.4E-2</v>
      </c>
      <c r="G1065" t="s">
        <v>19</v>
      </c>
      <c r="H1065">
        <v>0.92400000000000004</v>
      </c>
      <c r="I1065">
        <v>0.92</v>
      </c>
      <c r="J1065">
        <v>0.78600000000000003</v>
      </c>
      <c r="K1065" t="s">
        <v>20</v>
      </c>
      <c r="L1065">
        <v>0</v>
      </c>
      <c r="M1065">
        <v>40262102</v>
      </c>
      <c r="N1065">
        <v>40342202</v>
      </c>
      <c r="O1065">
        <v>80.099999999999994</v>
      </c>
      <c r="P1065">
        <v>40262102</v>
      </c>
      <c r="Q1065">
        <v>40262102</v>
      </c>
      <c r="R1065">
        <v>0</v>
      </c>
    </row>
    <row r="1066" spans="1:18">
      <c r="A1066" t="s">
        <v>1150</v>
      </c>
      <c r="B1066">
        <v>12</v>
      </c>
      <c r="C1066">
        <v>127234583</v>
      </c>
      <c r="D1066" s="1">
        <v>8.5030000000000004E-5</v>
      </c>
      <c r="E1066">
        <v>0.86614999999999998</v>
      </c>
      <c r="F1066">
        <v>3.6600000000000001E-2</v>
      </c>
      <c r="G1066" t="s">
        <v>28</v>
      </c>
      <c r="H1066">
        <v>2.64E-2</v>
      </c>
      <c r="I1066">
        <v>2.7199999999999998E-2</v>
      </c>
      <c r="J1066">
        <v>0.57299999999999995</v>
      </c>
      <c r="K1066" t="s">
        <v>26</v>
      </c>
      <c r="L1066">
        <v>0</v>
      </c>
      <c r="M1066">
        <v>127234583</v>
      </c>
      <c r="N1066">
        <v>127234583</v>
      </c>
      <c r="O1066">
        <v>0</v>
      </c>
      <c r="P1066">
        <v>127234583</v>
      </c>
      <c r="Q1066">
        <v>127234583</v>
      </c>
      <c r="R1066">
        <v>0</v>
      </c>
    </row>
    <row r="1067" spans="1:18">
      <c r="A1067" t="s">
        <v>1151</v>
      </c>
      <c r="B1067">
        <v>14</v>
      </c>
      <c r="C1067">
        <v>54440187</v>
      </c>
      <c r="D1067" s="1">
        <v>8.5070000000000011E-5</v>
      </c>
      <c r="E1067">
        <v>1.29979</v>
      </c>
      <c r="F1067">
        <v>6.6699999999999995E-2</v>
      </c>
      <c r="G1067" t="s">
        <v>23</v>
      </c>
      <c r="H1067">
        <v>0.99</v>
      </c>
      <c r="I1067">
        <v>0.98799999999999999</v>
      </c>
      <c r="J1067">
        <v>0.44900000000000001</v>
      </c>
      <c r="K1067" t="s">
        <v>63</v>
      </c>
      <c r="L1067">
        <v>0</v>
      </c>
      <c r="M1067">
        <v>54440187</v>
      </c>
      <c r="N1067">
        <v>54440187</v>
      </c>
      <c r="O1067">
        <v>0</v>
      </c>
      <c r="P1067">
        <v>54440187</v>
      </c>
      <c r="Q1067">
        <v>54440187</v>
      </c>
      <c r="R1067">
        <v>0</v>
      </c>
    </row>
    <row r="1068" spans="1:18">
      <c r="A1068" t="s">
        <v>1152</v>
      </c>
      <c r="B1068">
        <v>6</v>
      </c>
      <c r="C1068">
        <v>6819739</v>
      </c>
      <c r="D1068" s="1">
        <v>8.5100000000000009E-5</v>
      </c>
      <c r="E1068">
        <v>1.49302</v>
      </c>
      <c r="F1068">
        <v>0.10199999999999999</v>
      </c>
      <c r="G1068" t="s">
        <v>28</v>
      </c>
      <c r="H1068">
        <v>5.77E-3</v>
      </c>
      <c r="I1068">
        <v>3.64E-3</v>
      </c>
      <c r="J1068">
        <v>0.74099999999999999</v>
      </c>
      <c r="K1068" t="s">
        <v>63</v>
      </c>
      <c r="L1068">
        <v>0</v>
      </c>
      <c r="M1068">
        <v>6819739</v>
      </c>
      <c r="N1068">
        <v>6819739</v>
      </c>
      <c r="O1068">
        <v>0</v>
      </c>
      <c r="P1068">
        <v>6819739</v>
      </c>
      <c r="Q1068">
        <v>6819739</v>
      </c>
      <c r="R1068">
        <v>0</v>
      </c>
    </row>
    <row r="1069" spans="1:18">
      <c r="A1069" t="s">
        <v>1153</v>
      </c>
      <c r="B1069">
        <v>12</v>
      </c>
      <c r="C1069">
        <v>68434586</v>
      </c>
      <c r="D1069" s="1">
        <v>8.5160000000000005E-5</v>
      </c>
      <c r="E1069">
        <v>3.4164400000000001</v>
      </c>
      <c r="F1069">
        <v>0.31269999999999998</v>
      </c>
      <c r="G1069" t="s">
        <v>125</v>
      </c>
      <c r="H1069">
        <v>1.07E-3</v>
      </c>
      <c r="I1069">
        <v>1.07E-3</v>
      </c>
      <c r="J1069">
        <v>0.33600000000000002</v>
      </c>
      <c r="K1069" t="s">
        <v>92</v>
      </c>
      <c r="L1069">
        <v>0</v>
      </c>
      <c r="M1069">
        <v>68434586</v>
      </c>
      <c r="N1069">
        <v>68434586</v>
      </c>
      <c r="O1069">
        <v>0</v>
      </c>
      <c r="P1069">
        <v>68434586</v>
      </c>
      <c r="Q1069">
        <v>68434586</v>
      </c>
      <c r="R1069">
        <v>0</v>
      </c>
    </row>
    <row r="1070" spans="1:18">
      <c r="A1070" t="s">
        <v>1154</v>
      </c>
      <c r="B1070">
        <v>8</v>
      </c>
      <c r="C1070">
        <v>132468107</v>
      </c>
      <c r="D1070" s="1">
        <v>8.5260000000000007E-5</v>
      </c>
      <c r="E1070">
        <v>2.5332400000000002</v>
      </c>
      <c r="F1070">
        <v>0.2366</v>
      </c>
      <c r="G1070" t="s">
        <v>28</v>
      </c>
      <c r="H1070">
        <v>8.3600000000000005E-4</v>
      </c>
      <c r="I1070">
        <v>8.3600000000000005E-4</v>
      </c>
      <c r="J1070">
        <v>0.64800000000000002</v>
      </c>
      <c r="K1070" t="s">
        <v>61</v>
      </c>
      <c r="L1070">
        <v>0</v>
      </c>
      <c r="M1070">
        <v>132468107</v>
      </c>
      <c r="N1070">
        <v>132468107</v>
      </c>
      <c r="O1070">
        <v>0</v>
      </c>
      <c r="P1070">
        <v>132468107</v>
      </c>
      <c r="Q1070">
        <v>132468107</v>
      </c>
      <c r="R1070">
        <v>0</v>
      </c>
    </row>
    <row r="1071" spans="1:18">
      <c r="A1071" t="s">
        <v>1155</v>
      </c>
      <c r="B1071">
        <v>10</v>
      </c>
      <c r="C1071">
        <v>108552766</v>
      </c>
      <c r="D1071" s="1">
        <v>8.5600000000000007E-5</v>
      </c>
      <c r="E1071">
        <v>1.35229</v>
      </c>
      <c r="F1071">
        <v>7.6799999999999993E-2</v>
      </c>
      <c r="G1071" t="s">
        <v>67</v>
      </c>
      <c r="H1071">
        <v>2.2100000000000002E-2</v>
      </c>
      <c r="I1071">
        <v>8.0000000000000002E-3</v>
      </c>
      <c r="J1071">
        <v>0.39800000000000002</v>
      </c>
      <c r="K1071" t="s">
        <v>156</v>
      </c>
      <c r="L1071">
        <v>1</v>
      </c>
      <c r="M1071">
        <v>108552766</v>
      </c>
      <c r="N1071">
        <v>108552766</v>
      </c>
      <c r="O1071">
        <v>0</v>
      </c>
      <c r="P1071">
        <v>108552766</v>
      </c>
      <c r="Q1071">
        <v>108552766</v>
      </c>
      <c r="R1071">
        <v>0</v>
      </c>
    </row>
    <row r="1072" spans="1:18">
      <c r="A1072" t="s">
        <v>1156</v>
      </c>
      <c r="B1072">
        <v>4</v>
      </c>
      <c r="C1072">
        <v>151131161</v>
      </c>
      <c r="D1072" s="1">
        <v>8.5710000000000004E-5</v>
      </c>
      <c r="E1072">
        <v>1.35866</v>
      </c>
      <c r="F1072">
        <v>7.8E-2</v>
      </c>
      <c r="G1072" t="s">
        <v>56</v>
      </c>
      <c r="H1072">
        <v>7.5500000000000003E-3</v>
      </c>
      <c r="I1072">
        <v>7.0299999999999998E-3</v>
      </c>
      <c r="J1072">
        <v>0.71299999999999997</v>
      </c>
      <c r="K1072" t="s">
        <v>57</v>
      </c>
      <c r="L1072">
        <v>0</v>
      </c>
      <c r="M1072">
        <v>151131161</v>
      </c>
      <c r="N1072">
        <v>151131161</v>
      </c>
      <c r="O1072">
        <v>0</v>
      </c>
      <c r="P1072">
        <v>151131161</v>
      </c>
      <c r="Q1072">
        <v>151131161</v>
      </c>
      <c r="R1072">
        <v>0</v>
      </c>
    </row>
    <row r="1073" spans="1:18">
      <c r="A1073" t="s">
        <v>1157</v>
      </c>
      <c r="B1073">
        <v>11</v>
      </c>
      <c r="C1073">
        <v>21627894</v>
      </c>
      <c r="D1073" s="1">
        <v>8.5710000000000004E-5</v>
      </c>
      <c r="E1073">
        <v>3.0716000000000001</v>
      </c>
      <c r="F1073">
        <v>0.28570000000000001</v>
      </c>
      <c r="G1073" t="s">
        <v>67</v>
      </c>
      <c r="H1073">
        <v>4.44E-4</v>
      </c>
      <c r="I1073">
        <v>4.44E-4</v>
      </c>
      <c r="J1073">
        <v>0.995</v>
      </c>
      <c r="K1073" t="s">
        <v>92</v>
      </c>
      <c r="L1073">
        <v>0</v>
      </c>
      <c r="M1073">
        <v>21627894</v>
      </c>
      <c r="N1073">
        <v>21627894</v>
      </c>
      <c r="O1073">
        <v>0</v>
      </c>
      <c r="P1073">
        <v>21627894</v>
      </c>
      <c r="Q1073">
        <v>21627894</v>
      </c>
      <c r="R1073">
        <v>0</v>
      </c>
    </row>
    <row r="1074" spans="1:18">
      <c r="A1074" t="s">
        <v>1158</v>
      </c>
      <c r="B1074">
        <v>9</v>
      </c>
      <c r="C1074">
        <v>8928817</v>
      </c>
      <c r="D1074" s="1">
        <v>8.5750000000000011E-5</v>
      </c>
      <c r="E1074">
        <v>2.3233299999999999</v>
      </c>
      <c r="F1074">
        <v>0.21460000000000001</v>
      </c>
      <c r="G1074" t="s">
        <v>37</v>
      </c>
      <c r="H1074">
        <v>2.4499999999999999E-3</v>
      </c>
      <c r="I1074">
        <v>2.4499999999999999E-3</v>
      </c>
      <c r="J1074">
        <v>0.40300000000000002</v>
      </c>
      <c r="K1074" t="s">
        <v>61</v>
      </c>
      <c r="L1074">
        <v>0</v>
      </c>
      <c r="M1074">
        <v>8928817</v>
      </c>
      <c r="N1074">
        <v>8928817</v>
      </c>
      <c r="O1074">
        <v>0</v>
      </c>
      <c r="P1074">
        <v>8928817</v>
      </c>
      <c r="Q1074">
        <v>8928817</v>
      </c>
      <c r="R1074">
        <v>0</v>
      </c>
    </row>
    <row r="1075" spans="1:18">
      <c r="A1075" t="s">
        <v>1159</v>
      </c>
      <c r="B1075">
        <v>18</v>
      </c>
      <c r="C1075">
        <v>51001580</v>
      </c>
      <c r="D1075" s="1">
        <v>8.5800000000000012E-5</v>
      </c>
      <c r="E1075">
        <v>1.1780999999999999</v>
      </c>
      <c r="F1075">
        <v>4.1700000000000001E-2</v>
      </c>
      <c r="G1075" t="s">
        <v>48</v>
      </c>
      <c r="H1075">
        <v>3.6999999999999998E-2</v>
      </c>
      <c r="I1075">
        <v>1.4E-2</v>
      </c>
      <c r="J1075">
        <v>0.71899999999999997</v>
      </c>
      <c r="K1075" t="s">
        <v>847</v>
      </c>
      <c r="L1075">
        <v>1</v>
      </c>
      <c r="M1075">
        <v>51001580</v>
      </c>
      <c r="N1075">
        <v>51001580</v>
      </c>
      <c r="O1075">
        <v>0</v>
      </c>
      <c r="P1075">
        <v>51001580</v>
      </c>
      <c r="Q1075">
        <v>51001580</v>
      </c>
      <c r="R1075">
        <v>0</v>
      </c>
    </row>
    <row r="1076" spans="1:18">
      <c r="A1076" t="s">
        <v>1160</v>
      </c>
      <c r="B1076">
        <v>10</v>
      </c>
      <c r="C1076">
        <v>16382940</v>
      </c>
      <c r="D1076" s="1">
        <v>8.5870000000000003E-5</v>
      </c>
      <c r="E1076">
        <v>1.24359</v>
      </c>
      <c r="F1076">
        <v>5.5500000000000001E-2</v>
      </c>
      <c r="G1076" t="s">
        <v>28</v>
      </c>
      <c r="H1076">
        <v>1.0200000000000001E-2</v>
      </c>
      <c r="I1076">
        <v>9.3500000000000007E-3</v>
      </c>
      <c r="J1076">
        <v>0.63800000000000001</v>
      </c>
      <c r="K1076" t="s">
        <v>63</v>
      </c>
      <c r="L1076">
        <v>0</v>
      </c>
      <c r="M1076">
        <v>16382940</v>
      </c>
      <c r="N1076">
        <v>16389190</v>
      </c>
      <c r="O1076">
        <v>6.25</v>
      </c>
      <c r="P1076">
        <v>16382940</v>
      </c>
      <c r="Q1076">
        <v>16382940</v>
      </c>
      <c r="R1076">
        <v>0</v>
      </c>
    </row>
    <row r="1077" spans="1:18">
      <c r="A1077" t="s">
        <v>1161</v>
      </c>
      <c r="B1077">
        <v>4</v>
      </c>
      <c r="C1077">
        <v>150940923</v>
      </c>
      <c r="D1077" s="1">
        <v>8.5940000000000007E-5</v>
      </c>
      <c r="E1077">
        <v>0.81130999999999998</v>
      </c>
      <c r="F1077">
        <v>5.3199999999999997E-2</v>
      </c>
      <c r="G1077" t="s">
        <v>45</v>
      </c>
      <c r="H1077">
        <v>0.98899999999999999</v>
      </c>
      <c r="I1077">
        <v>0.99</v>
      </c>
      <c r="J1077">
        <v>0.629</v>
      </c>
      <c r="K1077" t="s">
        <v>26</v>
      </c>
      <c r="L1077">
        <v>0</v>
      </c>
      <c r="M1077">
        <v>150888123</v>
      </c>
      <c r="N1077">
        <v>151538923</v>
      </c>
      <c r="O1077">
        <v>650.79999999999995</v>
      </c>
      <c r="P1077">
        <v>150888123</v>
      </c>
      <c r="Q1077">
        <v>150940923</v>
      </c>
      <c r="R1077">
        <v>52.8</v>
      </c>
    </row>
    <row r="1078" spans="1:18">
      <c r="A1078" t="s">
        <v>1162</v>
      </c>
      <c r="B1078">
        <v>17</v>
      </c>
      <c r="C1078">
        <v>73549305</v>
      </c>
      <c r="D1078" s="1">
        <v>8.5980000000000014E-5</v>
      </c>
      <c r="E1078">
        <v>1.36493</v>
      </c>
      <c r="F1078">
        <v>7.9200000000000007E-2</v>
      </c>
      <c r="G1078" t="s">
        <v>28</v>
      </c>
      <c r="H1078">
        <v>1.2200000000000001E-2</v>
      </c>
      <c r="I1078">
        <v>4.15E-3</v>
      </c>
      <c r="J1078">
        <v>0.39900000000000002</v>
      </c>
      <c r="K1078" t="s">
        <v>847</v>
      </c>
      <c r="L1078">
        <v>1</v>
      </c>
      <c r="M1078">
        <v>73549305</v>
      </c>
      <c r="N1078">
        <v>73549305</v>
      </c>
      <c r="O1078">
        <v>0</v>
      </c>
      <c r="P1078">
        <v>73549305</v>
      </c>
      <c r="Q1078">
        <v>73549305</v>
      </c>
      <c r="R1078">
        <v>0</v>
      </c>
    </row>
    <row r="1079" spans="1:18">
      <c r="A1079" t="s">
        <v>1163</v>
      </c>
      <c r="B1079">
        <v>1</v>
      </c>
      <c r="C1079">
        <v>239979057</v>
      </c>
      <c r="D1079" s="1">
        <v>8.6180000000000005E-5</v>
      </c>
      <c r="E1079">
        <v>1.1859</v>
      </c>
      <c r="F1079">
        <v>4.3400000000000001E-2</v>
      </c>
      <c r="G1079" t="s">
        <v>23</v>
      </c>
      <c r="H1079">
        <v>1.2699999999999999E-2</v>
      </c>
      <c r="I1079">
        <v>1.21E-2</v>
      </c>
      <c r="J1079">
        <v>0.80400000000000005</v>
      </c>
      <c r="K1079" t="s">
        <v>63</v>
      </c>
      <c r="L1079">
        <v>0</v>
      </c>
      <c r="M1079">
        <v>239979057</v>
      </c>
      <c r="N1079">
        <v>239979057</v>
      </c>
      <c r="O1079">
        <v>0</v>
      </c>
      <c r="P1079">
        <v>239979057</v>
      </c>
      <c r="Q1079">
        <v>239979057</v>
      </c>
      <c r="R1079">
        <v>0</v>
      </c>
    </row>
    <row r="1080" spans="1:18">
      <c r="A1080" t="s">
        <v>1164</v>
      </c>
      <c r="B1080">
        <v>3</v>
      </c>
      <c r="C1080">
        <v>4928146</v>
      </c>
      <c r="D1080" s="1">
        <v>8.6200000000000008E-5</v>
      </c>
      <c r="E1080">
        <v>1.04802</v>
      </c>
      <c r="F1080">
        <v>1.1900000000000001E-2</v>
      </c>
      <c r="G1080" t="s">
        <v>28</v>
      </c>
      <c r="H1080">
        <v>0.85599999999999998</v>
      </c>
      <c r="I1080">
        <v>0.84099999999999997</v>
      </c>
      <c r="J1080">
        <v>0.99299999999999999</v>
      </c>
      <c r="K1080" t="s">
        <v>24</v>
      </c>
      <c r="L1080">
        <v>2</v>
      </c>
      <c r="M1080">
        <v>4928098</v>
      </c>
      <c r="N1080">
        <v>4945246</v>
      </c>
      <c r="O1080">
        <v>17.148</v>
      </c>
      <c r="P1080">
        <v>4928098</v>
      </c>
      <c r="Q1080">
        <v>4945246</v>
      </c>
      <c r="R1080">
        <v>17.148</v>
      </c>
    </row>
    <row r="1081" spans="1:18">
      <c r="A1081" t="s">
        <v>1165</v>
      </c>
      <c r="B1081">
        <v>7</v>
      </c>
      <c r="C1081">
        <v>37950109</v>
      </c>
      <c r="D1081" s="1">
        <v>8.6310000000000005E-5</v>
      </c>
      <c r="E1081">
        <v>10.818960000000001</v>
      </c>
      <c r="F1081">
        <v>0.60650000000000004</v>
      </c>
      <c r="G1081" t="s">
        <v>56</v>
      </c>
      <c r="H1081">
        <v>1.37E-4</v>
      </c>
      <c r="I1081">
        <v>1.37E-4</v>
      </c>
      <c r="J1081">
        <v>0.78100000000000003</v>
      </c>
      <c r="K1081" t="s">
        <v>92</v>
      </c>
      <c r="L1081">
        <v>0</v>
      </c>
      <c r="M1081">
        <v>37950109</v>
      </c>
      <c r="N1081">
        <v>37950109</v>
      </c>
      <c r="O1081">
        <v>0</v>
      </c>
      <c r="P1081">
        <v>37950109</v>
      </c>
      <c r="Q1081">
        <v>37950109</v>
      </c>
      <c r="R1081">
        <v>0</v>
      </c>
    </row>
    <row r="1082" spans="1:18">
      <c r="A1082" t="s">
        <v>1166</v>
      </c>
      <c r="B1082">
        <v>7</v>
      </c>
      <c r="C1082">
        <v>154115568</v>
      </c>
      <c r="D1082" s="1">
        <v>8.659000000000001E-5</v>
      </c>
      <c r="E1082">
        <v>0.18856999999999999</v>
      </c>
      <c r="F1082">
        <v>0.42499999999999999</v>
      </c>
      <c r="G1082" t="s">
        <v>42</v>
      </c>
      <c r="H1082">
        <v>0.98699999999999999</v>
      </c>
      <c r="I1082">
        <v>0.996</v>
      </c>
      <c r="J1082">
        <v>0.65100000000000002</v>
      </c>
      <c r="K1082" t="s">
        <v>510</v>
      </c>
      <c r="L1082">
        <v>0</v>
      </c>
      <c r="M1082">
        <v>154115568</v>
      </c>
      <c r="N1082">
        <v>154115568</v>
      </c>
      <c r="O1082">
        <v>0</v>
      </c>
      <c r="P1082">
        <v>154115568</v>
      </c>
      <c r="Q1082">
        <v>154115568</v>
      </c>
      <c r="R1082">
        <v>0</v>
      </c>
    </row>
    <row r="1083" spans="1:18">
      <c r="A1083" t="s">
        <v>1167</v>
      </c>
      <c r="B1083">
        <v>15</v>
      </c>
      <c r="C1083">
        <v>39306833</v>
      </c>
      <c r="D1083" s="1">
        <v>8.6650000000000006E-5</v>
      </c>
      <c r="E1083">
        <v>1.0669500000000001</v>
      </c>
      <c r="F1083">
        <v>1.6500000000000001E-2</v>
      </c>
      <c r="G1083" t="s">
        <v>23</v>
      </c>
      <c r="H1083">
        <v>0.91600000000000004</v>
      </c>
      <c r="I1083">
        <v>0.91</v>
      </c>
      <c r="J1083">
        <v>0.86199999999999999</v>
      </c>
      <c r="K1083" t="s">
        <v>24</v>
      </c>
      <c r="L1083">
        <v>2</v>
      </c>
      <c r="M1083">
        <v>39306833</v>
      </c>
      <c r="N1083">
        <v>39324633</v>
      </c>
      <c r="O1083">
        <v>17.8</v>
      </c>
      <c r="P1083">
        <v>39306833</v>
      </c>
      <c r="Q1083">
        <v>39306833</v>
      </c>
      <c r="R1083">
        <v>0</v>
      </c>
    </row>
    <row r="1084" spans="1:18">
      <c r="A1084" t="s">
        <v>1168</v>
      </c>
      <c r="B1084">
        <v>10</v>
      </c>
      <c r="C1084">
        <v>122345628</v>
      </c>
      <c r="D1084" s="1">
        <v>8.6780000000000006E-5</v>
      </c>
      <c r="E1084">
        <v>0.94128999999999996</v>
      </c>
      <c r="F1084">
        <v>1.54E-2</v>
      </c>
      <c r="G1084" t="s">
        <v>32</v>
      </c>
      <c r="H1084">
        <v>0.77800000000000002</v>
      </c>
      <c r="I1084">
        <v>0.78300000000000003</v>
      </c>
      <c r="J1084">
        <v>0.81299999999999994</v>
      </c>
      <c r="K1084" t="s">
        <v>20</v>
      </c>
      <c r="L1084">
        <v>0</v>
      </c>
      <c r="M1084">
        <v>122345628</v>
      </c>
      <c r="N1084">
        <v>122345629</v>
      </c>
      <c r="O1084">
        <v>1E-3</v>
      </c>
      <c r="P1084">
        <v>122345628</v>
      </c>
      <c r="Q1084">
        <v>122345628</v>
      </c>
      <c r="R1084">
        <v>0</v>
      </c>
    </row>
    <row r="1085" spans="1:18">
      <c r="A1085" t="s">
        <v>1169</v>
      </c>
      <c r="B1085">
        <v>14</v>
      </c>
      <c r="C1085">
        <v>87392739</v>
      </c>
      <c r="D1085" s="1">
        <v>8.6780000000000006E-5</v>
      </c>
      <c r="E1085">
        <v>1.5551900000000001</v>
      </c>
      <c r="F1085">
        <v>0.1125</v>
      </c>
      <c r="G1085" t="s">
        <v>125</v>
      </c>
      <c r="H1085">
        <v>6.4000000000000003E-3</v>
      </c>
      <c r="I1085">
        <v>5.1999999999999998E-3</v>
      </c>
      <c r="J1085">
        <v>0.93400000000000005</v>
      </c>
      <c r="K1085" t="s">
        <v>57</v>
      </c>
      <c r="L1085">
        <v>0</v>
      </c>
      <c r="M1085">
        <v>87392739</v>
      </c>
      <c r="N1085">
        <v>87392739</v>
      </c>
      <c r="O1085">
        <v>0</v>
      </c>
      <c r="P1085">
        <v>87392739</v>
      </c>
      <c r="Q1085">
        <v>87392739</v>
      </c>
      <c r="R1085">
        <v>0</v>
      </c>
    </row>
    <row r="1086" spans="1:18">
      <c r="A1086" t="s">
        <v>1170</v>
      </c>
      <c r="B1086">
        <v>19</v>
      </c>
      <c r="C1086">
        <v>13937755</v>
      </c>
      <c r="D1086" s="1">
        <v>8.6960000000000008E-5</v>
      </c>
      <c r="E1086">
        <v>0.49130000000000001</v>
      </c>
      <c r="F1086">
        <v>0.18110000000000001</v>
      </c>
      <c r="G1086" t="s">
        <v>94</v>
      </c>
      <c r="H1086">
        <v>0.99299999999999999</v>
      </c>
      <c r="I1086">
        <v>0.995</v>
      </c>
      <c r="J1086">
        <v>0.35099999999999998</v>
      </c>
      <c r="K1086" t="s">
        <v>487</v>
      </c>
      <c r="L1086">
        <v>0</v>
      </c>
      <c r="M1086">
        <v>13937755</v>
      </c>
      <c r="N1086">
        <v>13937755</v>
      </c>
      <c r="O1086">
        <v>0</v>
      </c>
      <c r="P1086">
        <v>13937755</v>
      </c>
      <c r="Q1086">
        <v>13937755</v>
      </c>
      <c r="R1086">
        <v>0</v>
      </c>
    </row>
    <row r="1087" spans="1:18">
      <c r="A1087" t="s">
        <v>1171</v>
      </c>
      <c r="B1087">
        <v>7</v>
      </c>
      <c r="C1087">
        <v>105524969</v>
      </c>
      <c r="D1087" s="1">
        <v>8.7070000000000005E-5</v>
      </c>
      <c r="E1087">
        <v>0.93025000000000002</v>
      </c>
      <c r="F1087">
        <v>1.84E-2</v>
      </c>
      <c r="G1087" t="s">
        <v>19</v>
      </c>
      <c r="H1087">
        <v>0.88200000000000001</v>
      </c>
      <c r="I1087">
        <v>0.88900000000000001</v>
      </c>
      <c r="J1087">
        <v>0.96</v>
      </c>
      <c r="K1087" t="s">
        <v>30</v>
      </c>
      <c r="L1087">
        <v>0</v>
      </c>
      <c r="M1087">
        <v>105524969</v>
      </c>
      <c r="N1087">
        <v>105555269</v>
      </c>
      <c r="O1087">
        <v>30.3</v>
      </c>
      <c r="P1087">
        <v>105524969</v>
      </c>
      <c r="Q1087">
        <v>105555269</v>
      </c>
      <c r="R1087">
        <v>30.3</v>
      </c>
    </row>
    <row r="1088" spans="1:18">
      <c r="A1088" t="s">
        <v>1172</v>
      </c>
      <c r="B1088">
        <v>13</v>
      </c>
      <c r="C1088">
        <v>43768138</v>
      </c>
      <c r="D1088" s="1">
        <v>8.7090000000000008E-5</v>
      </c>
      <c r="E1088">
        <v>0.74431000000000003</v>
      </c>
      <c r="F1088">
        <v>7.5200000000000003E-2</v>
      </c>
      <c r="G1088" t="s">
        <v>140</v>
      </c>
      <c r="H1088">
        <v>0.99</v>
      </c>
      <c r="I1088">
        <v>0.99199999999999999</v>
      </c>
      <c r="J1088">
        <v>0.89100000000000001</v>
      </c>
      <c r="K1088" t="s">
        <v>20</v>
      </c>
      <c r="L1088">
        <v>0</v>
      </c>
      <c r="M1088">
        <v>43764148</v>
      </c>
      <c r="N1088">
        <v>43768138</v>
      </c>
      <c r="O1088">
        <v>3.99</v>
      </c>
      <c r="P1088">
        <v>43764148</v>
      </c>
      <c r="Q1088">
        <v>43768138</v>
      </c>
      <c r="R1088">
        <v>3.99</v>
      </c>
    </row>
    <row r="1089" spans="1:18">
      <c r="A1089" t="s">
        <v>1173</v>
      </c>
      <c r="B1089">
        <v>4</v>
      </c>
      <c r="C1089">
        <v>105902319</v>
      </c>
      <c r="D1089" s="1">
        <v>8.7320000000000011E-5</v>
      </c>
      <c r="E1089">
        <v>2.4111400000000001</v>
      </c>
      <c r="F1089">
        <v>0.2243</v>
      </c>
      <c r="G1089" t="s">
        <v>56</v>
      </c>
      <c r="H1089">
        <v>9.6400000000000001E-4</v>
      </c>
      <c r="I1089">
        <v>9.6400000000000001E-4</v>
      </c>
      <c r="J1089">
        <v>0.92800000000000005</v>
      </c>
      <c r="K1089" t="s">
        <v>92</v>
      </c>
      <c r="L1089">
        <v>0</v>
      </c>
      <c r="M1089">
        <v>105902319</v>
      </c>
      <c r="N1089">
        <v>105902319</v>
      </c>
      <c r="O1089">
        <v>0</v>
      </c>
      <c r="P1089">
        <v>105902319</v>
      </c>
      <c r="Q1089">
        <v>105902319</v>
      </c>
      <c r="R1089">
        <v>0</v>
      </c>
    </row>
    <row r="1090" spans="1:18">
      <c r="A1090" t="s">
        <v>1174</v>
      </c>
      <c r="B1090">
        <v>13</v>
      </c>
      <c r="C1090">
        <v>88986130</v>
      </c>
      <c r="D1090" s="1">
        <v>8.755E-5</v>
      </c>
      <c r="E1090">
        <v>0.95370999999999995</v>
      </c>
      <c r="F1090">
        <v>1.21E-2</v>
      </c>
      <c r="G1090" t="s">
        <v>23</v>
      </c>
      <c r="H1090">
        <v>0.14099999999999999</v>
      </c>
      <c r="I1090">
        <v>0.153</v>
      </c>
      <c r="J1090">
        <v>0.98699999999999999</v>
      </c>
      <c r="K1090" t="s">
        <v>109</v>
      </c>
      <c r="L1090">
        <v>1</v>
      </c>
      <c r="M1090">
        <v>88968830</v>
      </c>
      <c r="N1090">
        <v>89055130</v>
      </c>
      <c r="O1090">
        <v>86.3</v>
      </c>
      <c r="P1090">
        <v>88968830</v>
      </c>
      <c r="Q1090">
        <v>89055130</v>
      </c>
      <c r="R1090">
        <v>86.3</v>
      </c>
    </row>
    <row r="1091" spans="1:18">
      <c r="A1091" t="s">
        <v>1175</v>
      </c>
      <c r="B1091">
        <v>9</v>
      </c>
      <c r="C1091">
        <v>10126419</v>
      </c>
      <c r="D1091" s="1">
        <v>8.7750000000000005E-5</v>
      </c>
      <c r="E1091">
        <v>1.04697</v>
      </c>
      <c r="F1091">
        <v>1.17E-2</v>
      </c>
      <c r="G1091" t="s">
        <v>32</v>
      </c>
      <c r="H1091">
        <v>0.51300000000000001</v>
      </c>
      <c r="I1091">
        <v>0.497</v>
      </c>
      <c r="J1091">
        <v>0.97399999999999998</v>
      </c>
      <c r="K1091" t="s">
        <v>30</v>
      </c>
      <c r="L1091">
        <v>0</v>
      </c>
      <c r="M1091">
        <v>10032019</v>
      </c>
      <c r="N1091">
        <v>10231419</v>
      </c>
      <c r="O1091">
        <v>199.4</v>
      </c>
      <c r="P1091">
        <v>10118349</v>
      </c>
      <c r="Q1091">
        <v>10162419</v>
      </c>
      <c r="R1091">
        <v>44.07</v>
      </c>
    </row>
    <row r="1092" spans="1:18">
      <c r="A1092" t="s">
        <v>1176</v>
      </c>
      <c r="B1092">
        <v>14</v>
      </c>
      <c r="C1092">
        <v>73293833</v>
      </c>
      <c r="D1092" s="1">
        <v>8.8010000000000006E-5</v>
      </c>
      <c r="E1092">
        <v>1.1411100000000001</v>
      </c>
      <c r="F1092">
        <v>3.3700000000000001E-2</v>
      </c>
      <c r="G1092" t="s">
        <v>19</v>
      </c>
      <c r="H1092">
        <v>0.96899999999999997</v>
      </c>
      <c r="I1092">
        <v>0.96599999999999997</v>
      </c>
      <c r="J1092">
        <v>0.98499999999999999</v>
      </c>
      <c r="K1092" t="s">
        <v>20</v>
      </c>
      <c r="L1092">
        <v>0</v>
      </c>
      <c r="M1092">
        <v>73290913</v>
      </c>
      <c r="N1092">
        <v>73527833</v>
      </c>
      <c r="O1092">
        <v>236.92</v>
      </c>
      <c r="P1092">
        <v>73290913</v>
      </c>
      <c r="Q1092">
        <v>73338233</v>
      </c>
      <c r="R1092">
        <v>47.32</v>
      </c>
    </row>
    <row r="1093" spans="1:18">
      <c r="A1093" t="s">
        <v>1177</v>
      </c>
      <c r="B1093">
        <v>7</v>
      </c>
      <c r="C1093">
        <v>131320639</v>
      </c>
      <c r="D1093" s="1">
        <v>8.8180000000000013E-5</v>
      </c>
      <c r="E1093">
        <v>3.5926900000000002</v>
      </c>
      <c r="F1093">
        <v>0.32619999999999999</v>
      </c>
      <c r="G1093" t="s">
        <v>23</v>
      </c>
      <c r="H1093">
        <v>8.1999999999999998E-4</v>
      </c>
      <c r="I1093">
        <v>8.1999999999999998E-4</v>
      </c>
      <c r="J1093">
        <v>0.41199999999999998</v>
      </c>
      <c r="K1093" t="s">
        <v>61</v>
      </c>
      <c r="L1093">
        <v>0</v>
      </c>
      <c r="M1093">
        <v>131320639</v>
      </c>
      <c r="N1093">
        <v>131320639</v>
      </c>
      <c r="O1093">
        <v>0</v>
      </c>
      <c r="P1093">
        <v>131320639</v>
      </c>
      <c r="Q1093">
        <v>131320639</v>
      </c>
      <c r="R1093">
        <v>0</v>
      </c>
    </row>
    <row r="1094" spans="1:18">
      <c r="A1094" t="s">
        <v>1178</v>
      </c>
      <c r="B1094">
        <v>1</v>
      </c>
      <c r="C1094">
        <v>64048932</v>
      </c>
      <c r="D1094" s="1">
        <v>8.8300000000000005E-5</v>
      </c>
      <c r="E1094">
        <v>1.10893</v>
      </c>
      <c r="F1094">
        <v>2.64E-2</v>
      </c>
      <c r="G1094" t="s">
        <v>48</v>
      </c>
      <c r="H1094">
        <v>0.96599999999999997</v>
      </c>
      <c r="I1094">
        <v>0.96499999999999997</v>
      </c>
      <c r="J1094">
        <v>0.86499999999999999</v>
      </c>
      <c r="K1094" t="s">
        <v>63</v>
      </c>
      <c r="L1094">
        <v>0</v>
      </c>
      <c r="M1094">
        <v>64048932</v>
      </c>
      <c r="N1094">
        <v>64076032</v>
      </c>
      <c r="O1094">
        <v>27.1</v>
      </c>
      <c r="P1094">
        <v>64048932</v>
      </c>
      <c r="Q1094">
        <v>64076032</v>
      </c>
      <c r="R1094">
        <v>27.1</v>
      </c>
    </row>
    <row r="1095" spans="1:18">
      <c r="A1095" t="s">
        <v>1179</v>
      </c>
      <c r="B1095">
        <v>16</v>
      </c>
      <c r="C1095">
        <v>15904732</v>
      </c>
      <c r="D1095" s="1">
        <v>8.8350000000000006E-5</v>
      </c>
      <c r="E1095">
        <v>1.0860000000000001</v>
      </c>
      <c r="F1095">
        <v>2.1100000000000001E-2</v>
      </c>
      <c r="G1095" t="s">
        <v>28</v>
      </c>
      <c r="H1095">
        <v>0.94399999999999995</v>
      </c>
      <c r="I1095">
        <v>0.94399999999999995</v>
      </c>
      <c r="J1095">
        <v>0.81899999999999995</v>
      </c>
      <c r="K1095" t="s">
        <v>63</v>
      </c>
      <c r="L1095">
        <v>0</v>
      </c>
      <c r="M1095">
        <v>15904732</v>
      </c>
      <c r="N1095">
        <v>15915932</v>
      </c>
      <c r="O1095">
        <v>11.2</v>
      </c>
      <c r="P1095">
        <v>15904732</v>
      </c>
      <c r="Q1095">
        <v>15908482</v>
      </c>
      <c r="R1095">
        <v>3.75</v>
      </c>
    </row>
    <row r="1096" spans="1:18">
      <c r="A1096" t="s">
        <v>1180</v>
      </c>
      <c r="B1096">
        <v>8</v>
      </c>
      <c r="C1096">
        <v>21558075</v>
      </c>
      <c r="D1096" s="1">
        <v>8.8560000000000006E-5</v>
      </c>
      <c r="E1096">
        <v>0.80864000000000003</v>
      </c>
      <c r="F1096">
        <v>5.4199999999999998E-2</v>
      </c>
      <c r="G1096" t="s">
        <v>42</v>
      </c>
      <c r="H1096">
        <v>0.99</v>
      </c>
      <c r="I1096">
        <v>0.99099999999999999</v>
      </c>
      <c r="J1096">
        <v>0.65300000000000002</v>
      </c>
      <c r="K1096" t="s">
        <v>26</v>
      </c>
      <c r="L1096">
        <v>0</v>
      </c>
      <c r="M1096">
        <v>21558075</v>
      </c>
      <c r="N1096">
        <v>21558075</v>
      </c>
      <c r="O1096">
        <v>0</v>
      </c>
      <c r="P1096">
        <v>21558075</v>
      </c>
      <c r="Q1096">
        <v>21558075</v>
      </c>
      <c r="R1096">
        <v>0</v>
      </c>
    </row>
    <row r="1097" spans="1:18">
      <c r="A1097" t="s">
        <v>1181</v>
      </c>
      <c r="B1097">
        <v>9</v>
      </c>
      <c r="C1097">
        <v>88130117</v>
      </c>
      <c r="D1097" s="1">
        <v>8.8680000000000012E-5</v>
      </c>
      <c r="E1097">
        <v>0.52624000000000004</v>
      </c>
      <c r="F1097">
        <v>0.1638</v>
      </c>
      <c r="G1097" t="s">
        <v>125</v>
      </c>
      <c r="H1097">
        <v>3.8500000000000001E-3</v>
      </c>
      <c r="I1097">
        <v>6.4799999999999996E-3</v>
      </c>
      <c r="J1097">
        <v>0.73199999999999998</v>
      </c>
      <c r="K1097" t="s">
        <v>68</v>
      </c>
      <c r="L1097">
        <v>0</v>
      </c>
      <c r="M1097">
        <v>88130117</v>
      </c>
      <c r="N1097">
        <v>88313117</v>
      </c>
      <c r="O1097">
        <v>183</v>
      </c>
      <c r="P1097">
        <v>88130117</v>
      </c>
      <c r="Q1097">
        <v>88213017</v>
      </c>
      <c r="R1097">
        <v>82.9</v>
      </c>
    </row>
    <row r="1098" spans="1:18">
      <c r="A1098" t="s">
        <v>1182</v>
      </c>
      <c r="B1098">
        <v>2</v>
      </c>
      <c r="C1098">
        <v>171413740</v>
      </c>
      <c r="D1098" s="1">
        <v>8.8740000000000008E-5</v>
      </c>
      <c r="E1098">
        <v>1.24247</v>
      </c>
      <c r="F1098">
        <v>5.5399999999999998E-2</v>
      </c>
      <c r="G1098" t="s">
        <v>28</v>
      </c>
      <c r="H1098">
        <v>1.0200000000000001E-2</v>
      </c>
      <c r="I1098">
        <v>8.8699999999999994E-3</v>
      </c>
      <c r="J1098">
        <v>0.76200000000000001</v>
      </c>
      <c r="K1098" t="s">
        <v>63</v>
      </c>
      <c r="L1098">
        <v>0</v>
      </c>
      <c r="M1098">
        <v>171348040</v>
      </c>
      <c r="N1098">
        <v>171413740</v>
      </c>
      <c r="O1098">
        <v>65.7</v>
      </c>
      <c r="P1098">
        <v>171413740</v>
      </c>
      <c r="Q1098">
        <v>171413740</v>
      </c>
      <c r="R1098">
        <v>0</v>
      </c>
    </row>
    <row r="1099" spans="1:18">
      <c r="A1099" t="s">
        <v>1183</v>
      </c>
      <c r="B1099">
        <v>11</v>
      </c>
      <c r="C1099">
        <v>116410695</v>
      </c>
      <c r="D1099" s="1">
        <v>8.8830000000000002E-5</v>
      </c>
      <c r="E1099">
        <v>1.3553999999999999</v>
      </c>
      <c r="F1099">
        <v>7.7600000000000002E-2</v>
      </c>
      <c r="G1099" t="s">
        <v>125</v>
      </c>
      <c r="H1099">
        <v>0.01</v>
      </c>
      <c r="I1099">
        <v>3.9699999999999996E-3</v>
      </c>
      <c r="J1099">
        <v>0.96299999999999997</v>
      </c>
      <c r="K1099" t="s">
        <v>1124</v>
      </c>
      <c r="L1099">
        <v>2</v>
      </c>
      <c r="M1099">
        <v>116410695</v>
      </c>
      <c r="N1099">
        <v>116410695</v>
      </c>
      <c r="O1099">
        <v>0</v>
      </c>
      <c r="P1099">
        <v>116410695</v>
      </c>
      <c r="Q1099">
        <v>116410695</v>
      </c>
      <c r="R1099">
        <v>0</v>
      </c>
    </row>
    <row r="1100" spans="1:18">
      <c r="A1100" t="s">
        <v>1184</v>
      </c>
      <c r="B1100">
        <v>2</v>
      </c>
      <c r="C1100">
        <v>235186755</v>
      </c>
      <c r="D1100" s="1">
        <v>8.8830000000000002E-5</v>
      </c>
      <c r="E1100">
        <v>2.7720899999999999</v>
      </c>
      <c r="F1100">
        <v>0.2601</v>
      </c>
      <c r="G1100" t="s">
        <v>56</v>
      </c>
      <c r="H1100">
        <v>7.8799999999999996E-4</v>
      </c>
      <c r="I1100">
        <v>7.8799999999999996E-4</v>
      </c>
      <c r="J1100">
        <v>0.70899999999999996</v>
      </c>
      <c r="K1100" t="s">
        <v>92</v>
      </c>
      <c r="L1100">
        <v>0</v>
      </c>
      <c r="M1100">
        <v>235186755</v>
      </c>
      <c r="N1100">
        <v>235186755</v>
      </c>
      <c r="O1100">
        <v>0</v>
      </c>
      <c r="P1100">
        <v>235186755</v>
      </c>
      <c r="Q1100">
        <v>235186755</v>
      </c>
      <c r="R1100">
        <v>0</v>
      </c>
    </row>
    <row r="1101" spans="1:18">
      <c r="A1101" t="s">
        <v>1185</v>
      </c>
      <c r="B1101">
        <v>4</v>
      </c>
      <c r="C1101">
        <v>87049377</v>
      </c>
      <c r="D1101" s="1">
        <v>8.9300000000000002E-5</v>
      </c>
      <c r="E1101">
        <v>1.03593</v>
      </c>
      <c r="F1101">
        <v>8.9999999999999993E-3</v>
      </c>
      <c r="G1101" t="s">
        <v>48</v>
      </c>
      <c r="H1101">
        <v>0.32700000000000001</v>
      </c>
      <c r="I1101">
        <v>0.32500000000000001</v>
      </c>
      <c r="J1101">
        <v>0.99199999999999999</v>
      </c>
      <c r="K1101" t="s">
        <v>24</v>
      </c>
      <c r="L1101">
        <v>5</v>
      </c>
      <c r="M1101">
        <v>86932377</v>
      </c>
      <c r="N1101">
        <v>87072477</v>
      </c>
      <c r="O1101">
        <v>140.1</v>
      </c>
      <c r="P1101">
        <v>87024377</v>
      </c>
      <c r="Q1101">
        <v>87072477</v>
      </c>
      <c r="R1101">
        <v>48.1</v>
      </c>
    </row>
    <row r="1102" spans="1:18">
      <c r="A1102" t="s">
        <v>1186</v>
      </c>
      <c r="B1102">
        <v>7</v>
      </c>
      <c r="C1102">
        <v>12825805</v>
      </c>
      <c r="D1102" s="1">
        <v>8.9320000000000005E-5</v>
      </c>
      <c r="E1102">
        <v>0.50227999999999995</v>
      </c>
      <c r="F1102">
        <v>0.17580000000000001</v>
      </c>
      <c r="G1102" t="s">
        <v>37</v>
      </c>
      <c r="H1102">
        <v>4.4400000000000004E-3</v>
      </c>
      <c r="I1102">
        <v>5.0600000000000003E-3</v>
      </c>
      <c r="J1102">
        <v>0.54600000000000004</v>
      </c>
      <c r="K1102" t="s">
        <v>57</v>
      </c>
      <c r="L1102">
        <v>0</v>
      </c>
      <c r="M1102">
        <v>12825805</v>
      </c>
      <c r="N1102">
        <v>12825805</v>
      </c>
      <c r="O1102">
        <v>0</v>
      </c>
      <c r="P1102">
        <v>12825805</v>
      </c>
      <c r="Q1102">
        <v>12825805</v>
      </c>
      <c r="R1102">
        <v>0</v>
      </c>
    </row>
    <row r="1103" spans="1:18">
      <c r="A1103" t="s">
        <v>1187</v>
      </c>
      <c r="B1103">
        <v>6</v>
      </c>
      <c r="C1103">
        <v>72538222</v>
      </c>
      <c r="D1103" s="1">
        <v>8.9440000000000011E-5</v>
      </c>
      <c r="E1103">
        <v>0.93137000000000003</v>
      </c>
      <c r="F1103">
        <v>1.8100000000000002E-2</v>
      </c>
      <c r="G1103" t="s">
        <v>19</v>
      </c>
      <c r="H1103">
        <v>0.11799999999999999</v>
      </c>
      <c r="I1103">
        <v>0.124</v>
      </c>
      <c r="J1103">
        <v>0.97599999999999998</v>
      </c>
      <c r="K1103" t="s">
        <v>30</v>
      </c>
      <c r="L1103">
        <v>0</v>
      </c>
      <c r="M1103">
        <v>72465122</v>
      </c>
      <c r="N1103">
        <v>72594022</v>
      </c>
      <c r="O1103">
        <v>128.9</v>
      </c>
      <c r="P1103">
        <v>72465122</v>
      </c>
      <c r="Q1103">
        <v>72594022</v>
      </c>
      <c r="R1103">
        <v>128.9</v>
      </c>
    </row>
    <row r="1104" spans="1:18">
      <c r="A1104" t="s">
        <v>1188</v>
      </c>
      <c r="B1104">
        <v>11</v>
      </c>
      <c r="C1104">
        <v>36905198</v>
      </c>
      <c r="D1104" s="1">
        <v>8.9470000000000009E-5</v>
      </c>
      <c r="E1104">
        <v>2.0529999999999999</v>
      </c>
      <c r="F1104">
        <v>0.18360000000000001</v>
      </c>
      <c r="G1104" t="s">
        <v>56</v>
      </c>
      <c r="H1104">
        <v>4.8300000000000001E-3</v>
      </c>
      <c r="I1104">
        <v>3.3800000000000002E-3</v>
      </c>
      <c r="J1104">
        <v>0.60399999999999998</v>
      </c>
      <c r="K1104" t="s">
        <v>57</v>
      </c>
      <c r="L1104">
        <v>0</v>
      </c>
      <c r="M1104">
        <v>36905198</v>
      </c>
      <c r="N1104">
        <v>36905198</v>
      </c>
      <c r="O1104">
        <v>0</v>
      </c>
      <c r="P1104">
        <v>36905198</v>
      </c>
      <c r="Q1104">
        <v>36905198</v>
      </c>
      <c r="R1104">
        <v>0</v>
      </c>
    </row>
    <row r="1105" spans="1:18">
      <c r="A1105" t="s">
        <v>1189</v>
      </c>
      <c r="B1105">
        <v>11</v>
      </c>
      <c r="C1105">
        <v>97673784</v>
      </c>
      <c r="D1105" s="1">
        <v>8.9500000000000007E-5</v>
      </c>
      <c r="E1105">
        <v>1.0510600000000001</v>
      </c>
      <c r="F1105">
        <v>1.2699999999999999E-2</v>
      </c>
      <c r="G1105" t="s">
        <v>28</v>
      </c>
      <c r="H1105">
        <v>0.81200000000000006</v>
      </c>
      <c r="I1105">
        <v>0.81</v>
      </c>
      <c r="J1105">
        <v>0.80800000000000005</v>
      </c>
      <c r="K1105" t="s">
        <v>63</v>
      </c>
      <c r="L1105">
        <v>0</v>
      </c>
      <c r="M1105">
        <v>97673784</v>
      </c>
      <c r="N1105">
        <v>97673784</v>
      </c>
      <c r="O1105">
        <v>0</v>
      </c>
      <c r="P1105">
        <v>97673784</v>
      </c>
      <c r="Q1105">
        <v>97673784</v>
      </c>
      <c r="R1105">
        <v>0</v>
      </c>
    </row>
    <row r="1106" spans="1:18">
      <c r="A1106" t="s">
        <v>1190</v>
      </c>
      <c r="B1106">
        <v>8</v>
      </c>
      <c r="C1106">
        <v>53651636</v>
      </c>
      <c r="D1106" s="1">
        <v>8.9590000000000001E-5</v>
      </c>
      <c r="E1106">
        <v>1.19208</v>
      </c>
      <c r="F1106">
        <v>4.4900000000000002E-2</v>
      </c>
      <c r="G1106" t="s">
        <v>42</v>
      </c>
      <c r="H1106">
        <v>1.78E-2</v>
      </c>
      <c r="I1106">
        <v>1.6899999999999998E-2</v>
      </c>
      <c r="J1106">
        <v>0.56699999999999995</v>
      </c>
      <c r="K1106" t="s">
        <v>63</v>
      </c>
      <c r="L1106">
        <v>0</v>
      </c>
      <c r="M1106">
        <v>53651636</v>
      </c>
      <c r="N1106">
        <v>53811636</v>
      </c>
      <c r="O1106">
        <v>160</v>
      </c>
      <c r="P1106">
        <v>53651636</v>
      </c>
      <c r="Q1106">
        <v>53768636</v>
      </c>
      <c r="R1106">
        <v>117</v>
      </c>
    </row>
    <row r="1107" spans="1:18">
      <c r="A1107" t="s">
        <v>1191</v>
      </c>
      <c r="B1107">
        <v>2</v>
      </c>
      <c r="C1107">
        <v>169122947</v>
      </c>
      <c r="D1107" s="1">
        <v>8.9700000000000012E-5</v>
      </c>
      <c r="E1107">
        <v>7.2717700000000001</v>
      </c>
      <c r="F1107">
        <v>0.50649999999999995</v>
      </c>
      <c r="G1107" t="s">
        <v>23</v>
      </c>
      <c r="H1107">
        <v>3.3E-4</v>
      </c>
      <c r="I1107">
        <v>3.3E-4</v>
      </c>
      <c r="J1107">
        <v>0.63700000000000001</v>
      </c>
      <c r="K1107" t="s">
        <v>61</v>
      </c>
      <c r="L1107">
        <v>0</v>
      </c>
      <c r="M1107">
        <v>169122947</v>
      </c>
      <c r="N1107">
        <v>169122947</v>
      </c>
      <c r="O1107">
        <v>0</v>
      </c>
      <c r="P1107">
        <v>169122947</v>
      </c>
      <c r="Q1107">
        <v>169122947</v>
      </c>
      <c r="R1107">
        <v>0</v>
      </c>
    </row>
    <row r="1108" spans="1:18">
      <c r="A1108" t="s">
        <v>1192</v>
      </c>
      <c r="B1108">
        <v>11</v>
      </c>
      <c r="C1108">
        <v>69681843</v>
      </c>
      <c r="D1108" s="1">
        <v>8.9740000000000005E-5</v>
      </c>
      <c r="E1108">
        <v>0.95104</v>
      </c>
      <c r="F1108">
        <v>1.2800000000000001E-2</v>
      </c>
      <c r="G1108" t="s">
        <v>28</v>
      </c>
      <c r="H1108">
        <v>0.13400000000000001</v>
      </c>
      <c r="I1108">
        <v>0.128</v>
      </c>
      <c r="J1108">
        <v>0.93799999999999994</v>
      </c>
      <c r="K1108" t="s">
        <v>54</v>
      </c>
      <c r="L1108">
        <v>10</v>
      </c>
      <c r="M1108">
        <v>69681843</v>
      </c>
      <c r="N1108">
        <v>69685643</v>
      </c>
      <c r="O1108">
        <v>3.8</v>
      </c>
      <c r="P1108">
        <v>69681843</v>
      </c>
      <c r="Q1108">
        <v>69685643</v>
      </c>
      <c r="R1108">
        <v>3.8</v>
      </c>
    </row>
    <row r="1109" spans="1:18">
      <c r="A1109" t="s">
        <v>1193</v>
      </c>
      <c r="B1109">
        <v>1</v>
      </c>
      <c r="C1109">
        <v>55090077</v>
      </c>
      <c r="D1109" s="1">
        <v>9.0100000000000008E-5</v>
      </c>
      <c r="E1109">
        <v>2.6764700000000001</v>
      </c>
      <c r="F1109">
        <v>0.25140000000000001</v>
      </c>
      <c r="G1109" t="s">
        <v>159</v>
      </c>
      <c r="H1109">
        <v>1.06E-3</v>
      </c>
      <c r="I1109">
        <v>1.06E-3</v>
      </c>
      <c r="J1109">
        <v>0.56100000000000005</v>
      </c>
      <c r="K1109" t="s">
        <v>92</v>
      </c>
      <c r="L1109">
        <v>0</v>
      </c>
      <c r="M1109">
        <v>55090077</v>
      </c>
      <c r="N1109">
        <v>55090077</v>
      </c>
      <c r="O1109">
        <v>0</v>
      </c>
      <c r="P1109">
        <v>55090077</v>
      </c>
      <c r="Q1109">
        <v>55090077</v>
      </c>
      <c r="R1109">
        <v>0</v>
      </c>
    </row>
    <row r="1110" spans="1:18">
      <c r="A1110" t="s">
        <v>1194</v>
      </c>
      <c r="B1110">
        <v>14</v>
      </c>
      <c r="C1110">
        <v>87372430</v>
      </c>
      <c r="D1110" s="1">
        <v>9.0250000000000012E-5</v>
      </c>
      <c r="E1110">
        <v>1.55691</v>
      </c>
      <c r="F1110">
        <v>0.11310000000000001</v>
      </c>
      <c r="G1110" t="s">
        <v>246</v>
      </c>
      <c r="H1110">
        <v>6.3899999999999998E-3</v>
      </c>
      <c r="I1110">
        <v>5.1799999999999997E-3</v>
      </c>
      <c r="J1110">
        <v>0.93799999999999994</v>
      </c>
      <c r="K1110" t="s">
        <v>57</v>
      </c>
      <c r="L1110">
        <v>0</v>
      </c>
      <c r="M1110">
        <v>87372430</v>
      </c>
      <c r="N1110">
        <v>87372430</v>
      </c>
      <c r="O1110">
        <v>0</v>
      </c>
      <c r="P1110">
        <v>87372430</v>
      </c>
      <c r="Q1110">
        <v>87372430</v>
      </c>
      <c r="R1110">
        <v>0</v>
      </c>
    </row>
    <row r="1111" spans="1:18">
      <c r="A1111" t="s">
        <v>1195</v>
      </c>
      <c r="B1111">
        <v>16</v>
      </c>
      <c r="C1111">
        <v>60389082</v>
      </c>
      <c r="D1111" s="1">
        <v>9.0290000000000005E-5</v>
      </c>
      <c r="E1111">
        <v>1.3899900000000001</v>
      </c>
      <c r="F1111">
        <v>8.4099999999999994E-2</v>
      </c>
      <c r="G1111" t="s">
        <v>56</v>
      </c>
      <c r="H1111">
        <v>5.96E-3</v>
      </c>
      <c r="I1111">
        <v>4.8700000000000002E-3</v>
      </c>
      <c r="J1111">
        <v>0.94899999999999995</v>
      </c>
      <c r="K1111" t="s">
        <v>57</v>
      </c>
      <c r="L1111">
        <v>0</v>
      </c>
      <c r="M1111">
        <v>60317482</v>
      </c>
      <c r="N1111">
        <v>60389082</v>
      </c>
      <c r="O1111">
        <v>71.599999999999994</v>
      </c>
      <c r="P1111">
        <v>60389082</v>
      </c>
      <c r="Q1111">
        <v>60389082</v>
      </c>
      <c r="R1111">
        <v>0</v>
      </c>
    </row>
    <row r="1112" spans="1:18">
      <c r="A1112" t="s">
        <v>1196</v>
      </c>
      <c r="B1112">
        <v>6</v>
      </c>
      <c r="C1112">
        <v>77295573</v>
      </c>
      <c r="D1112" s="1">
        <v>9.0370000000000004E-5</v>
      </c>
      <c r="E1112">
        <v>0.85223000000000004</v>
      </c>
      <c r="F1112">
        <v>4.0800000000000003E-2</v>
      </c>
      <c r="G1112" t="s">
        <v>23</v>
      </c>
      <c r="H1112">
        <v>0.98599999999999999</v>
      </c>
      <c r="I1112">
        <v>0.98599999999999999</v>
      </c>
      <c r="J1112">
        <v>0.81399999999999995</v>
      </c>
      <c r="K1112" t="s">
        <v>26</v>
      </c>
      <c r="L1112">
        <v>0</v>
      </c>
      <c r="M1112">
        <v>77295573</v>
      </c>
      <c r="N1112">
        <v>77295573</v>
      </c>
      <c r="O1112">
        <v>0</v>
      </c>
      <c r="P1112">
        <v>77295573</v>
      </c>
      <c r="Q1112">
        <v>77295573</v>
      </c>
      <c r="R1112">
        <v>0</v>
      </c>
    </row>
    <row r="1113" spans="1:18">
      <c r="A1113" t="s">
        <v>1197</v>
      </c>
      <c r="B1113">
        <v>12</v>
      </c>
      <c r="C1113">
        <v>133489841</v>
      </c>
      <c r="D1113" s="1">
        <v>9.0390000000000007E-5</v>
      </c>
      <c r="E1113">
        <v>2.09992</v>
      </c>
      <c r="F1113">
        <v>0.1895</v>
      </c>
      <c r="G1113" t="s">
        <v>23</v>
      </c>
      <c r="H1113">
        <v>8.5699999999999995E-3</v>
      </c>
      <c r="I1113">
        <v>4.8900000000000002E-3</v>
      </c>
      <c r="J1113">
        <v>0.76800000000000002</v>
      </c>
      <c r="K1113" t="s">
        <v>386</v>
      </c>
      <c r="L1113">
        <v>0</v>
      </c>
      <c r="M1113">
        <v>133457441</v>
      </c>
      <c r="N1113">
        <v>133489841</v>
      </c>
      <c r="O1113">
        <v>32.4</v>
      </c>
      <c r="P1113">
        <v>133489841</v>
      </c>
      <c r="Q1113">
        <v>133489841</v>
      </c>
      <c r="R1113">
        <v>0</v>
      </c>
    </row>
    <row r="1114" spans="1:18">
      <c r="A1114" t="s">
        <v>1198</v>
      </c>
      <c r="B1114">
        <v>7</v>
      </c>
      <c r="C1114">
        <v>50094773</v>
      </c>
      <c r="D1114" s="1">
        <v>9.0580000000000004E-5</v>
      </c>
      <c r="E1114">
        <v>0.29176999999999997</v>
      </c>
      <c r="F1114">
        <v>0.31469999999999998</v>
      </c>
      <c r="G1114" t="s">
        <v>125</v>
      </c>
      <c r="H1114">
        <v>4.1700000000000001E-3</v>
      </c>
      <c r="I1114">
        <v>2.8300000000000001E-3</v>
      </c>
      <c r="J1114">
        <v>0.45</v>
      </c>
      <c r="K1114" t="s">
        <v>740</v>
      </c>
      <c r="L1114">
        <v>0</v>
      </c>
      <c r="M1114">
        <v>50094773</v>
      </c>
      <c r="N1114">
        <v>50094773</v>
      </c>
      <c r="O1114">
        <v>0</v>
      </c>
      <c r="P1114">
        <v>50094773</v>
      </c>
      <c r="Q1114">
        <v>50094773</v>
      </c>
      <c r="R1114">
        <v>0</v>
      </c>
    </row>
    <row r="1115" spans="1:18">
      <c r="A1115" t="s">
        <v>1199</v>
      </c>
      <c r="B1115">
        <v>2</v>
      </c>
      <c r="C1115">
        <v>169121615</v>
      </c>
      <c r="D1115" s="1">
        <v>9.0680000000000006E-5</v>
      </c>
      <c r="E1115">
        <v>7.2754099999999999</v>
      </c>
      <c r="F1115">
        <v>0.50700000000000001</v>
      </c>
      <c r="G1115" t="s">
        <v>56</v>
      </c>
      <c r="H1115">
        <v>3.2899999999999997E-4</v>
      </c>
      <c r="I1115">
        <v>3.2899999999999997E-4</v>
      </c>
      <c r="J1115">
        <v>0.63800000000000001</v>
      </c>
      <c r="K1115" t="s">
        <v>92</v>
      </c>
      <c r="L1115">
        <v>0</v>
      </c>
      <c r="M1115">
        <v>169121615</v>
      </c>
      <c r="N1115">
        <v>169121615</v>
      </c>
      <c r="O1115">
        <v>0</v>
      </c>
      <c r="P1115">
        <v>169121615</v>
      </c>
      <c r="Q1115">
        <v>169121615</v>
      </c>
      <c r="R1115">
        <v>0</v>
      </c>
    </row>
    <row r="1116" spans="1:18">
      <c r="A1116" t="s">
        <v>1200</v>
      </c>
      <c r="B1116">
        <v>19</v>
      </c>
      <c r="C1116">
        <v>30112198</v>
      </c>
      <c r="D1116" s="1">
        <v>9.0700000000000009E-5</v>
      </c>
      <c r="E1116">
        <v>2.8528000000000002</v>
      </c>
      <c r="F1116">
        <v>0.26779999999999998</v>
      </c>
      <c r="G1116" t="s">
        <v>28</v>
      </c>
      <c r="H1116">
        <v>7.7999999999999999E-4</v>
      </c>
      <c r="I1116">
        <v>7.7999999999999999E-4</v>
      </c>
      <c r="J1116">
        <v>0.753</v>
      </c>
      <c r="K1116" t="s">
        <v>61</v>
      </c>
      <c r="L1116">
        <v>0</v>
      </c>
      <c r="M1116">
        <v>30112198</v>
      </c>
      <c r="N1116">
        <v>30112198</v>
      </c>
      <c r="O1116">
        <v>0</v>
      </c>
      <c r="P1116">
        <v>30112198</v>
      </c>
      <c r="Q1116">
        <v>30112198</v>
      </c>
      <c r="R1116">
        <v>0</v>
      </c>
    </row>
    <row r="1117" spans="1:18">
      <c r="A1117" t="s">
        <v>1201</v>
      </c>
      <c r="B1117">
        <v>14</v>
      </c>
      <c r="C1117">
        <v>47419412</v>
      </c>
      <c r="D1117" s="1">
        <v>9.0990000000000008E-5</v>
      </c>
      <c r="E1117">
        <v>1.5650200000000001</v>
      </c>
      <c r="F1117">
        <v>0.1145</v>
      </c>
      <c r="G1117" t="s">
        <v>125</v>
      </c>
      <c r="H1117">
        <v>6.3E-3</v>
      </c>
      <c r="I1117">
        <v>4.62E-3</v>
      </c>
      <c r="J1117">
        <v>0.68200000000000005</v>
      </c>
      <c r="K1117" t="s">
        <v>57</v>
      </c>
      <c r="L1117">
        <v>0</v>
      </c>
      <c r="M1117">
        <v>47042412</v>
      </c>
      <c r="N1117">
        <v>47419412</v>
      </c>
      <c r="O1117">
        <v>377</v>
      </c>
      <c r="P1117">
        <v>47419412</v>
      </c>
      <c r="Q1117">
        <v>47419412</v>
      </c>
      <c r="R1117">
        <v>0</v>
      </c>
    </row>
    <row r="1118" spans="1:18">
      <c r="A1118" t="s">
        <v>1202</v>
      </c>
      <c r="B1118">
        <v>9</v>
      </c>
      <c r="C1118">
        <v>9379264</v>
      </c>
      <c r="D1118" s="1">
        <v>9.1040000000000009E-5</v>
      </c>
      <c r="E1118">
        <v>0.94772000000000001</v>
      </c>
      <c r="F1118">
        <v>1.37E-2</v>
      </c>
      <c r="G1118" t="s">
        <v>19</v>
      </c>
      <c r="H1118">
        <v>0.23300000000000001</v>
      </c>
      <c r="I1118">
        <v>0.24199999999999999</v>
      </c>
      <c r="J1118">
        <v>0.98699999999999999</v>
      </c>
      <c r="K1118" t="s">
        <v>30</v>
      </c>
      <c r="L1118">
        <v>0</v>
      </c>
      <c r="M1118">
        <v>9377874</v>
      </c>
      <c r="N1118">
        <v>9383044</v>
      </c>
      <c r="O1118">
        <v>5.17</v>
      </c>
      <c r="P1118">
        <v>9378728</v>
      </c>
      <c r="Q1118">
        <v>9383044</v>
      </c>
      <c r="R1118">
        <v>4.3159999999999998</v>
      </c>
    </row>
    <row r="1119" spans="1:18">
      <c r="A1119" t="s">
        <v>1203</v>
      </c>
      <c r="B1119">
        <v>18</v>
      </c>
      <c r="C1119">
        <v>9760716</v>
      </c>
      <c r="D1119" s="1">
        <v>9.109000000000001E-5</v>
      </c>
      <c r="E1119">
        <v>0.95562000000000002</v>
      </c>
      <c r="F1119">
        <v>1.1599999999999999E-2</v>
      </c>
      <c r="G1119" t="s">
        <v>42</v>
      </c>
      <c r="H1119">
        <v>0.81699999999999995</v>
      </c>
      <c r="I1119">
        <v>0.82299999999999995</v>
      </c>
      <c r="J1119">
        <v>0.91400000000000003</v>
      </c>
      <c r="K1119" t="s">
        <v>54</v>
      </c>
      <c r="L1119">
        <v>1</v>
      </c>
      <c r="M1119">
        <v>9760148</v>
      </c>
      <c r="N1119">
        <v>9761234</v>
      </c>
      <c r="O1119">
        <v>1.0860000000000001</v>
      </c>
      <c r="P1119">
        <v>9760148</v>
      </c>
      <c r="Q1119">
        <v>9761234</v>
      </c>
      <c r="R1119">
        <v>1.0860000000000001</v>
      </c>
    </row>
    <row r="1120" spans="1:18">
      <c r="A1120" t="s">
        <v>1204</v>
      </c>
      <c r="B1120">
        <v>10</v>
      </c>
      <c r="C1120">
        <v>104969802</v>
      </c>
      <c r="D1120" s="1">
        <v>9.1150000000000007E-5</v>
      </c>
      <c r="E1120">
        <v>0.85692999999999997</v>
      </c>
      <c r="F1120">
        <v>3.95E-2</v>
      </c>
      <c r="G1120" t="s">
        <v>19</v>
      </c>
      <c r="H1120">
        <v>0.97299999999999998</v>
      </c>
      <c r="I1120">
        <v>0.97499999999999998</v>
      </c>
      <c r="J1120">
        <v>0.83399999999999996</v>
      </c>
      <c r="K1120" t="s">
        <v>30</v>
      </c>
      <c r="L1120">
        <v>0</v>
      </c>
      <c r="M1120">
        <v>104969802</v>
      </c>
      <c r="N1120">
        <v>104969802</v>
      </c>
      <c r="O1120">
        <v>0</v>
      </c>
      <c r="P1120">
        <v>104969802</v>
      </c>
      <c r="Q1120">
        <v>104969802</v>
      </c>
      <c r="R1120">
        <v>0</v>
      </c>
    </row>
    <row r="1121" spans="1:18">
      <c r="A1121" t="s">
        <v>1205</v>
      </c>
      <c r="B1121">
        <v>4</v>
      </c>
      <c r="C1121">
        <v>164355799</v>
      </c>
      <c r="D1121" s="1">
        <v>9.1180000000000005E-5</v>
      </c>
      <c r="E1121">
        <v>1.1914800000000001</v>
      </c>
      <c r="F1121">
        <v>4.48E-2</v>
      </c>
      <c r="G1121" t="s">
        <v>23</v>
      </c>
      <c r="H1121">
        <v>0.98</v>
      </c>
      <c r="I1121">
        <v>0.97899999999999998</v>
      </c>
      <c r="J1121">
        <v>0.52200000000000002</v>
      </c>
      <c r="K1121" t="s">
        <v>63</v>
      </c>
      <c r="L1121">
        <v>0</v>
      </c>
      <c r="M1121">
        <v>164320899</v>
      </c>
      <c r="N1121">
        <v>164355799</v>
      </c>
      <c r="O1121">
        <v>34.9</v>
      </c>
      <c r="P1121">
        <v>164320899</v>
      </c>
      <c r="Q1121">
        <v>164355799</v>
      </c>
      <c r="R1121">
        <v>34.9</v>
      </c>
    </row>
    <row r="1122" spans="1:18">
      <c r="A1122" t="s">
        <v>1206</v>
      </c>
      <c r="B1122">
        <v>6</v>
      </c>
      <c r="C1122">
        <v>12438513</v>
      </c>
      <c r="D1122" s="1">
        <v>9.1200000000000008E-5</v>
      </c>
      <c r="E1122">
        <v>1.2373799999999999</v>
      </c>
      <c r="F1122">
        <v>5.4399999999999997E-2</v>
      </c>
      <c r="G1122" t="s">
        <v>48</v>
      </c>
      <c r="H1122">
        <v>1.44E-2</v>
      </c>
      <c r="I1122">
        <v>1.43E-2</v>
      </c>
      <c r="J1122">
        <v>0.45300000000000001</v>
      </c>
      <c r="K1122" t="s">
        <v>63</v>
      </c>
      <c r="L1122">
        <v>0</v>
      </c>
      <c r="M1122">
        <v>12438513</v>
      </c>
      <c r="N1122">
        <v>12438513</v>
      </c>
      <c r="O1122">
        <v>0</v>
      </c>
      <c r="P1122">
        <v>12438513</v>
      </c>
      <c r="Q1122">
        <v>12438513</v>
      </c>
      <c r="R1122">
        <v>0</v>
      </c>
    </row>
    <row r="1123" spans="1:18">
      <c r="A1123" t="s">
        <v>1207</v>
      </c>
      <c r="B1123">
        <v>4</v>
      </c>
      <c r="C1123">
        <v>148767897</v>
      </c>
      <c r="D1123" s="1">
        <v>9.1529999999999999E-5</v>
      </c>
      <c r="E1123">
        <v>0.36138999999999999</v>
      </c>
      <c r="F1123">
        <v>0.26019999999999999</v>
      </c>
      <c r="G1123" t="s">
        <v>28</v>
      </c>
      <c r="H1123">
        <v>2.6099999999999999E-3</v>
      </c>
      <c r="I1123">
        <v>2.6099999999999999E-3</v>
      </c>
      <c r="J1123">
        <v>0.38500000000000001</v>
      </c>
      <c r="K1123" t="s">
        <v>92</v>
      </c>
      <c r="L1123">
        <v>0</v>
      </c>
      <c r="M1123">
        <v>148683697</v>
      </c>
      <c r="N1123">
        <v>148767897</v>
      </c>
      <c r="O1123">
        <v>84.2</v>
      </c>
      <c r="P1123">
        <v>148683697</v>
      </c>
      <c r="Q1123">
        <v>148767897</v>
      </c>
      <c r="R1123">
        <v>84.2</v>
      </c>
    </row>
    <row r="1124" spans="1:18">
      <c r="A1124" t="s">
        <v>1208</v>
      </c>
      <c r="B1124">
        <v>2</v>
      </c>
      <c r="C1124">
        <v>22759343</v>
      </c>
      <c r="D1124" s="1">
        <v>9.1550000000000003E-5</v>
      </c>
      <c r="E1124">
        <v>1.03572</v>
      </c>
      <c r="F1124">
        <v>8.9999999999999993E-3</v>
      </c>
      <c r="G1124" t="s">
        <v>28</v>
      </c>
      <c r="H1124">
        <v>0.35899999999999999</v>
      </c>
      <c r="I1124">
        <v>0.34300000000000003</v>
      </c>
      <c r="J1124">
        <v>0.98699999999999999</v>
      </c>
      <c r="K1124" t="s">
        <v>52</v>
      </c>
      <c r="L1124">
        <v>10</v>
      </c>
      <c r="M1124">
        <v>22758043</v>
      </c>
      <c r="N1124">
        <v>23011343</v>
      </c>
      <c r="O1124">
        <v>253.3</v>
      </c>
      <c r="P1124">
        <v>22759343</v>
      </c>
      <c r="Q1124">
        <v>22766553</v>
      </c>
      <c r="R1124">
        <v>7.21</v>
      </c>
    </row>
    <row r="1125" spans="1:18">
      <c r="A1125" t="s">
        <v>1209</v>
      </c>
      <c r="B1125">
        <v>9</v>
      </c>
      <c r="C1125">
        <v>109010799</v>
      </c>
      <c r="D1125" s="1">
        <v>9.1800000000000009E-5</v>
      </c>
      <c r="E1125">
        <v>0.96214</v>
      </c>
      <c r="F1125">
        <v>9.9000000000000008E-3</v>
      </c>
      <c r="G1125" t="s">
        <v>48</v>
      </c>
      <c r="H1125">
        <v>0.72099999999999997</v>
      </c>
      <c r="I1125">
        <v>0.753</v>
      </c>
      <c r="J1125">
        <v>0.998</v>
      </c>
      <c r="K1125" t="s">
        <v>54</v>
      </c>
      <c r="L1125">
        <v>23</v>
      </c>
      <c r="M1125">
        <v>108933199</v>
      </c>
      <c r="N1125">
        <v>109067099</v>
      </c>
      <c r="O1125">
        <v>133.9</v>
      </c>
      <c r="P1125">
        <v>109010799</v>
      </c>
      <c r="Q1125">
        <v>109067099</v>
      </c>
      <c r="R1125">
        <v>56.3</v>
      </c>
    </row>
    <row r="1126" spans="1:18">
      <c r="A1126" t="s">
        <v>1210</v>
      </c>
      <c r="B1126">
        <v>8</v>
      </c>
      <c r="C1126">
        <v>88731039</v>
      </c>
      <c r="D1126" s="1">
        <v>9.1860000000000005E-5</v>
      </c>
      <c r="E1126">
        <v>1.09571</v>
      </c>
      <c r="F1126">
        <v>2.3400000000000001E-2</v>
      </c>
      <c r="G1126" t="s">
        <v>28</v>
      </c>
      <c r="H1126">
        <v>4.24E-2</v>
      </c>
      <c r="I1126">
        <v>3.9800000000000002E-2</v>
      </c>
      <c r="J1126">
        <v>0.88900000000000001</v>
      </c>
      <c r="K1126" t="s">
        <v>63</v>
      </c>
      <c r="L1126">
        <v>0</v>
      </c>
      <c r="M1126">
        <v>88120039</v>
      </c>
      <c r="N1126">
        <v>88772139</v>
      </c>
      <c r="O1126">
        <v>652.1</v>
      </c>
      <c r="P1126">
        <v>88731039</v>
      </c>
      <c r="Q1126">
        <v>88772139</v>
      </c>
      <c r="R1126">
        <v>41.1</v>
      </c>
    </row>
    <row r="1127" spans="1:18">
      <c r="A1127" t="s">
        <v>1211</v>
      </c>
      <c r="B1127">
        <v>4</v>
      </c>
      <c r="C1127">
        <v>179054243</v>
      </c>
      <c r="D1127" s="1">
        <v>9.2030000000000012E-5</v>
      </c>
      <c r="E1127">
        <v>2.4229799999999999</v>
      </c>
      <c r="F1127">
        <v>0.2263</v>
      </c>
      <c r="G1127" t="s">
        <v>23</v>
      </c>
      <c r="H1127">
        <v>8.5800000000000004E-4</v>
      </c>
      <c r="I1127">
        <v>8.5800000000000004E-4</v>
      </c>
      <c r="J1127">
        <v>0.71299999999999997</v>
      </c>
      <c r="K1127" t="s">
        <v>61</v>
      </c>
      <c r="L1127">
        <v>0</v>
      </c>
      <c r="M1127">
        <v>179054243</v>
      </c>
      <c r="N1127">
        <v>179054243</v>
      </c>
      <c r="O1127">
        <v>0</v>
      </c>
      <c r="P1127">
        <v>179054243</v>
      </c>
      <c r="Q1127">
        <v>179054243</v>
      </c>
      <c r="R1127">
        <v>0</v>
      </c>
    </row>
    <row r="1128" spans="1:18">
      <c r="A1128" t="s">
        <v>1212</v>
      </c>
      <c r="B1128">
        <v>9</v>
      </c>
      <c r="C1128">
        <v>139227715</v>
      </c>
      <c r="D1128" s="1">
        <v>9.219000000000001E-5</v>
      </c>
      <c r="E1128">
        <v>0.95455999999999996</v>
      </c>
      <c r="F1128">
        <v>1.1900000000000001E-2</v>
      </c>
      <c r="G1128" t="s">
        <v>42</v>
      </c>
      <c r="H1128">
        <v>0.53700000000000003</v>
      </c>
      <c r="I1128">
        <v>0.52600000000000002</v>
      </c>
      <c r="J1128">
        <v>0.48399999999999999</v>
      </c>
      <c r="K1128" t="s">
        <v>54</v>
      </c>
      <c r="L1128">
        <v>1</v>
      </c>
      <c r="M1128">
        <v>139223585</v>
      </c>
      <c r="N1128">
        <v>139229995</v>
      </c>
      <c r="O1128">
        <v>6.41</v>
      </c>
      <c r="P1128">
        <v>139223585</v>
      </c>
      <c r="Q1128">
        <v>139229995</v>
      </c>
      <c r="R1128">
        <v>6.41</v>
      </c>
    </row>
    <row r="1129" spans="1:18">
      <c r="A1129" t="s">
        <v>1213</v>
      </c>
      <c r="B1129">
        <v>1</v>
      </c>
      <c r="C1129">
        <v>55089784</v>
      </c>
      <c r="D1129" s="1">
        <v>9.2390000000000001E-5</v>
      </c>
      <c r="E1129">
        <v>2.6727300000000001</v>
      </c>
      <c r="F1129">
        <v>0.25140000000000001</v>
      </c>
      <c r="G1129" t="s">
        <v>45</v>
      </c>
      <c r="H1129">
        <v>1.06E-3</v>
      </c>
      <c r="I1129">
        <v>1.06E-3</v>
      </c>
      <c r="J1129">
        <v>0.56000000000000005</v>
      </c>
      <c r="K1129" t="s">
        <v>61</v>
      </c>
      <c r="L1129">
        <v>0</v>
      </c>
      <c r="M1129">
        <v>55089784</v>
      </c>
      <c r="N1129">
        <v>55089784</v>
      </c>
      <c r="O1129">
        <v>0</v>
      </c>
      <c r="P1129">
        <v>55089784</v>
      </c>
      <c r="Q1129">
        <v>55089784</v>
      </c>
      <c r="R1129">
        <v>0</v>
      </c>
    </row>
    <row r="1130" spans="1:18">
      <c r="A1130" t="s">
        <v>1214</v>
      </c>
      <c r="B1130">
        <v>11</v>
      </c>
      <c r="C1130">
        <v>109528054</v>
      </c>
      <c r="D1130" s="1">
        <v>9.253000000000001E-5</v>
      </c>
      <c r="E1130">
        <v>9.5010300000000001</v>
      </c>
      <c r="F1130">
        <v>0.57589999999999997</v>
      </c>
      <c r="G1130" t="s">
        <v>155</v>
      </c>
      <c r="H1130">
        <v>1.63E-4</v>
      </c>
      <c r="I1130">
        <v>1.63E-4</v>
      </c>
      <c r="J1130">
        <v>0.79700000000000004</v>
      </c>
      <c r="K1130" t="s">
        <v>92</v>
      </c>
      <c r="L1130">
        <v>0</v>
      </c>
      <c r="M1130">
        <v>109528054</v>
      </c>
      <c r="N1130">
        <v>109528054</v>
      </c>
      <c r="O1130">
        <v>0</v>
      </c>
      <c r="P1130">
        <v>109528054</v>
      </c>
      <c r="Q1130">
        <v>109528054</v>
      </c>
      <c r="R1130">
        <v>0</v>
      </c>
    </row>
    <row r="1131" spans="1:18">
      <c r="A1131" t="s">
        <v>1215</v>
      </c>
      <c r="B1131">
        <v>18</v>
      </c>
      <c r="C1131">
        <v>8328706</v>
      </c>
      <c r="D1131" s="1">
        <v>9.2580000000000011E-5</v>
      </c>
      <c r="E1131">
        <v>0.85316999999999998</v>
      </c>
      <c r="F1131">
        <v>4.0599999999999997E-2</v>
      </c>
      <c r="G1131" t="s">
        <v>48</v>
      </c>
      <c r="H1131">
        <v>0.96499999999999997</v>
      </c>
      <c r="I1131">
        <v>0.98799999999999999</v>
      </c>
      <c r="J1131">
        <v>0.84599999999999997</v>
      </c>
      <c r="K1131" t="s">
        <v>54</v>
      </c>
      <c r="L1131">
        <v>2</v>
      </c>
      <c r="M1131">
        <v>8325306</v>
      </c>
      <c r="N1131">
        <v>8352506</v>
      </c>
      <c r="O1131">
        <v>27.2</v>
      </c>
      <c r="P1131">
        <v>8325306</v>
      </c>
      <c r="Q1131">
        <v>8352506</v>
      </c>
      <c r="R1131">
        <v>27.2</v>
      </c>
    </row>
    <row r="1132" spans="1:18">
      <c r="A1132" t="s">
        <v>1216</v>
      </c>
      <c r="B1132">
        <v>12</v>
      </c>
      <c r="C1132">
        <v>95415427</v>
      </c>
      <c r="D1132" s="1">
        <v>9.2750000000000005E-5</v>
      </c>
      <c r="E1132">
        <v>1.1130500000000001</v>
      </c>
      <c r="F1132">
        <v>2.7400000000000001E-2</v>
      </c>
      <c r="G1132" t="s">
        <v>19</v>
      </c>
      <c r="H1132">
        <v>4.9500000000000002E-2</v>
      </c>
      <c r="I1132">
        <v>4.5400000000000003E-2</v>
      </c>
      <c r="J1132">
        <v>0.98199999999999998</v>
      </c>
      <c r="K1132" t="s">
        <v>20</v>
      </c>
      <c r="L1132">
        <v>0</v>
      </c>
      <c r="M1132">
        <v>95415427</v>
      </c>
      <c r="N1132">
        <v>95437727</v>
      </c>
      <c r="O1132">
        <v>22.3</v>
      </c>
      <c r="P1132">
        <v>95415427</v>
      </c>
      <c r="Q1132">
        <v>95437727</v>
      </c>
      <c r="R1132">
        <v>22.3</v>
      </c>
    </row>
    <row r="1133" spans="1:18">
      <c r="A1133" t="s">
        <v>1217</v>
      </c>
      <c r="B1133">
        <v>11</v>
      </c>
      <c r="C1133">
        <v>125124040</v>
      </c>
      <c r="D1133" s="1">
        <v>9.3340000000000011E-5</v>
      </c>
      <c r="E1133">
        <v>3.0008599999999999</v>
      </c>
      <c r="F1133">
        <v>0.28120000000000001</v>
      </c>
      <c r="G1133" t="s">
        <v>56</v>
      </c>
      <c r="H1133">
        <v>8.3900000000000001E-4</v>
      </c>
      <c r="I1133">
        <v>8.3900000000000001E-4</v>
      </c>
      <c r="J1133">
        <v>0.48299999999999998</v>
      </c>
      <c r="K1133" t="s">
        <v>92</v>
      </c>
      <c r="L1133">
        <v>0</v>
      </c>
      <c r="M1133">
        <v>125124040</v>
      </c>
      <c r="N1133">
        <v>125142340</v>
      </c>
      <c r="O1133">
        <v>18.3</v>
      </c>
      <c r="P1133">
        <v>125124040</v>
      </c>
      <c r="Q1133">
        <v>125138340</v>
      </c>
      <c r="R1133">
        <v>14.3</v>
      </c>
    </row>
    <row r="1134" spans="1:18">
      <c r="A1134" t="s">
        <v>1218</v>
      </c>
      <c r="B1134">
        <v>4</v>
      </c>
      <c r="C1134">
        <v>93665879</v>
      </c>
      <c r="D1134" s="1">
        <v>9.3490000000000001E-5</v>
      </c>
      <c r="E1134">
        <v>1.6007899999999999</v>
      </c>
      <c r="F1134">
        <v>0.12039999999999999</v>
      </c>
      <c r="G1134" t="s">
        <v>23</v>
      </c>
      <c r="H1134">
        <v>5.2100000000000002E-3</v>
      </c>
      <c r="I1134">
        <v>4.3E-3</v>
      </c>
      <c r="J1134">
        <v>0.59</v>
      </c>
      <c r="K1134" t="s">
        <v>68</v>
      </c>
      <c r="L1134">
        <v>0</v>
      </c>
      <c r="M1134">
        <v>93665879</v>
      </c>
      <c r="N1134">
        <v>93665879</v>
      </c>
      <c r="O1134">
        <v>0</v>
      </c>
      <c r="P1134">
        <v>93665879</v>
      </c>
      <c r="Q1134">
        <v>93665879</v>
      </c>
      <c r="R1134">
        <v>0</v>
      </c>
    </row>
    <row r="1135" spans="1:18">
      <c r="A1135" t="s">
        <v>1219</v>
      </c>
      <c r="B1135">
        <v>1</v>
      </c>
      <c r="C1135">
        <v>91429023</v>
      </c>
      <c r="D1135" s="1">
        <v>9.3510000000000004E-5</v>
      </c>
      <c r="E1135">
        <v>3.6385999999999998</v>
      </c>
      <c r="F1135">
        <v>0.3306</v>
      </c>
      <c r="G1135" t="s">
        <v>28</v>
      </c>
      <c r="H1135">
        <v>1.15E-3</v>
      </c>
      <c r="I1135">
        <v>1.15E-3</v>
      </c>
      <c r="J1135">
        <v>0.374</v>
      </c>
      <c r="K1135" t="s">
        <v>61</v>
      </c>
      <c r="L1135">
        <v>0</v>
      </c>
      <c r="M1135">
        <v>91429023</v>
      </c>
      <c r="N1135">
        <v>91429023</v>
      </c>
      <c r="O1135">
        <v>0</v>
      </c>
      <c r="P1135">
        <v>91429023</v>
      </c>
      <c r="Q1135">
        <v>91429023</v>
      </c>
      <c r="R1135">
        <v>0</v>
      </c>
    </row>
    <row r="1136" spans="1:18">
      <c r="A1136" t="s">
        <v>1220</v>
      </c>
      <c r="B1136">
        <v>12</v>
      </c>
      <c r="C1136">
        <v>24518044</v>
      </c>
      <c r="D1136" s="1">
        <v>9.3610000000000007E-5</v>
      </c>
      <c r="E1136">
        <v>1.0542199999999999</v>
      </c>
      <c r="F1136">
        <v>1.35E-2</v>
      </c>
      <c r="G1136" t="s">
        <v>42</v>
      </c>
      <c r="H1136">
        <v>0.88300000000000001</v>
      </c>
      <c r="I1136">
        <v>0.879</v>
      </c>
      <c r="J1136">
        <v>0.95499999999999996</v>
      </c>
      <c r="K1136" t="s">
        <v>24</v>
      </c>
      <c r="L1136">
        <v>6</v>
      </c>
      <c r="M1136">
        <v>24518044</v>
      </c>
      <c r="N1136">
        <v>24518391</v>
      </c>
      <c r="O1136">
        <v>0.34699999999999998</v>
      </c>
      <c r="P1136">
        <v>24518044</v>
      </c>
      <c r="Q1136">
        <v>24518044</v>
      </c>
      <c r="R1136">
        <v>0</v>
      </c>
    </row>
    <row r="1137" spans="1:18">
      <c r="A1137" t="s">
        <v>1221</v>
      </c>
      <c r="B1137">
        <v>16</v>
      </c>
      <c r="C1137">
        <v>15603580</v>
      </c>
      <c r="D1137" s="1">
        <v>9.3870000000000008E-5</v>
      </c>
      <c r="E1137">
        <v>1.0379</v>
      </c>
      <c r="F1137">
        <v>9.4999999999999998E-3</v>
      </c>
      <c r="G1137" t="s">
        <v>37</v>
      </c>
      <c r="H1137">
        <v>0.29599999999999999</v>
      </c>
      <c r="I1137">
        <v>0.27100000000000002</v>
      </c>
      <c r="J1137">
        <v>0.99199999999999999</v>
      </c>
      <c r="K1137" t="s">
        <v>24</v>
      </c>
      <c r="L1137">
        <v>21</v>
      </c>
      <c r="M1137">
        <v>15557580</v>
      </c>
      <c r="N1137">
        <v>15630180</v>
      </c>
      <c r="O1137">
        <v>72.599999999999994</v>
      </c>
      <c r="P1137">
        <v>15571380</v>
      </c>
      <c r="Q1137">
        <v>15630180</v>
      </c>
      <c r="R1137">
        <v>58.8</v>
      </c>
    </row>
    <row r="1138" spans="1:18">
      <c r="A1138" t="s">
        <v>1222</v>
      </c>
      <c r="B1138">
        <v>4</v>
      </c>
      <c r="C1138">
        <v>179101669</v>
      </c>
      <c r="D1138" s="1">
        <v>9.3980000000000005E-5</v>
      </c>
      <c r="E1138">
        <v>2.51356</v>
      </c>
      <c r="F1138">
        <v>0.23599999999999999</v>
      </c>
      <c r="G1138" t="s">
        <v>125</v>
      </c>
      <c r="H1138">
        <v>5.7700000000000004E-4</v>
      </c>
      <c r="I1138">
        <v>5.7700000000000004E-4</v>
      </c>
      <c r="J1138">
        <v>0.91500000000000004</v>
      </c>
      <c r="K1138" t="s">
        <v>92</v>
      </c>
      <c r="L1138">
        <v>0</v>
      </c>
      <c r="M1138">
        <v>179101669</v>
      </c>
      <c r="N1138">
        <v>179101669</v>
      </c>
      <c r="O1138">
        <v>0</v>
      </c>
      <c r="P1138">
        <v>179101669</v>
      </c>
      <c r="Q1138">
        <v>179101669</v>
      </c>
      <c r="R1138">
        <v>0</v>
      </c>
    </row>
    <row r="1139" spans="1:18">
      <c r="A1139" t="s">
        <v>1223</v>
      </c>
      <c r="B1139">
        <v>16</v>
      </c>
      <c r="C1139">
        <v>68836665</v>
      </c>
      <c r="D1139" s="1">
        <v>9.4130000000000008E-5</v>
      </c>
      <c r="E1139">
        <v>1.0511699999999999</v>
      </c>
      <c r="F1139">
        <v>1.2800000000000001E-2</v>
      </c>
      <c r="G1139" t="s">
        <v>28</v>
      </c>
      <c r="H1139">
        <v>0.86499999999999999</v>
      </c>
      <c r="I1139">
        <v>0.86699999999999999</v>
      </c>
      <c r="J1139">
        <v>0.93500000000000005</v>
      </c>
      <c r="K1139" t="s">
        <v>24</v>
      </c>
      <c r="L1139">
        <v>2</v>
      </c>
      <c r="M1139">
        <v>68836665</v>
      </c>
      <c r="N1139">
        <v>68836665</v>
      </c>
      <c r="O1139">
        <v>0</v>
      </c>
      <c r="P1139">
        <v>68836665</v>
      </c>
      <c r="Q1139">
        <v>68836665</v>
      </c>
      <c r="R1139">
        <v>0</v>
      </c>
    </row>
    <row r="1140" spans="1:18">
      <c r="A1140" t="s">
        <v>1224</v>
      </c>
      <c r="B1140">
        <v>4</v>
      </c>
      <c r="C1140">
        <v>151666761</v>
      </c>
      <c r="D1140" s="1">
        <v>9.4150000000000012E-5</v>
      </c>
      <c r="E1140">
        <v>1.06524</v>
      </c>
      <c r="F1140">
        <v>1.6199999999999999E-2</v>
      </c>
      <c r="G1140" t="s">
        <v>28</v>
      </c>
      <c r="H1140">
        <v>9.4200000000000006E-2</v>
      </c>
      <c r="I1140">
        <v>8.1299999999999997E-2</v>
      </c>
      <c r="J1140">
        <v>0.875</v>
      </c>
      <c r="K1140" t="s">
        <v>24</v>
      </c>
      <c r="L1140">
        <v>1</v>
      </c>
      <c r="M1140">
        <v>151576061</v>
      </c>
      <c r="N1140">
        <v>151757161</v>
      </c>
      <c r="O1140">
        <v>181.1</v>
      </c>
      <c r="P1140">
        <v>151614461</v>
      </c>
      <c r="Q1140">
        <v>151757161</v>
      </c>
      <c r="R1140">
        <v>142.69999999999999</v>
      </c>
    </row>
    <row r="1141" spans="1:18">
      <c r="A1141" t="s">
        <v>1225</v>
      </c>
      <c r="B1141">
        <v>13</v>
      </c>
      <c r="C1141">
        <v>21907082</v>
      </c>
      <c r="D1141" s="1">
        <v>9.4199999999999999E-5</v>
      </c>
      <c r="E1141">
        <v>10.52023</v>
      </c>
      <c r="F1141">
        <v>0.60260000000000002</v>
      </c>
      <c r="G1141" t="s">
        <v>56</v>
      </c>
      <c r="H1141">
        <v>4.26E-4</v>
      </c>
      <c r="I1141">
        <v>4.26E-4</v>
      </c>
      <c r="J1141">
        <v>0.34599999999999997</v>
      </c>
      <c r="K1141" t="s">
        <v>92</v>
      </c>
      <c r="L1141">
        <v>0</v>
      </c>
      <c r="M1141">
        <v>21780082</v>
      </c>
      <c r="N1141">
        <v>21907082</v>
      </c>
      <c r="O1141">
        <v>127</v>
      </c>
      <c r="P1141">
        <v>21907082</v>
      </c>
      <c r="Q1141">
        <v>21907082</v>
      </c>
      <c r="R1141">
        <v>0</v>
      </c>
    </row>
    <row r="1142" spans="1:18">
      <c r="A1142" t="s">
        <v>1226</v>
      </c>
      <c r="B1142">
        <v>2</v>
      </c>
      <c r="C1142">
        <v>121898220</v>
      </c>
      <c r="D1142" s="1">
        <v>9.4220000000000003E-5</v>
      </c>
      <c r="E1142">
        <v>1.7799800000000001</v>
      </c>
      <c r="F1142">
        <v>0.14760000000000001</v>
      </c>
      <c r="G1142" t="s">
        <v>28</v>
      </c>
      <c r="H1142">
        <v>6.0000000000000001E-3</v>
      </c>
      <c r="I1142">
        <v>5.5300000000000002E-3</v>
      </c>
      <c r="J1142">
        <v>0.45100000000000001</v>
      </c>
      <c r="K1142" t="s">
        <v>68</v>
      </c>
      <c r="L1142">
        <v>0</v>
      </c>
      <c r="M1142">
        <v>121898220</v>
      </c>
      <c r="N1142">
        <v>121898220</v>
      </c>
      <c r="O1142">
        <v>0</v>
      </c>
      <c r="P1142">
        <v>121898220</v>
      </c>
      <c r="Q1142">
        <v>121898220</v>
      </c>
      <c r="R1142">
        <v>0</v>
      </c>
    </row>
    <row r="1143" spans="1:18">
      <c r="A1143" t="s">
        <v>1227</v>
      </c>
      <c r="B1143">
        <v>19</v>
      </c>
      <c r="C1143">
        <v>33730362</v>
      </c>
      <c r="D1143" s="1">
        <v>9.4630000000000007E-5</v>
      </c>
      <c r="E1143">
        <v>1.0383199999999999</v>
      </c>
      <c r="F1143">
        <v>9.5999999999999992E-3</v>
      </c>
      <c r="G1143" t="s">
        <v>48</v>
      </c>
      <c r="H1143">
        <v>0.376</v>
      </c>
      <c r="I1143">
        <v>0.39400000000000002</v>
      </c>
      <c r="J1143">
        <v>0.83099999999999996</v>
      </c>
      <c r="K1143" t="s">
        <v>24</v>
      </c>
      <c r="L1143">
        <v>1</v>
      </c>
      <c r="M1143">
        <v>33727882</v>
      </c>
      <c r="N1143">
        <v>33739712</v>
      </c>
      <c r="O1143">
        <v>11.83</v>
      </c>
      <c r="P1143">
        <v>33727882</v>
      </c>
      <c r="Q1143">
        <v>33739712</v>
      </c>
      <c r="R1143">
        <v>11.83</v>
      </c>
    </row>
    <row r="1144" spans="1:18">
      <c r="A1144" t="s">
        <v>1228</v>
      </c>
      <c r="B1144">
        <v>14</v>
      </c>
      <c r="C1144">
        <v>62134225</v>
      </c>
      <c r="D1144" s="1">
        <v>9.4890000000000008E-5</v>
      </c>
      <c r="E1144">
        <v>0.66457999999999995</v>
      </c>
      <c r="F1144">
        <v>0.1047</v>
      </c>
      <c r="G1144" t="s">
        <v>37</v>
      </c>
      <c r="H1144">
        <v>4.4099999999999999E-3</v>
      </c>
      <c r="I1144">
        <v>5.4799999999999996E-3</v>
      </c>
      <c r="J1144">
        <v>0.91800000000000004</v>
      </c>
      <c r="K1144" t="s">
        <v>57</v>
      </c>
      <c r="L1144">
        <v>0</v>
      </c>
      <c r="M1144">
        <v>60014225</v>
      </c>
      <c r="N1144">
        <v>62186125</v>
      </c>
      <c r="O1144">
        <v>2171.9</v>
      </c>
      <c r="P1144">
        <v>62115825</v>
      </c>
      <c r="Q1144">
        <v>62186125</v>
      </c>
      <c r="R1144">
        <v>70.3</v>
      </c>
    </row>
    <row r="1145" spans="1:18">
      <c r="A1145" t="s">
        <v>1229</v>
      </c>
      <c r="B1145">
        <v>22</v>
      </c>
      <c r="C1145">
        <v>17817963</v>
      </c>
      <c r="D1145" s="1">
        <v>9.5260000000000006E-5</v>
      </c>
      <c r="E1145">
        <v>1.12042</v>
      </c>
      <c r="F1145">
        <v>2.9100000000000001E-2</v>
      </c>
      <c r="G1145" t="s">
        <v>23</v>
      </c>
      <c r="H1145">
        <v>0.96399999999999997</v>
      </c>
      <c r="I1145">
        <v>0.96199999999999997</v>
      </c>
      <c r="J1145">
        <v>0.66800000000000004</v>
      </c>
      <c r="K1145" t="s">
        <v>63</v>
      </c>
      <c r="L1145">
        <v>0</v>
      </c>
      <c r="M1145">
        <v>17797763</v>
      </c>
      <c r="N1145">
        <v>17817963</v>
      </c>
      <c r="O1145">
        <v>20.2</v>
      </c>
      <c r="P1145">
        <v>17817963</v>
      </c>
      <c r="Q1145">
        <v>17817963</v>
      </c>
      <c r="R1145">
        <v>0</v>
      </c>
    </row>
    <row r="1146" spans="1:18">
      <c r="A1146" t="s">
        <v>1230</v>
      </c>
      <c r="B1146">
        <v>7</v>
      </c>
      <c r="C1146">
        <v>108200002</v>
      </c>
      <c r="D1146" s="1">
        <v>9.5300000000000013E-5</v>
      </c>
      <c r="E1146">
        <v>1.0366599999999999</v>
      </c>
      <c r="F1146">
        <v>9.1999999999999998E-3</v>
      </c>
      <c r="G1146" t="s">
        <v>23</v>
      </c>
      <c r="H1146">
        <v>0.69</v>
      </c>
      <c r="I1146">
        <v>0.66800000000000004</v>
      </c>
      <c r="J1146">
        <v>0.998</v>
      </c>
      <c r="K1146" t="s">
        <v>24</v>
      </c>
      <c r="L1146">
        <v>7</v>
      </c>
      <c r="M1146">
        <v>108159602</v>
      </c>
      <c r="N1146">
        <v>108219102</v>
      </c>
      <c r="O1146">
        <v>59.5</v>
      </c>
      <c r="P1146">
        <v>108179702</v>
      </c>
      <c r="Q1146">
        <v>108219102</v>
      </c>
      <c r="R1146">
        <v>39.4</v>
      </c>
    </row>
    <row r="1147" spans="1:18">
      <c r="A1147" t="s">
        <v>1231</v>
      </c>
      <c r="B1147">
        <v>16</v>
      </c>
      <c r="C1147">
        <v>77497649</v>
      </c>
      <c r="D1147" s="1">
        <v>9.5310000000000007E-5</v>
      </c>
      <c r="E1147">
        <v>4.4459799999999996</v>
      </c>
      <c r="F1147">
        <v>0.38229999999999997</v>
      </c>
      <c r="G1147" t="s">
        <v>246</v>
      </c>
      <c r="H1147">
        <v>6.8499999999999995E-4</v>
      </c>
      <c r="I1147">
        <v>6.8499999999999995E-4</v>
      </c>
      <c r="J1147">
        <v>0.35</v>
      </c>
      <c r="K1147" t="s">
        <v>92</v>
      </c>
      <c r="L1147">
        <v>0</v>
      </c>
      <c r="M1147">
        <v>77497649</v>
      </c>
      <c r="N1147">
        <v>77497649</v>
      </c>
      <c r="O1147">
        <v>0</v>
      </c>
      <c r="P1147">
        <v>77497649</v>
      </c>
      <c r="Q1147">
        <v>77497649</v>
      </c>
      <c r="R1147">
        <v>0</v>
      </c>
    </row>
    <row r="1148" spans="1:18">
      <c r="A1148" t="s">
        <v>1232</v>
      </c>
      <c r="B1148">
        <v>22</v>
      </c>
      <c r="C1148">
        <v>30200093</v>
      </c>
      <c r="D1148" s="1">
        <v>9.5490000000000009E-5</v>
      </c>
      <c r="E1148">
        <v>1.3637000000000001</v>
      </c>
      <c r="F1148">
        <v>7.9500000000000001E-2</v>
      </c>
      <c r="G1148" t="s">
        <v>28</v>
      </c>
      <c r="H1148">
        <v>9.7099999999999999E-3</v>
      </c>
      <c r="I1148">
        <v>5.79E-3</v>
      </c>
      <c r="J1148">
        <v>0.47</v>
      </c>
      <c r="K1148" t="s">
        <v>489</v>
      </c>
      <c r="L1148">
        <v>1</v>
      </c>
      <c r="M1148">
        <v>30200093</v>
      </c>
      <c r="N1148">
        <v>30200093</v>
      </c>
      <c r="O1148">
        <v>0</v>
      </c>
      <c r="P1148">
        <v>30200093</v>
      </c>
      <c r="Q1148">
        <v>30200093</v>
      </c>
      <c r="R1148">
        <v>0</v>
      </c>
    </row>
    <row r="1149" spans="1:18">
      <c r="A1149" t="s">
        <v>1233</v>
      </c>
      <c r="B1149">
        <v>1</v>
      </c>
      <c r="C1149">
        <v>224503721</v>
      </c>
      <c r="D1149" s="1">
        <v>9.5620000000000009E-5</v>
      </c>
      <c r="E1149">
        <v>1.94371</v>
      </c>
      <c r="F1149">
        <v>0.17030000000000001</v>
      </c>
      <c r="G1149" t="s">
        <v>28</v>
      </c>
      <c r="H1149">
        <v>5.3099999999999996E-3</v>
      </c>
      <c r="I1149">
        <v>3.1800000000000001E-3</v>
      </c>
      <c r="J1149">
        <v>0.52300000000000002</v>
      </c>
      <c r="K1149" t="s">
        <v>68</v>
      </c>
      <c r="L1149">
        <v>0</v>
      </c>
      <c r="M1149">
        <v>224503721</v>
      </c>
      <c r="N1149">
        <v>224503721</v>
      </c>
      <c r="O1149">
        <v>0</v>
      </c>
      <c r="P1149">
        <v>224503721</v>
      </c>
      <c r="Q1149">
        <v>224503721</v>
      </c>
      <c r="R1149">
        <v>0</v>
      </c>
    </row>
    <row r="1150" spans="1:18">
      <c r="A1150" t="s">
        <v>1234</v>
      </c>
      <c r="B1150">
        <v>2</v>
      </c>
      <c r="C1150">
        <v>169143824</v>
      </c>
      <c r="D1150" s="1">
        <v>9.5680000000000005E-5</v>
      </c>
      <c r="E1150">
        <v>7.0251700000000001</v>
      </c>
      <c r="F1150">
        <v>0.49969999999999998</v>
      </c>
      <c r="G1150" t="s">
        <v>125</v>
      </c>
      <c r="H1150">
        <v>3.0400000000000002E-4</v>
      </c>
      <c r="I1150">
        <v>3.0400000000000002E-4</v>
      </c>
      <c r="J1150">
        <v>0.68400000000000005</v>
      </c>
      <c r="K1150" t="s">
        <v>92</v>
      </c>
      <c r="L1150">
        <v>0</v>
      </c>
      <c r="M1150">
        <v>169143824</v>
      </c>
      <c r="N1150">
        <v>169143824</v>
      </c>
      <c r="O1150">
        <v>0</v>
      </c>
      <c r="P1150">
        <v>169143824</v>
      </c>
      <c r="Q1150">
        <v>169143824</v>
      </c>
      <c r="R1150">
        <v>0</v>
      </c>
    </row>
    <row r="1151" spans="1:18">
      <c r="A1151" t="s">
        <v>1235</v>
      </c>
      <c r="B1151">
        <v>2</v>
      </c>
      <c r="C1151">
        <v>169097531</v>
      </c>
      <c r="D1151" s="1">
        <v>9.5830000000000009E-5</v>
      </c>
      <c r="E1151">
        <v>8.0970499999999994</v>
      </c>
      <c r="F1151">
        <v>0.53620000000000001</v>
      </c>
      <c r="G1151" t="s">
        <v>56</v>
      </c>
      <c r="H1151">
        <v>3.2299999999999999E-4</v>
      </c>
      <c r="I1151">
        <v>3.2299999999999999E-4</v>
      </c>
      <c r="J1151">
        <v>0.59099999999999997</v>
      </c>
      <c r="K1151" t="s">
        <v>92</v>
      </c>
      <c r="L1151">
        <v>0</v>
      </c>
      <c r="M1151">
        <v>169097531</v>
      </c>
      <c r="N1151">
        <v>169097531</v>
      </c>
      <c r="O1151">
        <v>0</v>
      </c>
      <c r="P1151">
        <v>169097531</v>
      </c>
      <c r="Q1151">
        <v>169097531</v>
      </c>
      <c r="R1151">
        <v>0</v>
      </c>
    </row>
    <row r="1152" spans="1:18">
      <c r="A1152" t="s">
        <v>1236</v>
      </c>
      <c r="B1152">
        <v>3</v>
      </c>
      <c r="C1152">
        <v>184473291</v>
      </c>
      <c r="D1152" s="1">
        <v>9.5840000000000004E-5</v>
      </c>
      <c r="E1152">
        <v>0.94686000000000003</v>
      </c>
      <c r="F1152">
        <v>1.4E-2</v>
      </c>
      <c r="G1152" t="s">
        <v>19</v>
      </c>
      <c r="H1152">
        <v>0.627</v>
      </c>
      <c r="I1152">
        <v>0.623</v>
      </c>
      <c r="J1152">
        <v>0.68899999999999995</v>
      </c>
      <c r="K1152" t="s">
        <v>30</v>
      </c>
      <c r="L1152">
        <v>0</v>
      </c>
      <c r="M1152">
        <v>184473291</v>
      </c>
      <c r="N1152">
        <v>184473291</v>
      </c>
      <c r="O1152">
        <v>0</v>
      </c>
      <c r="P1152">
        <v>184473291</v>
      </c>
      <c r="Q1152">
        <v>184473291</v>
      </c>
      <c r="R1152">
        <v>0</v>
      </c>
    </row>
    <row r="1153" spans="1:18">
      <c r="A1153" t="s">
        <v>1237</v>
      </c>
      <c r="B1153">
        <v>3</v>
      </c>
      <c r="C1153">
        <v>34639653</v>
      </c>
      <c r="D1153" s="1">
        <v>9.5980000000000013E-5</v>
      </c>
      <c r="E1153">
        <v>4.9347399999999997</v>
      </c>
      <c r="F1153">
        <v>0.40920000000000001</v>
      </c>
      <c r="G1153" t="s">
        <v>23</v>
      </c>
      <c r="H1153">
        <v>5.7600000000000001E-4</v>
      </c>
      <c r="I1153">
        <v>5.7600000000000001E-4</v>
      </c>
      <c r="J1153">
        <v>0.39500000000000002</v>
      </c>
      <c r="K1153" t="s">
        <v>61</v>
      </c>
      <c r="L1153">
        <v>0</v>
      </c>
      <c r="M1153">
        <v>34595453</v>
      </c>
      <c r="N1153">
        <v>34639653</v>
      </c>
      <c r="O1153">
        <v>44.2</v>
      </c>
      <c r="P1153">
        <v>34595453</v>
      </c>
      <c r="Q1153">
        <v>34639653</v>
      </c>
      <c r="R1153">
        <v>44.2</v>
      </c>
    </row>
    <row r="1154" spans="1:18">
      <c r="A1154" t="s">
        <v>1238</v>
      </c>
      <c r="B1154">
        <v>15</v>
      </c>
      <c r="C1154">
        <v>28937363</v>
      </c>
      <c r="D1154" s="1">
        <v>9.6180000000000004E-5</v>
      </c>
      <c r="E1154">
        <v>0.75585999999999998</v>
      </c>
      <c r="F1154">
        <v>7.1800000000000003E-2</v>
      </c>
      <c r="G1154" t="s">
        <v>23</v>
      </c>
      <c r="H1154">
        <v>0.98299999999999998</v>
      </c>
      <c r="I1154">
        <v>0.98399999999999999</v>
      </c>
      <c r="J1154">
        <v>0.378</v>
      </c>
      <c r="K1154" t="s">
        <v>20</v>
      </c>
      <c r="L1154">
        <v>0</v>
      </c>
      <c r="M1154">
        <v>28937363</v>
      </c>
      <c r="N1154">
        <v>28937363</v>
      </c>
      <c r="O1154">
        <v>0</v>
      </c>
      <c r="P1154">
        <v>28937363</v>
      </c>
      <c r="Q1154">
        <v>28937363</v>
      </c>
      <c r="R1154">
        <v>0</v>
      </c>
    </row>
    <row r="1155" spans="1:18">
      <c r="A1155" t="s">
        <v>1239</v>
      </c>
      <c r="B1155">
        <v>6</v>
      </c>
      <c r="C1155">
        <v>170166330</v>
      </c>
      <c r="D1155" s="1">
        <v>9.6280000000000007E-5</v>
      </c>
      <c r="E1155">
        <v>0.93679000000000001</v>
      </c>
      <c r="F1155">
        <v>1.6799999999999999E-2</v>
      </c>
      <c r="G1155" t="s">
        <v>48</v>
      </c>
      <c r="H1155">
        <v>0.88200000000000001</v>
      </c>
      <c r="I1155">
        <v>0.92700000000000005</v>
      </c>
      <c r="J1155">
        <v>0.997</v>
      </c>
      <c r="K1155" t="s">
        <v>926</v>
      </c>
      <c r="L1155">
        <v>10</v>
      </c>
      <c r="M1155">
        <v>169986330</v>
      </c>
      <c r="N1155">
        <v>170205130</v>
      </c>
      <c r="O1155">
        <v>218.8</v>
      </c>
      <c r="P1155">
        <v>170065330</v>
      </c>
      <c r="Q1155">
        <v>170205130</v>
      </c>
      <c r="R1155">
        <v>139.80000000000001</v>
      </c>
    </row>
    <row r="1156" spans="1:18">
      <c r="A1156" t="s">
        <v>1240</v>
      </c>
      <c r="B1156">
        <v>9</v>
      </c>
      <c r="C1156">
        <v>92454116</v>
      </c>
      <c r="D1156" s="1">
        <v>9.6340000000000003E-5</v>
      </c>
      <c r="E1156">
        <v>3.2184499999999998</v>
      </c>
      <c r="F1156">
        <v>0.29980000000000001</v>
      </c>
      <c r="G1156" t="s">
        <v>23</v>
      </c>
      <c r="H1156">
        <v>5.7399999999999997E-4</v>
      </c>
      <c r="I1156">
        <v>5.7399999999999997E-4</v>
      </c>
      <c r="J1156">
        <v>0.64100000000000001</v>
      </c>
      <c r="K1156" t="s">
        <v>61</v>
      </c>
      <c r="L1156">
        <v>0</v>
      </c>
      <c r="M1156">
        <v>92454116</v>
      </c>
      <c r="N1156">
        <v>92454116</v>
      </c>
      <c r="O1156">
        <v>0</v>
      </c>
      <c r="P1156">
        <v>92454116</v>
      </c>
      <c r="Q1156">
        <v>92454116</v>
      </c>
      <c r="R1156">
        <v>0</v>
      </c>
    </row>
    <row r="1157" spans="1:18">
      <c r="A1157" t="s">
        <v>1241</v>
      </c>
      <c r="B1157">
        <v>7</v>
      </c>
      <c r="C1157">
        <v>20361267</v>
      </c>
      <c r="D1157" s="1">
        <v>9.6500000000000001E-5</v>
      </c>
      <c r="E1157">
        <v>0.96503000000000005</v>
      </c>
      <c r="F1157">
        <v>9.1000000000000004E-3</v>
      </c>
      <c r="G1157" t="s">
        <v>23</v>
      </c>
      <c r="H1157">
        <v>0.32600000000000001</v>
      </c>
      <c r="I1157">
        <v>0.316</v>
      </c>
      <c r="J1157">
        <v>0.98799999999999999</v>
      </c>
      <c r="K1157" t="s">
        <v>54</v>
      </c>
      <c r="L1157">
        <v>15</v>
      </c>
      <c r="M1157">
        <v>20306167</v>
      </c>
      <c r="N1157">
        <v>20366527</v>
      </c>
      <c r="O1157">
        <v>60.36</v>
      </c>
      <c r="P1157">
        <v>20356867</v>
      </c>
      <c r="Q1157">
        <v>20361267</v>
      </c>
      <c r="R1157">
        <v>4.4000000000000004</v>
      </c>
    </row>
    <row r="1158" spans="1:18">
      <c r="A1158" t="s">
        <v>1242</v>
      </c>
      <c r="B1158">
        <v>12</v>
      </c>
      <c r="C1158">
        <v>6463345</v>
      </c>
      <c r="D1158" s="1">
        <v>9.6570000000000005E-5</v>
      </c>
      <c r="E1158">
        <v>1.1697599999999999</v>
      </c>
      <c r="F1158">
        <v>4.02E-2</v>
      </c>
      <c r="G1158" t="s">
        <v>28</v>
      </c>
      <c r="H1158">
        <v>1.83E-2</v>
      </c>
      <c r="I1158">
        <v>1.7500000000000002E-2</v>
      </c>
      <c r="J1158">
        <v>0.68300000000000005</v>
      </c>
      <c r="K1158" t="s">
        <v>63</v>
      </c>
      <c r="L1158">
        <v>0</v>
      </c>
      <c r="M1158">
        <v>6463042</v>
      </c>
      <c r="N1158">
        <v>6466375</v>
      </c>
      <c r="O1158">
        <v>3.3330000000000002</v>
      </c>
      <c r="P1158">
        <v>6463042</v>
      </c>
      <c r="Q1158">
        <v>6463345</v>
      </c>
      <c r="R1158">
        <v>0.30299999999999999</v>
      </c>
    </row>
    <row r="1159" spans="1:18">
      <c r="A1159" t="s">
        <v>1243</v>
      </c>
      <c r="B1159">
        <v>5</v>
      </c>
      <c r="C1159">
        <v>50832310</v>
      </c>
      <c r="D1159" s="1">
        <v>9.6710000000000001E-5</v>
      </c>
      <c r="E1159">
        <v>0.93164999999999998</v>
      </c>
      <c r="F1159">
        <v>1.8200000000000001E-2</v>
      </c>
      <c r="G1159" t="s">
        <v>28</v>
      </c>
      <c r="H1159">
        <v>0.92600000000000005</v>
      </c>
      <c r="I1159">
        <v>0.92800000000000005</v>
      </c>
      <c r="J1159">
        <v>0.87</v>
      </c>
      <c r="K1159" t="s">
        <v>26</v>
      </c>
      <c r="L1159">
        <v>0</v>
      </c>
      <c r="M1159">
        <v>50803910</v>
      </c>
      <c r="N1159">
        <v>50835950</v>
      </c>
      <c r="O1159">
        <v>32.04</v>
      </c>
      <c r="P1159">
        <v>50807210</v>
      </c>
      <c r="Q1159">
        <v>50832310</v>
      </c>
      <c r="R1159">
        <v>25.1</v>
      </c>
    </row>
    <row r="1160" spans="1:18">
      <c r="A1160" t="s">
        <v>1244</v>
      </c>
      <c r="B1160">
        <v>4</v>
      </c>
      <c r="C1160">
        <v>190036958</v>
      </c>
      <c r="D1160" s="1">
        <v>9.6750000000000007E-5</v>
      </c>
      <c r="E1160">
        <v>1.07907</v>
      </c>
      <c r="F1160">
        <v>1.95E-2</v>
      </c>
      <c r="G1160" t="s">
        <v>32</v>
      </c>
      <c r="H1160">
        <v>0.161</v>
      </c>
      <c r="I1160">
        <v>0.16</v>
      </c>
      <c r="J1160">
        <v>0.66700000000000004</v>
      </c>
      <c r="K1160" t="s">
        <v>30</v>
      </c>
      <c r="L1160">
        <v>0</v>
      </c>
      <c r="M1160">
        <v>190036958</v>
      </c>
      <c r="N1160">
        <v>190036959</v>
      </c>
      <c r="O1160">
        <v>1E-3</v>
      </c>
      <c r="P1160">
        <v>190036958</v>
      </c>
      <c r="Q1160">
        <v>190036959</v>
      </c>
      <c r="R1160">
        <v>1E-3</v>
      </c>
    </row>
    <row r="1161" spans="1:18">
      <c r="A1161" t="s">
        <v>1245</v>
      </c>
      <c r="B1161">
        <v>4</v>
      </c>
      <c r="C1161">
        <v>86978718</v>
      </c>
      <c r="D1161" s="1">
        <v>9.7040000000000006E-5</v>
      </c>
      <c r="E1161">
        <v>0.85445000000000004</v>
      </c>
      <c r="F1161">
        <v>4.0399999999999998E-2</v>
      </c>
      <c r="G1161" t="s">
        <v>37</v>
      </c>
      <c r="H1161">
        <v>0.98399999999999999</v>
      </c>
      <c r="I1161">
        <v>0.98499999999999999</v>
      </c>
      <c r="J1161">
        <v>0.78900000000000003</v>
      </c>
      <c r="K1161" t="s">
        <v>26</v>
      </c>
      <c r="L1161">
        <v>0</v>
      </c>
      <c r="M1161">
        <v>86978718</v>
      </c>
      <c r="N1161">
        <v>86978718</v>
      </c>
      <c r="O1161">
        <v>0</v>
      </c>
      <c r="P1161">
        <v>86978718</v>
      </c>
      <c r="Q1161">
        <v>86978718</v>
      </c>
      <c r="R1161">
        <v>0</v>
      </c>
    </row>
    <row r="1162" spans="1:18">
      <c r="A1162" t="s">
        <v>1246</v>
      </c>
      <c r="B1162">
        <v>5</v>
      </c>
      <c r="C1162">
        <v>87939654</v>
      </c>
      <c r="D1162" s="1">
        <v>9.7209999999999999E-5</v>
      </c>
      <c r="E1162">
        <v>1.04823</v>
      </c>
      <c r="F1162">
        <v>1.21E-2</v>
      </c>
      <c r="G1162" t="s">
        <v>28</v>
      </c>
      <c r="H1162">
        <v>0.17599999999999999</v>
      </c>
      <c r="I1162">
        <v>0.14299999999999999</v>
      </c>
      <c r="J1162">
        <v>0.99099999999999999</v>
      </c>
      <c r="K1162" t="s">
        <v>24</v>
      </c>
      <c r="L1162">
        <v>1</v>
      </c>
      <c r="M1162">
        <v>87936374</v>
      </c>
      <c r="N1162">
        <v>87999354</v>
      </c>
      <c r="O1162">
        <v>62.98</v>
      </c>
      <c r="P1162">
        <v>87936374</v>
      </c>
      <c r="Q1162">
        <v>87969554</v>
      </c>
      <c r="R1162">
        <v>33.18</v>
      </c>
    </row>
    <row r="1163" spans="1:18">
      <c r="A1163" t="s">
        <v>1247</v>
      </c>
      <c r="B1163">
        <v>15</v>
      </c>
      <c r="C1163">
        <v>44369055</v>
      </c>
      <c r="D1163" s="1">
        <v>9.7430000000000007E-5</v>
      </c>
      <c r="E1163">
        <v>0.71870999999999996</v>
      </c>
      <c r="F1163">
        <v>8.48E-2</v>
      </c>
      <c r="G1163" t="s">
        <v>125</v>
      </c>
      <c r="H1163">
        <v>8.9099999999999995E-3</v>
      </c>
      <c r="I1163">
        <v>5.4400000000000004E-3</v>
      </c>
      <c r="J1163">
        <v>0.44700000000000001</v>
      </c>
      <c r="K1163" t="s">
        <v>847</v>
      </c>
      <c r="L1163">
        <v>1</v>
      </c>
      <c r="M1163">
        <v>44369055</v>
      </c>
      <c r="N1163">
        <v>44369055</v>
      </c>
      <c r="O1163">
        <v>0</v>
      </c>
      <c r="P1163">
        <v>44369055</v>
      </c>
      <c r="Q1163">
        <v>44369055</v>
      </c>
      <c r="R1163">
        <v>0</v>
      </c>
    </row>
    <row r="1164" spans="1:18">
      <c r="A1164" t="s">
        <v>1248</v>
      </c>
      <c r="B1164">
        <v>1</v>
      </c>
      <c r="C1164">
        <v>243684153</v>
      </c>
      <c r="D1164" s="1">
        <v>9.7460000000000005E-5</v>
      </c>
      <c r="E1164">
        <v>0.72521000000000002</v>
      </c>
      <c r="F1164">
        <v>8.2400000000000001E-2</v>
      </c>
      <c r="G1164" t="s">
        <v>28</v>
      </c>
      <c r="H1164">
        <v>0.99099999999999999</v>
      </c>
      <c r="I1164">
        <v>0.99299999999999999</v>
      </c>
      <c r="J1164">
        <v>0.64900000000000002</v>
      </c>
      <c r="K1164" t="s">
        <v>20</v>
      </c>
      <c r="L1164">
        <v>0</v>
      </c>
      <c r="M1164">
        <v>243684153</v>
      </c>
      <c r="N1164">
        <v>244019153</v>
      </c>
      <c r="O1164">
        <v>335</v>
      </c>
      <c r="P1164">
        <v>243684153</v>
      </c>
      <c r="Q1164">
        <v>244019153</v>
      </c>
      <c r="R1164">
        <v>335</v>
      </c>
    </row>
    <row r="1165" spans="1:18">
      <c r="A1165" t="s">
        <v>1249</v>
      </c>
      <c r="B1165">
        <v>9</v>
      </c>
      <c r="C1165">
        <v>13155927</v>
      </c>
      <c r="D1165" s="1">
        <v>9.753000000000001E-5</v>
      </c>
      <c r="E1165">
        <v>10.308820000000001</v>
      </c>
      <c r="F1165">
        <v>0.59870000000000001</v>
      </c>
      <c r="G1165" t="s">
        <v>67</v>
      </c>
      <c r="H1165">
        <v>5.2099999999999998E-4</v>
      </c>
      <c r="I1165">
        <v>5.2099999999999998E-4</v>
      </c>
      <c r="J1165">
        <v>0.29899999999999999</v>
      </c>
      <c r="K1165" t="s">
        <v>92</v>
      </c>
      <c r="L1165">
        <v>0</v>
      </c>
      <c r="M1165">
        <v>13155927</v>
      </c>
      <c r="N1165">
        <v>13155927</v>
      </c>
      <c r="O1165">
        <v>0</v>
      </c>
      <c r="P1165">
        <v>13155927</v>
      </c>
      <c r="Q1165">
        <v>13155927</v>
      </c>
      <c r="R1165">
        <v>0</v>
      </c>
    </row>
    <row r="1166" spans="1:18">
      <c r="A1166" t="s">
        <v>1250</v>
      </c>
      <c r="B1166">
        <v>10</v>
      </c>
      <c r="C1166">
        <v>86277274</v>
      </c>
      <c r="D1166" s="1">
        <v>9.7620000000000004E-5</v>
      </c>
      <c r="E1166">
        <v>1.5637699999999999</v>
      </c>
      <c r="F1166">
        <v>0.1148</v>
      </c>
      <c r="G1166" t="s">
        <v>56</v>
      </c>
      <c r="H1166">
        <v>5.0499999999999998E-3</v>
      </c>
      <c r="I1166">
        <v>5.1399999999999996E-3</v>
      </c>
      <c r="J1166">
        <v>0.86799999999999999</v>
      </c>
      <c r="K1166" t="s">
        <v>57</v>
      </c>
      <c r="L1166">
        <v>0</v>
      </c>
      <c r="M1166">
        <v>86277274</v>
      </c>
      <c r="N1166">
        <v>86277274</v>
      </c>
      <c r="O1166">
        <v>0</v>
      </c>
      <c r="P1166">
        <v>86277274</v>
      </c>
      <c r="Q1166">
        <v>86277274</v>
      </c>
      <c r="R1166">
        <v>0</v>
      </c>
    </row>
    <row r="1167" spans="1:18">
      <c r="A1167" t="s">
        <v>1251</v>
      </c>
      <c r="B1167">
        <v>15</v>
      </c>
      <c r="C1167">
        <v>44446675</v>
      </c>
      <c r="D1167" s="1">
        <v>9.768E-5</v>
      </c>
      <c r="E1167">
        <v>2.4667500000000002</v>
      </c>
      <c r="F1167">
        <v>0.23169999999999999</v>
      </c>
      <c r="G1167" t="s">
        <v>23</v>
      </c>
      <c r="H1167">
        <v>1.3500000000000001E-3</v>
      </c>
      <c r="I1167">
        <v>1.3500000000000001E-3</v>
      </c>
      <c r="J1167">
        <v>0.55300000000000005</v>
      </c>
      <c r="K1167" t="s">
        <v>61</v>
      </c>
      <c r="L1167">
        <v>0</v>
      </c>
      <c r="M1167">
        <v>44446675</v>
      </c>
      <c r="N1167">
        <v>44446675</v>
      </c>
      <c r="O1167">
        <v>0</v>
      </c>
      <c r="P1167">
        <v>44446675</v>
      </c>
      <c r="Q1167">
        <v>44446675</v>
      </c>
      <c r="R1167">
        <v>0</v>
      </c>
    </row>
    <row r="1168" spans="1:18">
      <c r="A1168" t="s">
        <v>1252</v>
      </c>
      <c r="B1168">
        <v>18</v>
      </c>
      <c r="C1168">
        <v>54369094</v>
      </c>
      <c r="D1168" s="1">
        <v>9.7700000000000003E-5</v>
      </c>
      <c r="E1168">
        <v>1.38348</v>
      </c>
      <c r="F1168">
        <v>8.3299999999999999E-2</v>
      </c>
      <c r="G1168" t="s">
        <v>23</v>
      </c>
      <c r="H1168">
        <v>1.0200000000000001E-2</v>
      </c>
      <c r="I1168">
        <v>3.49E-3</v>
      </c>
      <c r="J1168">
        <v>0.98499999999999999</v>
      </c>
      <c r="K1168" t="s">
        <v>186</v>
      </c>
      <c r="L1168">
        <v>1</v>
      </c>
      <c r="M1168">
        <v>54369094</v>
      </c>
      <c r="N1168">
        <v>54369094</v>
      </c>
      <c r="O1168">
        <v>0</v>
      </c>
      <c r="P1168">
        <v>54369094</v>
      </c>
      <c r="Q1168">
        <v>54369094</v>
      </c>
      <c r="R1168">
        <v>0</v>
      </c>
    </row>
    <row r="1169" spans="1:18">
      <c r="A1169" t="s">
        <v>1253</v>
      </c>
      <c r="B1169">
        <v>7</v>
      </c>
      <c r="C1169">
        <v>157092831</v>
      </c>
      <c r="D1169" s="1">
        <v>9.7790000000000011E-5</v>
      </c>
      <c r="E1169">
        <v>247.25001</v>
      </c>
      <c r="F1169">
        <v>1.4139999999999999</v>
      </c>
      <c r="G1169" t="s">
        <v>23</v>
      </c>
      <c r="H1169">
        <v>1.9599999999999999E-4</v>
      </c>
      <c r="I1169">
        <v>1.9599999999999999E-4</v>
      </c>
      <c r="J1169">
        <v>0.23400000000000001</v>
      </c>
      <c r="K1169" t="s">
        <v>61</v>
      </c>
      <c r="L1169">
        <v>0</v>
      </c>
      <c r="M1169">
        <v>157092831</v>
      </c>
      <c r="N1169">
        <v>157092831</v>
      </c>
      <c r="O1169">
        <v>0</v>
      </c>
      <c r="P1169">
        <v>157092831</v>
      </c>
      <c r="Q1169">
        <v>157092831</v>
      </c>
      <c r="R1169">
        <v>0</v>
      </c>
    </row>
    <row r="1170" spans="1:18">
      <c r="A1170" t="s">
        <v>1254</v>
      </c>
      <c r="B1170">
        <v>13</v>
      </c>
      <c r="C1170">
        <v>69625754</v>
      </c>
      <c r="D1170" s="1">
        <v>9.7839999999999998E-5</v>
      </c>
      <c r="E1170">
        <v>3.5916100000000002</v>
      </c>
      <c r="F1170">
        <v>0.32819999999999999</v>
      </c>
      <c r="G1170" t="s">
        <v>28</v>
      </c>
      <c r="H1170">
        <v>5.4100000000000003E-4</v>
      </c>
      <c r="I1170">
        <v>5.4100000000000003E-4</v>
      </c>
      <c r="J1170">
        <v>0.6</v>
      </c>
      <c r="K1170" t="s">
        <v>61</v>
      </c>
      <c r="L1170">
        <v>0</v>
      </c>
      <c r="M1170">
        <v>69625754</v>
      </c>
      <c r="N1170">
        <v>69625754</v>
      </c>
      <c r="O1170">
        <v>0</v>
      </c>
      <c r="P1170">
        <v>69625754</v>
      </c>
      <c r="Q1170">
        <v>69625754</v>
      </c>
      <c r="R1170">
        <v>0</v>
      </c>
    </row>
    <row r="1171" spans="1:18">
      <c r="A1171" t="s">
        <v>1255</v>
      </c>
      <c r="B1171">
        <v>10</v>
      </c>
      <c r="C1171">
        <v>53026759</v>
      </c>
      <c r="D1171" s="1">
        <v>9.7930000000000006E-5</v>
      </c>
      <c r="E1171">
        <v>1.1875599999999999</v>
      </c>
      <c r="F1171">
        <v>4.41E-2</v>
      </c>
      <c r="G1171" t="s">
        <v>42</v>
      </c>
      <c r="H1171">
        <v>0.98799999999999999</v>
      </c>
      <c r="I1171">
        <v>0.98699999999999999</v>
      </c>
      <c r="J1171">
        <v>0.89100000000000001</v>
      </c>
      <c r="K1171" t="s">
        <v>63</v>
      </c>
      <c r="L1171">
        <v>0</v>
      </c>
      <c r="M1171">
        <v>53026759</v>
      </c>
      <c r="N1171">
        <v>53026759</v>
      </c>
      <c r="O1171">
        <v>0</v>
      </c>
      <c r="P1171">
        <v>53026759</v>
      </c>
      <c r="Q1171">
        <v>53026759</v>
      </c>
      <c r="R1171">
        <v>0</v>
      </c>
    </row>
    <row r="1172" spans="1:18">
      <c r="A1172" t="s">
        <v>1256</v>
      </c>
      <c r="B1172">
        <v>2</v>
      </c>
      <c r="C1172">
        <v>232261578</v>
      </c>
      <c r="D1172" s="1">
        <v>9.7970000000000012E-5</v>
      </c>
      <c r="E1172">
        <v>1.37094</v>
      </c>
      <c r="F1172">
        <v>8.1000000000000003E-2</v>
      </c>
      <c r="G1172" t="s">
        <v>28</v>
      </c>
      <c r="H1172">
        <v>2.8799999999999999E-2</v>
      </c>
      <c r="I1172">
        <v>2.1000000000000001E-2</v>
      </c>
      <c r="J1172">
        <v>0.99399999999999999</v>
      </c>
      <c r="K1172" t="s">
        <v>737</v>
      </c>
      <c r="L1172">
        <v>1</v>
      </c>
      <c r="M1172">
        <v>232261578</v>
      </c>
      <c r="N1172">
        <v>232261578</v>
      </c>
      <c r="O1172">
        <v>0</v>
      </c>
      <c r="P1172">
        <v>232261578</v>
      </c>
      <c r="Q1172">
        <v>232261578</v>
      </c>
      <c r="R1172">
        <v>0</v>
      </c>
    </row>
    <row r="1173" spans="1:18">
      <c r="A1173" t="s">
        <v>1257</v>
      </c>
      <c r="B1173">
        <v>16</v>
      </c>
      <c r="C1173">
        <v>6481893</v>
      </c>
      <c r="D1173" s="1">
        <v>9.800000000000001E-5</v>
      </c>
      <c r="E1173">
        <v>1.35283</v>
      </c>
      <c r="F1173">
        <v>7.7600000000000002E-2</v>
      </c>
      <c r="G1173" t="s">
        <v>48</v>
      </c>
      <c r="H1173">
        <v>1.0500000000000001E-2</v>
      </c>
      <c r="I1173">
        <v>9.5300000000000003E-3</v>
      </c>
      <c r="J1173">
        <v>0.54200000000000004</v>
      </c>
      <c r="K1173" t="s">
        <v>30</v>
      </c>
      <c r="L1173">
        <v>0</v>
      </c>
      <c r="M1173">
        <v>6481893</v>
      </c>
      <c r="N1173">
        <v>6481893</v>
      </c>
      <c r="O1173">
        <v>0</v>
      </c>
      <c r="P1173">
        <v>6481893</v>
      </c>
      <c r="Q1173">
        <v>6481893</v>
      </c>
      <c r="R1173">
        <v>0</v>
      </c>
    </row>
    <row r="1174" spans="1:18">
      <c r="A1174" t="s">
        <v>1258</v>
      </c>
      <c r="B1174">
        <v>11</v>
      </c>
      <c r="C1174">
        <v>95745856</v>
      </c>
      <c r="D1174" s="1">
        <v>9.8030000000000008E-5</v>
      </c>
      <c r="E1174">
        <v>1.1907700000000001</v>
      </c>
      <c r="F1174">
        <v>4.48E-2</v>
      </c>
      <c r="G1174" t="s">
        <v>45</v>
      </c>
      <c r="H1174">
        <v>1.6400000000000001E-2</v>
      </c>
      <c r="I1174">
        <v>1.5599999999999999E-2</v>
      </c>
      <c r="J1174">
        <v>0.61099999999999999</v>
      </c>
      <c r="K1174" t="s">
        <v>63</v>
      </c>
      <c r="L1174">
        <v>0</v>
      </c>
      <c r="M1174">
        <v>95745856</v>
      </c>
      <c r="N1174">
        <v>95745856</v>
      </c>
      <c r="O1174">
        <v>0</v>
      </c>
      <c r="P1174">
        <v>95745856</v>
      </c>
      <c r="Q1174">
        <v>95745856</v>
      </c>
      <c r="R1174">
        <v>0</v>
      </c>
    </row>
    <row r="1175" spans="1:18">
      <c r="A1175" t="s">
        <v>1259</v>
      </c>
      <c r="B1175">
        <v>17</v>
      </c>
      <c r="C1175">
        <v>64208619</v>
      </c>
      <c r="D1175" s="1">
        <v>9.8270000000000006E-5</v>
      </c>
      <c r="E1175">
        <v>1.9554100000000001</v>
      </c>
      <c r="F1175">
        <v>0.17219999999999999</v>
      </c>
      <c r="G1175" t="s">
        <v>28</v>
      </c>
      <c r="H1175">
        <v>3.5100000000000001E-3</v>
      </c>
      <c r="I1175">
        <v>3.5100000000000001E-3</v>
      </c>
      <c r="J1175">
        <v>0.35</v>
      </c>
      <c r="K1175" t="s">
        <v>61</v>
      </c>
      <c r="L1175">
        <v>0</v>
      </c>
      <c r="M1175">
        <v>64208619</v>
      </c>
      <c r="N1175">
        <v>64208619</v>
      </c>
      <c r="O1175">
        <v>0</v>
      </c>
      <c r="P1175">
        <v>64208619</v>
      </c>
      <c r="Q1175">
        <v>64208619</v>
      </c>
      <c r="R1175">
        <v>0</v>
      </c>
    </row>
    <row r="1176" spans="1:18">
      <c r="A1176" t="s">
        <v>1260</v>
      </c>
      <c r="B1176">
        <v>17</v>
      </c>
      <c r="C1176">
        <v>54357367</v>
      </c>
      <c r="D1176" s="1">
        <v>9.8309999999999999E-5</v>
      </c>
      <c r="E1176">
        <v>0.96328999999999998</v>
      </c>
      <c r="F1176">
        <v>9.5999999999999992E-3</v>
      </c>
      <c r="G1176" t="s">
        <v>23</v>
      </c>
      <c r="H1176">
        <v>0.37</v>
      </c>
      <c r="I1176">
        <v>0.371</v>
      </c>
      <c r="J1176">
        <v>0.93899999999999995</v>
      </c>
      <c r="K1176" t="s">
        <v>26</v>
      </c>
      <c r="L1176">
        <v>1</v>
      </c>
      <c r="M1176">
        <v>54357367</v>
      </c>
      <c r="N1176">
        <v>54358577</v>
      </c>
      <c r="O1176">
        <v>1.21</v>
      </c>
      <c r="P1176">
        <v>54357367</v>
      </c>
      <c r="Q1176">
        <v>54358577</v>
      </c>
      <c r="R1176">
        <v>1.21</v>
      </c>
    </row>
    <row r="1177" spans="1:18">
      <c r="A1177" t="s">
        <v>1261</v>
      </c>
      <c r="B1177">
        <v>7</v>
      </c>
      <c r="C1177">
        <v>145798726</v>
      </c>
      <c r="D1177" s="1">
        <v>9.8340000000000011E-5</v>
      </c>
      <c r="E1177">
        <v>0.77771000000000001</v>
      </c>
      <c r="F1177">
        <v>6.4500000000000002E-2</v>
      </c>
      <c r="G1177" t="s">
        <v>28</v>
      </c>
      <c r="H1177">
        <v>0.99199999999999999</v>
      </c>
      <c r="I1177">
        <v>0.99199999999999999</v>
      </c>
      <c r="J1177">
        <v>0.56999999999999995</v>
      </c>
      <c r="K1177" t="s">
        <v>26</v>
      </c>
      <c r="L1177">
        <v>0</v>
      </c>
      <c r="M1177">
        <v>145798726</v>
      </c>
      <c r="N1177">
        <v>145798726</v>
      </c>
      <c r="O1177">
        <v>0</v>
      </c>
      <c r="P1177">
        <v>145798726</v>
      </c>
      <c r="Q1177">
        <v>145798726</v>
      </c>
      <c r="R1177">
        <v>0</v>
      </c>
    </row>
    <row r="1178" spans="1:18">
      <c r="A1178" t="s">
        <v>1262</v>
      </c>
      <c r="B1178">
        <v>18</v>
      </c>
      <c r="C1178">
        <v>51048919</v>
      </c>
      <c r="D1178" s="1">
        <v>9.8340000000000011E-5</v>
      </c>
      <c r="E1178">
        <v>1.1745700000000001</v>
      </c>
      <c r="F1178">
        <v>4.1300000000000003E-2</v>
      </c>
      <c r="G1178" t="s">
        <v>125</v>
      </c>
      <c r="H1178">
        <v>3.95E-2</v>
      </c>
      <c r="I1178">
        <v>1.52E-2</v>
      </c>
      <c r="J1178">
        <v>0.78800000000000003</v>
      </c>
      <c r="K1178" t="s">
        <v>81</v>
      </c>
      <c r="L1178">
        <v>1</v>
      </c>
      <c r="M1178">
        <v>51048919</v>
      </c>
      <c r="N1178">
        <v>51048919</v>
      </c>
      <c r="O1178">
        <v>0</v>
      </c>
      <c r="P1178">
        <v>51048919</v>
      </c>
      <c r="Q1178">
        <v>51048919</v>
      </c>
      <c r="R1178">
        <v>0</v>
      </c>
    </row>
    <row r="1179" spans="1:18">
      <c r="A1179" t="s">
        <v>1263</v>
      </c>
      <c r="B1179">
        <v>8</v>
      </c>
      <c r="C1179">
        <v>66834231</v>
      </c>
      <c r="D1179" s="1">
        <v>9.8850000000000004E-5</v>
      </c>
      <c r="E1179">
        <v>1.42547</v>
      </c>
      <c r="F1179">
        <v>9.11E-2</v>
      </c>
      <c r="G1179" t="s">
        <v>23</v>
      </c>
      <c r="H1179">
        <v>5.6299999999999996E-3</v>
      </c>
      <c r="I1179">
        <v>5.4299999999999999E-3</v>
      </c>
      <c r="J1179">
        <v>0.58499999999999996</v>
      </c>
      <c r="K1179" t="s">
        <v>63</v>
      </c>
      <c r="L1179">
        <v>0</v>
      </c>
      <c r="M1179">
        <v>66834231</v>
      </c>
      <c r="N1179">
        <v>66950231</v>
      </c>
      <c r="O1179">
        <v>116</v>
      </c>
      <c r="P1179">
        <v>66834231</v>
      </c>
      <c r="Q1179">
        <v>66950231</v>
      </c>
      <c r="R1179">
        <v>116</v>
      </c>
    </row>
    <row r="1180" spans="1:18">
      <c r="A1180" t="s">
        <v>1264</v>
      </c>
      <c r="B1180">
        <v>3</v>
      </c>
      <c r="C1180">
        <v>17277137</v>
      </c>
      <c r="D1180" s="1">
        <v>9.8900000000000005E-5</v>
      </c>
      <c r="E1180">
        <v>2.2949199999999998</v>
      </c>
      <c r="F1180">
        <v>0.21340000000000001</v>
      </c>
      <c r="G1180" t="s">
        <v>125</v>
      </c>
      <c r="H1180">
        <v>2.6199999999999999E-3</v>
      </c>
      <c r="I1180">
        <v>2.6199999999999999E-3</v>
      </c>
      <c r="J1180">
        <v>0.35199999999999998</v>
      </c>
      <c r="K1180" t="s">
        <v>92</v>
      </c>
      <c r="L1180">
        <v>0</v>
      </c>
      <c r="M1180">
        <v>17277137</v>
      </c>
      <c r="N1180">
        <v>17277137</v>
      </c>
      <c r="O1180">
        <v>0</v>
      </c>
      <c r="P1180">
        <v>17277137</v>
      </c>
      <c r="Q1180">
        <v>17277137</v>
      </c>
      <c r="R1180">
        <v>0</v>
      </c>
    </row>
    <row r="1181" spans="1:18">
      <c r="A1181" t="s">
        <v>1265</v>
      </c>
      <c r="B1181">
        <v>8</v>
      </c>
      <c r="C1181">
        <v>4214139</v>
      </c>
      <c r="D1181" s="1">
        <v>9.891E-5</v>
      </c>
      <c r="E1181">
        <v>6.1990699999999999</v>
      </c>
      <c r="F1181">
        <v>0.46860000000000002</v>
      </c>
      <c r="G1181" t="s">
        <v>56</v>
      </c>
      <c r="H1181">
        <v>2.4699999999999999E-4</v>
      </c>
      <c r="I1181">
        <v>2.4699999999999999E-4</v>
      </c>
      <c r="J1181">
        <v>0.57599999999999996</v>
      </c>
      <c r="K1181" t="s">
        <v>92</v>
      </c>
      <c r="L1181">
        <v>0</v>
      </c>
      <c r="M1181">
        <v>4214139</v>
      </c>
      <c r="N1181">
        <v>4214139</v>
      </c>
      <c r="O1181">
        <v>0</v>
      </c>
      <c r="P1181">
        <v>4214139</v>
      </c>
      <c r="Q1181">
        <v>4214139</v>
      </c>
      <c r="R1181">
        <v>0</v>
      </c>
    </row>
    <row r="1182" spans="1:18">
      <c r="A1182" t="s">
        <v>1266</v>
      </c>
      <c r="B1182">
        <v>22</v>
      </c>
      <c r="C1182">
        <v>31116387</v>
      </c>
      <c r="D1182" s="1">
        <v>9.9060000000000004E-5</v>
      </c>
      <c r="E1182">
        <v>0.80100000000000005</v>
      </c>
      <c r="F1182">
        <v>5.7000000000000002E-2</v>
      </c>
      <c r="G1182" t="s">
        <v>23</v>
      </c>
      <c r="H1182">
        <v>3.3599999999999998E-2</v>
      </c>
      <c r="I1182">
        <v>4.2000000000000003E-2</v>
      </c>
      <c r="J1182">
        <v>0.91900000000000004</v>
      </c>
      <c r="K1182" t="s">
        <v>614</v>
      </c>
      <c r="L1182">
        <v>1</v>
      </c>
      <c r="M1182">
        <v>31116387</v>
      </c>
      <c r="N1182">
        <v>31116387</v>
      </c>
      <c r="O1182">
        <v>0</v>
      </c>
      <c r="P1182">
        <v>31116387</v>
      </c>
      <c r="Q1182">
        <v>31116387</v>
      </c>
      <c r="R1182">
        <v>0</v>
      </c>
    </row>
    <row r="1183" spans="1:18">
      <c r="A1183" t="s">
        <v>1267</v>
      </c>
      <c r="B1183">
        <v>5</v>
      </c>
      <c r="C1183">
        <v>165424564</v>
      </c>
      <c r="D1183" s="1">
        <v>9.910000000000001E-5</v>
      </c>
      <c r="E1183">
        <v>4.8191600000000001</v>
      </c>
      <c r="F1183">
        <v>0.40400000000000003</v>
      </c>
      <c r="G1183" t="s">
        <v>28</v>
      </c>
      <c r="H1183">
        <v>3.1799999999999998E-4</v>
      </c>
      <c r="I1183">
        <v>3.1799999999999998E-4</v>
      </c>
      <c r="J1183">
        <v>0.78100000000000003</v>
      </c>
      <c r="K1183" t="s">
        <v>61</v>
      </c>
      <c r="L1183">
        <v>0</v>
      </c>
      <c r="M1183">
        <v>165424564</v>
      </c>
      <c r="N1183">
        <v>165424564</v>
      </c>
      <c r="O1183">
        <v>0</v>
      </c>
      <c r="P1183">
        <v>165424564</v>
      </c>
      <c r="Q1183">
        <v>165424564</v>
      </c>
      <c r="R1183">
        <v>0</v>
      </c>
    </row>
    <row r="1184" spans="1:18">
      <c r="A1184" t="s">
        <v>1268</v>
      </c>
      <c r="B1184">
        <v>10</v>
      </c>
      <c r="C1184">
        <v>9763752</v>
      </c>
      <c r="D1184" s="1">
        <v>9.9420000000000007E-5</v>
      </c>
      <c r="E1184">
        <v>1.1236699999999999</v>
      </c>
      <c r="F1184">
        <v>2.9899999999999999E-2</v>
      </c>
      <c r="G1184" t="s">
        <v>32</v>
      </c>
      <c r="H1184">
        <v>3.9899999999999998E-2</v>
      </c>
      <c r="I1184">
        <v>3.56E-2</v>
      </c>
      <c r="J1184">
        <v>0.997</v>
      </c>
      <c r="K1184" t="s">
        <v>30</v>
      </c>
      <c r="L1184">
        <v>0</v>
      </c>
      <c r="M1184">
        <v>9736352</v>
      </c>
      <c r="N1184">
        <v>9939752</v>
      </c>
      <c r="O1184">
        <v>203.4</v>
      </c>
      <c r="P1184">
        <v>9736352</v>
      </c>
      <c r="Q1184">
        <v>9771792</v>
      </c>
      <c r="R1184">
        <v>35.44</v>
      </c>
    </row>
    <row r="1185" spans="1:18">
      <c r="A1185" t="s">
        <v>1269</v>
      </c>
      <c r="B1185">
        <v>10</v>
      </c>
      <c r="C1185">
        <v>56952488</v>
      </c>
      <c r="D1185" s="1">
        <v>9.9710000000000006E-5</v>
      </c>
      <c r="E1185">
        <v>1.06311</v>
      </c>
      <c r="F1185">
        <v>1.5699999999999999E-2</v>
      </c>
      <c r="G1185" t="s">
        <v>32</v>
      </c>
      <c r="H1185">
        <v>0.83799999999999997</v>
      </c>
      <c r="I1185">
        <v>0.83099999999999996</v>
      </c>
      <c r="J1185">
        <v>0.98699999999999999</v>
      </c>
      <c r="K1185" t="s">
        <v>30</v>
      </c>
      <c r="L1185">
        <v>0</v>
      </c>
      <c r="M1185">
        <v>56946578</v>
      </c>
      <c r="N1185">
        <v>56964288</v>
      </c>
      <c r="O1185">
        <v>17.71</v>
      </c>
      <c r="P1185">
        <v>56946578</v>
      </c>
      <c r="Q1185">
        <v>56952488</v>
      </c>
      <c r="R1185">
        <v>5.91</v>
      </c>
    </row>
    <row r="1186" spans="1:18">
      <c r="A1186" t="s">
        <v>1270</v>
      </c>
      <c r="B1186">
        <v>12</v>
      </c>
      <c r="C1186">
        <v>129563779</v>
      </c>
      <c r="D1186" s="1">
        <v>9.978000000000001E-5</v>
      </c>
      <c r="E1186">
        <v>5.3403999999999998</v>
      </c>
      <c r="F1186">
        <v>0.43059999999999998</v>
      </c>
      <c r="G1186" t="s">
        <v>28</v>
      </c>
      <c r="H1186">
        <v>2.92E-4</v>
      </c>
      <c r="I1186">
        <v>2.92E-4</v>
      </c>
      <c r="J1186">
        <v>0.63800000000000001</v>
      </c>
      <c r="K1186" t="s">
        <v>61</v>
      </c>
      <c r="L1186">
        <v>0</v>
      </c>
      <c r="M1186">
        <v>129563779</v>
      </c>
      <c r="N1186">
        <v>129563779</v>
      </c>
      <c r="O1186">
        <v>0</v>
      </c>
      <c r="P1186">
        <v>129563779</v>
      </c>
      <c r="Q1186">
        <v>129563779</v>
      </c>
      <c r="R1186">
        <v>0</v>
      </c>
    </row>
    <row r="1187" spans="1:18">
      <c r="A1187" t="s">
        <v>1271</v>
      </c>
      <c r="B1187">
        <v>4</v>
      </c>
      <c r="C1187">
        <v>162293909</v>
      </c>
      <c r="D1187" s="1">
        <v>9.9790000000000005E-5</v>
      </c>
      <c r="E1187">
        <v>2.9585499999999998</v>
      </c>
      <c r="F1187">
        <v>0.27879999999999999</v>
      </c>
      <c r="G1187" t="s">
        <v>45</v>
      </c>
      <c r="H1187">
        <v>1.4599999999999999E-3</v>
      </c>
      <c r="I1187">
        <v>1.4599999999999999E-3</v>
      </c>
      <c r="J1187">
        <v>0.35299999999999998</v>
      </c>
      <c r="K1187" t="s">
        <v>61</v>
      </c>
      <c r="L1187">
        <v>0</v>
      </c>
      <c r="M1187">
        <v>162293909</v>
      </c>
      <c r="N1187">
        <v>162293909</v>
      </c>
      <c r="O1187">
        <v>0</v>
      </c>
      <c r="P1187">
        <v>162293909</v>
      </c>
      <c r="Q1187">
        <v>162293909</v>
      </c>
      <c r="R1187">
        <v>0</v>
      </c>
    </row>
    <row r="1188" spans="1:18">
      <c r="A1188" t="s">
        <v>1272</v>
      </c>
      <c r="B1188">
        <v>2</v>
      </c>
      <c r="C1188">
        <v>169145902</v>
      </c>
      <c r="D1188" s="1">
        <v>9.98E-5</v>
      </c>
      <c r="E1188">
        <v>6.9559699999999998</v>
      </c>
      <c r="F1188">
        <v>0.4985</v>
      </c>
      <c r="G1188" t="s">
        <v>28</v>
      </c>
      <c r="H1188">
        <v>3.1E-4</v>
      </c>
      <c r="I1188">
        <v>3.1E-4</v>
      </c>
      <c r="J1188">
        <v>0.67100000000000004</v>
      </c>
      <c r="K1188" t="s">
        <v>61</v>
      </c>
      <c r="L1188">
        <v>0</v>
      </c>
      <c r="M1188">
        <v>169145902</v>
      </c>
      <c r="N1188">
        <v>169145902</v>
      </c>
      <c r="O1188">
        <v>0</v>
      </c>
      <c r="P1188">
        <v>169145902</v>
      </c>
      <c r="Q1188">
        <v>169145902</v>
      </c>
      <c r="R1188">
        <v>0</v>
      </c>
    </row>
    <row r="1189" spans="1:18">
      <c r="A1189" t="s">
        <v>1273</v>
      </c>
      <c r="B1189">
        <v>6</v>
      </c>
      <c r="C1189">
        <v>114220473</v>
      </c>
      <c r="D1189" s="1">
        <v>9.9879999999999999E-5</v>
      </c>
      <c r="E1189">
        <v>0.95820000000000005</v>
      </c>
      <c r="F1189">
        <v>1.0999999999999999E-2</v>
      </c>
      <c r="G1189" t="s">
        <v>42</v>
      </c>
      <c r="H1189">
        <v>0.45900000000000002</v>
      </c>
      <c r="I1189">
        <v>0.46300000000000002</v>
      </c>
      <c r="J1189">
        <v>0.66500000000000004</v>
      </c>
      <c r="K1189" t="s">
        <v>26</v>
      </c>
      <c r="L1189">
        <v>0</v>
      </c>
      <c r="M1189">
        <v>114220473</v>
      </c>
      <c r="N1189">
        <v>114220473</v>
      </c>
      <c r="O1189">
        <v>0</v>
      </c>
      <c r="P1189">
        <v>114220473</v>
      </c>
      <c r="Q1189">
        <v>114220473</v>
      </c>
      <c r="R1189">
        <v>0</v>
      </c>
    </row>
    <row r="1190" spans="1:18">
      <c r="A1190" t="s">
        <v>1274</v>
      </c>
      <c r="B1190">
        <v>7</v>
      </c>
      <c r="C1190">
        <v>13587879</v>
      </c>
      <c r="D1190" s="1">
        <v>1E-4</v>
      </c>
      <c r="E1190">
        <v>3.5880200000000002</v>
      </c>
      <c r="F1190">
        <v>0.32840000000000003</v>
      </c>
      <c r="G1190" t="s">
        <v>37</v>
      </c>
      <c r="H1190">
        <v>1.16E-3</v>
      </c>
      <c r="I1190">
        <v>1.16E-3</v>
      </c>
      <c r="J1190">
        <v>0.33600000000000002</v>
      </c>
      <c r="K1190" t="s">
        <v>61</v>
      </c>
      <c r="L1190">
        <v>0</v>
      </c>
      <c r="M1190">
        <v>13227879</v>
      </c>
      <c r="N1190">
        <v>13587879</v>
      </c>
      <c r="O1190">
        <v>360</v>
      </c>
      <c r="P1190">
        <v>13227879</v>
      </c>
      <c r="Q1190">
        <v>13587879</v>
      </c>
      <c r="R1190">
        <v>360</v>
      </c>
    </row>
    <row r="1191" spans="1:18">
      <c r="A1191" t="s">
        <v>1275</v>
      </c>
      <c r="B1191">
        <v>14</v>
      </c>
      <c r="C1191">
        <v>57297204</v>
      </c>
      <c r="D1191" s="1">
        <v>1E-4</v>
      </c>
      <c r="E1191">
        <v>1.03386</v>
      </c>
      <c r="F1191">
        <v>8.6E-3</v>
      </c>
      <c r="G1191" t="s">
        <v>23</v>
      </c>
      <c r="H1191">
        <v>0.53</v>
      </c>
      <c r="I1191">
        <v>0.52400000000000002</v>
      </c>
      <c r="J1191">
        <v>0.97199999999999998</v>
      </c>
      <c r="K1191" t="s">
        <v>24</v>
      </c>
      <c r="L1191">
        <v>1</v>
      </c>
      <c r="M1191">
        <v>57286804</v>
      </c>
      <c r="N1191">
        <v>57311504</v>
      </c>
      <c r="O1191">
        <v>24.7</v>
      </c>
      <c r="P1191">
        <v>57286804</v>
      </c>
      <c r="Q1191">
        <v>57311504</v>
      </c>
      <c r="R1191">
        <v>24.7</v>
      </c>
    </row>
  </sheetData>
  <printOptions gridLines="1" gridLinesSet="0"/>
  <pageMargins left="0.75" right="0.75" top="1" bottom="1" header="0.5" footer="0.5"/>
  <pageSetup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83203125" style="8" bestFit="1" customWidth="1"/>
    <col min="2" max="2" width="8.33203125" style="8" bestFit="1" customWidth="1"/>
    <col min="3" max="3" width="8.6640625" style="8" bestFit="1" customWidth="1"/>
    <col min="4" max="5" width="10.1640625" style="8" bestFit="1" customWidth="1"/>
    <col min="6" max="6" width="9.1640625" style="8" bestFit="1" customWidth="1"/>
    <col min="7" max="7" width="10.1640625" style="8" bestFit="1" customWidth="1"/>
    <col min="8" max="8" width="13.83203125" style="12" customWidth="1"/>
    <col min="9" max="9" width="46.33203125" style="8" customWidth="1"/>
    <col min="10" max="10" width="37.33203125" style="8" customWidth="1"/>
    <col min="11" max="11" width="10" style="8" bestFit="1" customWidth="1"/>
    <col min="12" max="12" width="17.1640625" style="8" bestFit="1" customWidth="1"/>
    <col min="13" max="13" width="12.1640625" style="8" bestFit="1" customWidth="1"/>
    <col min="14" max="14" width="10.1640625" style="8" bestFit="1" customWidth="1"/>
    <col min="15" max="15" width="9.1640625" style="8" bestFit="1" customWidth="1"/>
    <col min="16" max="17" width="6.1640625" style="8" bestFit="1" customWidth="1"/>
    <col min="18" max="18" width="7.1640625" style="8" bestFit="1" customWidth="1"/>
    <col min="19" max="19" width="5.33203125" style="8" bestFit="1" customWidth="1"/>
    <col min="20" max="23" width="7.1640625" style="8" bestFit="1" customWidth="1"/>
    <col min="24" max="24" width="6.33203125" style="8" bestFit="1" customWidth="1"/>
    <col min="25" max="25" width="7.1640625" style="8" bestFit="1" customWidth="1"/>
    <col min="26" max="26" width="10.5" style="8" bestFit="1" customWidth="1"/>
    <col min="27" max="27" width="10.1640625" style="8" bestFit="1" customWidth="1"/>
    <col min="28" max="16384" width="10.83203125" style="8"/>
  </cols>
  <sheetData>
    <row r="1" spans="1:27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2754</v>
      </c>
      <c r="G1" s="6" t="s">
        <v>2755</v>
      </c>
      <c r="H1" s="7" t="s">
        <v>2759</v>
      </c>
      <c r="I1" s="6" t="s">
        <v>2665</v>
      </c>
      <c r="J1" s="6" t="s">
        <v>2756</v>
      </c>
      <c r="K1" s="6" t="s">
        <v>1277</v>
      </c>
      <c r="L1" s="6" t="s">
        <v>2757</v>
      </c>
      <c r="M1" s="6" t="s">
        <v>2758</v>
      </c>
      <c r="N1" s="6" t="s">
        <v>2760</v>
      </c>
      <c r="O1" s="6" t="s">
        <v>2761</v>
      </c>
      <c r="P1" s="6" t="s">
        <v>2762</v>
      </c>
      <c r="Q1" s="6" t="s">
        <v>2763</v>
      </c>
      <c r="R1" s="6" t="s">
        <v>2764</v>
      </c>
      <c r="S1" s="6" t="s">
        <v>2765</v>
      </c>
      <c r="T1" s="6" t="s">
        <v>2766</v>
      </c>
      <c r="U1" s="6" t="s">
        <v>2767</v>
      </c>
      <c r="V1" s="6" t="s">
        <v>2768</v>
      </c>
      <c r="W1" s="6" t="s">
        <v>2769</v>
      </c>
      <c r="X1" s="6" t="s">
        <v>2770</v>
      </c>
      <c r="Y1" s="6" t="s">
        <v>2771</v>
      </c>
      <c r="Z1" s="6" t="s">
        <v>2772</v>
      </c>
      <c r="AA1" s="6" t="s">
        <v>2773</v>
      </c>
    </row>
    <row r="2" spans="1:27">
      <c r="A2" s="8">
        <v>1</v>
      </c>
      <c r="B2" s="9">
        <v>3.84E-8</v>
      </c>
      <c r="C2" s="8" t="s">
        <v>1292</v>
      </c>
      <c r="D2" s="8">
        <v>103742810</v>
      </c>
      <c r="E2" s="8">
        <v>104081810</v>
      </c>
      <c r="F2" s="8">
        <v>23290196</v>
      </c>
      <c r="G2" s="11">
        <v>41276</v>
      </c>
      <c r="H2" s="13">
        <v>8.0000000000000002E-8</v>
      </c>
      <c r="I2" s="8" t="s">
        <v>2774</v>
      </c>
      <c r="J2" s="8" t="s">
        <v>2775</v>
      </c>
      <c r="K2" s="8" t="s">
        <v>2776</v>
      </c>
      <c r="L2" s="8" t="s">
        <v>2777</v>
      </c>
      <c r="M2" s="8">
        <v>0.34</v>
      </c>
      <c r="O2" s="8">
        <v>0</v>
      </c>
      <c r="P2" s="8">
        <v>0</v>
      </c>
      <c r="Q2" s="8">
        <v>0</v>
      </c>
      <c r="R2" s="8">
        <v>34549</v>
      </c>
      <c r="S2" s="8">
        <v>0</v>
      </c>
      <c r="T2" s="8">
        <v>34549</v>
      </c>
      <c r="U2" s="8">
        <v>0</v>
      </c>
      <c r="V2" s="8">
        <v>0</v>
      </c>
      <c r="W2" s="8">
        <v>16709</v>
      </c>
      <c r="X2" s="8">
        <v>0</v>
      </c>
      <c r="Y2" s="8">
        <v>16709</v>
      </c>
      <c r="Z2" s="8" t="s">
        <v>1292</v>
      </c>
      <c r="AA2" s="8">
        <v>104069917</v>
      </c>
    </row>
    <row r="3" spans="1:27">
      <c r="A3" s="8">
        <v>4</v>
      </c>
      <c r="B3" s="9">
        <v>7.3000000000000005E-8</v>
      </c>
      <c r="C3" s="8" t="s">
        <v>1295</v>
      </c>
      <c r="D3" s="8">
        <v>17682464</v>
      </c>
      <c r="E3" s="8">
        <v>17775004</v>
      </c>
      <c r="F3" s="8">
        <v>24324551</v>
      </c>
      <c r="G3" s="11">
        <v>41598</v>
      </c>
      <c r="H3" s="13">
        <v>9.0000000000000002E-6</v>
      </c>
      <c r="I3" s="8" t="s">
        <v>2778</v>
      </c>
      <c r="J3" s="8" t="s">
        <v>2779</v>
      </c>
      <c r="K3" s="8" t="s">
        <v>2780</v>
      </c>
      <c r="O3" s="8">
        <v>0</v>
      </c>
      <c r="P3" s="8">
        <v>0</v>
      </c>
      <c r="Q3" s="8">
        <v>0</v>
      </c>
      <c r="R3" s="8">
        <v>580</v>
      </c>
      <c r="S3" s="8">
        <v>0</v>
      </c>
      <c r="T3" s="8">
        <v>580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 t="s">
        <v>1295</v>
      </c>
      <c r="AA3" s="8">
        <v>17728991</v>
      </c>
    </row>
    <row r="4" spans="1:27">
      <c r="A4" s="8">
        <v>11</v>
      </c>
      <c r="B4" s="9">
        <v>3.65E-7</v>
      </c>
      <c r="C4" s="8" t="s">
        <v>1300</v>
      </c>
      <c r="D4" s="8">
        <v>73307800</v>
      </c>
      <c r="E4" s="8">
        <v>73991800</v>
      </c>
      <c r="F4" s="8">
        <v>25056061</v>
      </c>
      <c r="G4" s="11">
        <v>41842</v>
      </c>
      <c r="H4" s="14">
        <v>2E-12</v>
      </c>
      <c r="I4" s="15" t="s">
        <v>2781</v>
      </c>
      <c r="J4" s="8" t="s">
        <v>2782</v>
      </c>
      <c r="K4" s="8" t="s">
        <v>2783</v>
      </c>
      <c r="L4" s="8" t="s">
        <v>2777</v>
      </c>
      <c r="M4" s="8">
        <v>0.35799999999999998</v>
      </c>
      <c r="N4" s="8">
        <v>1.0780000000000001</v>
      </c>
      <c r="O4" s="8">
        <v>1</v>
      </c>
      <c r="P4" s="8">
        <v>35476</v>
      </c>
      <c r="Q4" s="8">
        <v>46839</v>
      </c>
      <c r="R4" s="8">
        <v>0</v>
      </c>
      <c r="S4" s="8">
        <v>1235</v>
      </c>
      <c r="T4" s="8">
        <v>83550</v>
      </c>
      <c r="U4" s="8">
        <v>1513</v>
      </c>
      <c r="V4" s="8">
        <v>66236</v>
      </c>
      <c r="W4" s="8">
        <v>0</v>
      </c>
      <c r="X4" s="8">
        <v>0</v>
      </c>
      <c r="Y4" s="8">
        <v>67749</v>
      </c>
      <c r="Z4" s="8" t="s">
        <v>1300</v>
      </c>
      <c r="AA4" s="8">
        <v>73768366</v>
      </c>
    </row>
    <row r="5" spans="1:27">
      <c r="A5" s="8">
        <v>11</v>
      </c>
      <c r="B5" s="9">
        <v>3.65E-7</v>
      </c>
      <c r="C5" s="8" t="s">
        <v>1300</v>
      </c>
      <c r="D5" s="8">
        <v>73307800</v>
      </c>
      <c r="E5" s="8">
        <v>73991800</v>
      </c>
      <c r="F5" s="8">
        <v>23974872</v>
      </c>
      <c r="G5" s="11">
        <v>41511</v>
      </c>
      <c r="H5" s="14">
        <v>4.0000000000000001E-10</v>
      </c>
      <c r="I5" s="15" t="s">
        <v>2781</v>
      </c>
      <c r="J5" s="8" t="s">
        <v>2782</v>
      </c>
      <c r="K5" s="8" t="s">
        <v>2784</v>
      </c>
      <c r="L5" s="8" t="s">
        <v>2777</v>
      </c>
      <c r="M5" s="8">
        <v>0.38300000000000001</v>
      </c>
      <c r="N5" s="8">
        <v>1.095</v>
      </c>
      <c r="O5" s="8">
        <v>1</v>
      </c>
      <c r="P5" s="8">
        <v>13833</v>
      </c>
      <c r="Q5" s="8">
        <v>18310</v>
      </c>
      <c r="R5" s="8">
        <v>0</v>
      </c>
      <c r="S5" s="8">
        <v>0</v>
      </c>
      <c r="T5" s="8">
        <v>32143</v>
      </c>
      <c r="U5" s="8">
        <v>7413</v>
      </c>
      <c r="V5" s="8">
        <v>19762</v>
      </c>
      <c r="W5" s="8">
        <v>0</v>
      </c>
      <c r="X5" s="8">
        <v>581</v>
      </c>
      <c r="Y5" s="8">
        <v>27756</v>
      </c>
      <c r="Z5" s="8" t="s">
        <v>1300</v>
      </c>
      <c r="AA5" s="8">
        <v>73824909</v>
      </c>
    </row>
    <row r="6" spans="1:27">
      <c r="A6" s="8">
        <v>13</v>
      </c>
      <c r="B6" s="9">
        <v>4.58E-7</v>
      </c>
      <c r="C6" s="8" t="s">
        <v>1302</v>
      </c>
      <c r="D6" s="8">
        <v>108904396</v>
      </c>
      <c r="E6" s="8">
        <v>109115396</v>
      </c>
      <c r="F6" s="8">
        <v>25231870</v>
      </c>
      <c r="G6" s="11">
        <v>41843</v>
      </c>
      <c r="H6" s="14">
        <v>6.0000000000000004E-66</v>
      </c>
      <c r="I6" s="15" t="s">
        <v>2785</v>
      </c>
      <c r="J6" s="8" t="s">
        <v>2786</v>
      </c>
      <c r="K6" s="8" t="s">
        <v>2787</v>
      </c>
      <c r="L6" s="8" t="s">
        <v>2788</v>
      </c>
      <c r="M6" s="8">
        <v>0.68</v>
      </c>
      <c r="N6" s="8">
        <v>0.09</v>
      </c>
      <c r="O6" s="8">
        <v>0</v>
      </c>
      <c r="P6" s="8">
        <v>0</v>
      </c>
      <c r="Q6" s="8">
        <v>0</v>
      </c>
      <c r="R6" s="8">
        <v>182413</v>
      </c>
      <c r="S6" s="8">
        <v>0</v>
      </c>
      <c r="T6" s="8">
        <v>182413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 t="s">
        <v>1302</v>
      </c>
      <c r="AA6" s="8">
        <v>108920220</v>
      </c>
    </row>
    <row r="7" spans="1:27">
      <c r="A7" s="8">
        <v>13</v>
      </c>
      <c r="B7" s="9">
        <v>4.58E-7</v>
      </c>
      <c r="C7" s="8" t="s">
        <v>1302</v>
      </c>
      <c r="D7" s="8">
        <v>108904396</v>
      </c>
      <c r="E7" s="8">
        <v>109115396</v>
      </c>
      <c r="F7" s="8">
        <v>19448621</v>
      </c>
      <c r="G7" s="11">
        <v>39950</v>
      </c>
      <c r="H7" s="14">
        <v>3E-9</v>
      </c>
      <c r="I7" s="15" t="s">
        <v>2789</v>
      </c>
      <c r="J7" s="8" t="s">
        <v>2790</v>
      </c>
      <c r="K7" s="8" t="s">
        <v>2791</v>
      </c>
      <c r="L7" s="8" t="s">
        <v>2792</v>
      </c>
      <c r="M7" s="8">
        <v>0.48</v>
      </c>
      <c r="N7" s="8">
        <v>0.09</v>
      </c>
      <c r="O7" s="8">
        <v>0</v>
      </c>
      <c r="P7" s="8">
        <v>0</v>
      </c>
      <c r="Q7" s="8">
        <v>0</v>
      </c>
      <c r="R7" s="8">
        <v>17438</v>
      </c>
      <c r="S7" s="8">
        <v>0</v>
      </c>
      <c r="T7" s="8">
        <v>17438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 t="s">
        <v>1302</v>
      </c>
      <c r="AA7" s="8">
        <v>108936674</v>
      </c>
    </row>
    <row r="8" spans="1:27">
      <c r="A8" s="8">
        <v>13</v>
      </c>
      <c r="B8" s="9">
        <v>4.58E-7</v>
      </c>
      <c r="C8" s="8" t="s">
        <v>1302</v>
      </c>
      <c r="D8" s="8">
        <v>108904396</v>
      </c>
      <c r="E8" s="8">
        <v>109115396</v>
      </c>
      <c r="F8" s="8">
        <v>19448620</v>
      </c>
      <c r="G8" s="11">
        <v>39950</v>
      </c>
      <c r="H8" s="14">
        <v>2.0000000000000001E-9</v>
      </c>
      <c r="I8" s="15" t="s">
        <v>2785</v>
      </c>
      <c r="J8" s="8" t="s">
        <v>2786</v>
      </c>
      <c r="K8" s="8" t="s">
        <v>2793</v>
      </c>
      <c r="L8" s="8" t="s">
        <v>2777</v>
      </c>
      <c r="M8" s="8">
        <v>0.31</v>
      </c>
      <c r="N8" s="8">
        <v>0.1</v>
      </c>
      <c r="O8" s="8">
        <v>0</v>
      </c>
      <c r="P8" s="8">
        <v>0</v>
      </c>
      <c r="Q8" s="8">
        <v>0</v>
      </c>
      <c r="R8" s="8">
        <v>17510</v>
      </c>
      <c r="S8" s="8">
        <v>0</v>
      </c>
      <c r="T8" s="8">
        <v>17510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 t="s">
        <v>1302</v>
      </c>
      <c r="AA8" s="8">
        <v>108967088</v>
      </c>
    </row>
    <row r="9" spans="1:27">
      <c r="A9" s="8">
        <v>13</v>
      </c>
      <c r="B9" s="9">
        <v>4.58E-7</v>
      </c>
      <c r="C9" s="8" t="s">
        <v>1302</v>
      </c>
      <c r="D9" s="8">
        <v>108904396</v>
      </c>
      <c r="E9" s="8">
        <v>109115396</v>
      </c>
      <c r="F9" s="8">
        <v>21102462</v>
      </c>
      <c r="G9" s="11">
        <v>40503</v>
      </c>
      <c r="H9" s="14">
        <v>2.0000000000000001E-33</v>
      </c>
      <c r="I9" s="15" t="s">
        <v>2785</v>
      </c>
      <c r="J9" s="8" t="s">
        <v>2786</v>
      </c>
      <c r="K9" s="8" t="s">
        <v>2793</v>
      </c>
      <c r="L9" s="8" t="s">
        <v>2777</v>
      </c>
      <c r="M9" s="8">
        <v>0.31</v>
      </c>
      <c r="N9" s="8">
        <v>4.7</v>
      </c>
      <c r="O9" s="8">
        <v>0</v>
      </c>
      <c r="P9" s="8">
        <v>0</v>
      </c>
      <c r="Q9" s="8">
        <v>0</v>
      </c>
      <c r="R9" s="8">
        <v>87802</v>
      </c>
      <c r="S9" s="8">
        <v>0</v>
      </c>
      <c r="T9" s="8">
        <v>87802</v>
      </c>
      <c r="U9" s="8">
        <v>0</v>
      </c>
      <c r="V9" s="8">
        <v>0</v>
      </c>
      <c r="W9" s="8">
        <v>14731</v>
      </c>
      <c r="X9" s="8">
        <v>0</v>
      </c>
      <c r="Y9" s="8">
        <v>14731</v>
      </c>
      <c r="Z9" s="8" t="s">
        <v>1302</v>
      </c>
      <c r="AA9" s="8">
        <v>108967088</v>
      </c>
    </row>
    <row r="10" spans="1:27">
      <c r="A10" s="8">
        <v>13</v>
      </c>
      <c r="B10" s="9">
        <v>4.58E-7</v>
      </c>
      <c r="C10" s="8" t="s">
        <v>1302</v>
      </c>
      <c r="D10" s="8">
        <v>108904396</v>
      </c>
      <c r="E10" s="8">
        <v>109115396</v>
      </c>
      <c r="F10" s="8">
        <v>23449627</v>
      </c>
      <c r="G10" s="11">
        <v>41332</v>
      </c>
      <c r="H10" s="13">
        <v>1.9999999999999999E-6</v>
      </c>
      <c r="I10" s="8" t="s">
        <v>2794</v>
      </c>
      <c r="J10" s="8" t="s">
        <v>2795</v>
      </c>
      <c r="K10" s="8" t="s">
        <v>2793</v>
      </c>
      <c r="L10" s="8" t="s">
        <v>2792</v>
      </c>
      <c r="M10" s="8">
        <v>0.66</v>
      </c>
      <c r="N10" s="8">
        <v>0.11</v>
      </c>
      <c r="O10" s="8">
        <v>0</v>
      </c>
      <c r="P10" s="8">
        <v>0</v>
      </c>
      <c r="Q10" s="8">
        <v>0</v>
      </c>
      <c r="R10" s="8">
        <v>7161</v>
      </c>
      <c r="S10" s="8">
        <v>0</v>
      </c>
      <c r="T10" s="8">
        <v>7161</v>
      </c>
      <c r="U10" s="8">
        <v>0</v>
      </c>
      <c r="V10" s="8">
        <v>0</v>
      </c>
      <c r="W10" s="8">
        <v>5133</v>
      </c>
      <c r="X10" s="8">
        <v>0</v>
      </c>
      <c r="Y10" s="8">
        <v>5133</v>
      </c>
      <c r="Z10" s="8" t="s">
        <v>1302</v>
      </c>
      <c r="AA10" s="8">
        <v>108967088</v>
      </c>
    </row>
    <row r="11" spans="1:27">
      <c r="A11" s="8">
        <v>13</v>
      </c>
      <c r="B11" s="9">
        <v>4.58E-7</v>
      </c>
      <c r="C11" s="8" t="s">
        <v>1302</v>
      </c>
      <c r="D11" s="8">
        <v>108904396</v>
      </c>
      <c r="E11" s="8">
        <v>109115396</v>
      </c>
      <c r="F11" s="8">
        <v>25231870</v>
      </c>
      <c r="G11" s="11">
        <v>41843</v>
      </c>
      <c r="H11" s="14">
        <v>4E-41</v>
      </c>
      <c r="I11" s="15" t="s">
        <v>2785</v>
      </c>
      <c r="J11" s="8" t="s">
        <v>2786</v>
      </c>
      <c r="K11" s="8" t="s">
        <v>2796</v>
      </c>
      <c r="L11" s="8" t="s">
        <v>2792</v>
      </c>
      <c r="M11" s="8">
        <v>0.77</v>
      </c>
      <c r="N11" s="8">
        <v>0.08</v>
      </c>
      <c r="O11" s="8">
        <v>0</v>
      </c>
      <c r="P11" s="8">
        <v>0</v>
      </c>
      <c r="Q11" s="8">
        <v>0</v>
      </c>
      <c r="R11" s="8">
        <v>182413</v>
      </c>
      <c r="S11" s="8">
        <v>0</v>
      </c>
      <c r="T11" s="8">
        <v>182413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 t="s">
        <v>1302</v>
      </c>
      <c r="AA11" s="8">
        <v>109060830</v>
      </c>
    </row>
    <row r="12" spans="1:27">
      <c r="A12" s="8">
        <v>16</v>
      </c>
      <c r="B12" s="9">
        <v>5.51E-7</v>
      </c>
      <c r="C12" s="8" t="s">
        <v>1304</v>
      </c>
      <c r="D12" s="8">
        <v>59233227</v>
      </c>
      <c r="E12" s="8">
        <v>59355227</v>
      </c>
      <c r="F12" s="8">
        <v>20708005</v>
      </c>
      <c r="G12" s="11">
        <v>40400</v>
      </c>
      <c r="H12" s="13">
        <v>6.0000000000000002E-6</v>
      </c>
      <c r="I12" s="8" t="s">
        <v>2797</v>
      </c>
      <c r="J12" s="8" t="s">
        <v>2798</v>
      </c>
      <c r="K12" s="8" t="s">
        <v>2799</v>
      </c>
      <c r="L12" s="8" t="s">
        <v>2777</v>
      </c>
      <c r="M12" s="8">
        <v>0.39</v>
      </c>
      <c r="N12" s="8">
        <v>1.0900000000000001</v>
      </c>
      <c r="O12" s="8">
        <v>0</v>
      </c>
      <c r="P12" s="8">
        <v>236</v>
      </c>
      <c r="Q12" s="8">
        <v>0</v>
      </c>
      <c r="R12" s="8">
        <v>0</v>
      </c>
      <c r="S12" s="8">
        <v>0</v>
      </c>
      <c r="T12" s="8">
        <v>236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 t="s">
        <v>1304</v>
      </c>
      <c r="AA12" s="8">
        <v>59268710</v>
      </c>
    </row>
    <row r="13" spans="1:27">
      <c r="A13" s="8">
        <v>20</v>
      </c>
      <c r="B13" s="9">
        <v>7.9599999999999998E-7</v>
      </c>
      <c r="C13" s="8" t="s">
        <v>1297</v>
      </c>
      <c r="D13" s="8">
        <v>36669275</v>
      </c>
      <c r="E13" s="8">
        <v>36773375</v>
      </c>
      <c r="F13" s="8">
        <v>25469926</v>
      </c>
      <c r="G13" s="11">
        <v>41975</v>
      </c>
      <c r="H13" s="13">
        <v>5.0000000000000004E-6</v>
      </c>
      <c r="I13" s="8" t="s">
        <v>2800</v>
      </c>
      <c r="J13" s="8" t="s">
        <v>2801</v>
      </c>
      <c r="K13" s="8" t="s">
        <v>2802</v>
      </c>
      <c r="N13" s="8">
        <v>3.18</v>
      </c>
      <c r="O13" s="8">
        <v>0</v>
      </c>
      <c r="P13" s="8">
        <v>0</v>
      </c>
      <c r="Q13" s="8">
        <v>0</v>
      </c>
      <c r="R13" s="8">
        <v>47180</v>
      </c>
      <c r="S13" s="8">
        <v>0</v>
      </c>
      <c r="T13" s="8">
        <v>47180</v>
      </c>
      <c r="U13" s="8">
        <v>0</v>
      </c>
      <c r="V13" s="8">
        <v>0</v>
      </c>
      <c r="W13" s="8">
        <v>4771</v>
      </c>
      <c r="X13" s="8">
        <v>0</v>
      </c>
      <c r="Y13" s="8">
        <v>4771</v>
      </c>
      <c r="Z13" s="8" t="s">
        <v>1297</v>
      </c>
      <c r="AA13" s="8">
        <v>36680499</v>
      </c>
    </row>
    <row r="14" spans="1:27">
      <c r="A14" s="8">
        <v>20</v>
      </c>
      <c r="B14" s="9">
        <v>7.9599999999999998E-7</v>
      </c>
      <c r="C14" s="8" t="s">
        <v>1297</v>
      </c>
      <c r="D14" s="8">
        <v>36669275</v>
      </c>
      <c r="E14" s="8">
        <v>36773375</v>
      </c>
      <c r="F14" s="8">
        <v>25436638</v>
      </c>
      <c r="G14" s="11">
        <v>41974</v>
      </c>
      <c r="H14" s="13">
        <v>6.0000000000000002E-6</v>
      </c>
      <c r="I14" s="8" t="s">
        <v>2803</v>
      </c>
      <c r="J14" s="8" t="s">
        <v>2804</v>
      </c>
      <c r="K14" s="8" t="s">
        <v>2805</v>
      </c>
      <c r="L14" s="8" t="s">
        <v>2806</v>
      </c>
      <c r="M14" s="8">
        <v>0.22</v>
      </c>
      <c r="N14" s="8">
        <v>0.05</v>
      </c>
      <c r="O14" s="8">
        <v>0</v>
      </c>
      <c r="P14" s="8">
        <v>0</v>
      </c>
      <c r="Q14" s="8">
        <v>0</v>
      </c>
      <c r="R14" s="8">
        <v>4852</v>
      </c>
      <c r="S14" s="8">
        <v>0</v>
      </c>
      <c r="T14" s="8">
        <v>4852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 t="s">
        <v>1297</v>
      </c>
      <c r="AA14" s="8">
        <v>36738196</v>
      </c>
    </row>
    <row r="15" spans="1:27">
      <c r="A15" s="8">
        <v>21</v>
      </c>
      <c r="B15" s="9">
        <v>8.9999999999999996E-7</v>
      </c>
      <c r="C15" s="8" t="s">
        <v>1301</v>
      </c>
      <c r="D15" s="8">
        <v>104591469</v>
      </c>
      <c r="E15" s="8">
        <v>104960469</v>
      </c>
      <c r="F15" s="8">
        <v>19430479</v>
      </c>
      <c r="G15" s="11">
        <v>39943</v>
      </c>
      <c r="H15" s="14">
        <v>1E-10</v>
      </c>
      <c r="I15" s="15" t="s">
        <v>2807</v>
      </c>
      <c r="J15" s="8" t="s">
        <v>2808</v>
      </c>
      <c r="K15" s="8" t="s">
        <v>2809</v>
      </c>
      <c r="L15" s="8" t="s">
        <v>2777</v>
      </c>
      <c r="M15" s="8">
        <v>0.9</v>
      </c>
      <c r="N15" s="8">
        <v>1.05</v>
      </c>
      <c r="O15" s="8">
        <v>0</v>
      </c>
      <c r="P15" s="8">
        <v>0</v>
      </c>
      <c r="Q15" s="8">
        <v>0</v>
      </c>
      <c r="R15" s="8">
        <v>29136</v>
      </c>
      <c r="S15" s="8">
        <v>0</v>
      </c>
      <c r="T15" s="8">
        <v>29136</v>
      </c>
      <c r="U15" s="8">
        <v>0</v>
      </c>
      <c r="V15" s="8">
        <v>0</v>
      </c>
      <c r="W15" s="8">
        <v>34433</v>
      </c>
      <c r="X15" s="8">
        <v>0</v>
      </c>
      <c r="Y15" s="8">
        <v>34433</v>
      </c>
      <c r="Z15" s="8" t="s">
        <v>1301</v>
      </c>
      <c r="AA15" s="8">
        <v>104594507</v>
      </c>
    </row>
    <row r="16" spans="1:27">
      <c r="A16" s="8">
        <v>21</v>
      </c>
      <c r="B16" s="9">
        <v>8.9999999999999996E-7</v>
      </c>
      <c r="C16" s="8" t="s">
        <v>1301</v>
      </c>
      <c r="D16" s="8">
        <v>104591469</v>
      </c>
      <c r="E16" s="8">
        <v>104960469</v>
      </c>
      <c r="F16" s="8">
        <v>24001895</v>
      </c>
      <c r="G16" s="11">
        <v>41520</v>
      </c>
      <c r="H16" s="13">
        <v>9.9999999999999995E-7</v>
      </c>
      <c r="I16" s="8" t="s">
        <v>2810</v>
      </c>
      <c r="J16" s="8" t="s">
        <v>2811</v>
      </c>
      <c r="K16" s="8" t="s">
        <v>2812</v>
      </c>
      <c r="L16" s="8" t="s">
        <v>2792</v>
      </c>
      <c r="M16" s="8">
        <v>0.32</v>
      </c>
      <c r="N16" s="8">
        <v>0.5</v>
      </c>
      <c r="O16" s="8">
        <v>0</v>
      </c>
      <c r="P16" s="8">
        <v>0</v>
      </c>
      <c r="Q16" s="8">
        <v>0</v>
      </c>
      <c r="R16" s="8">
        <v>26600</v>
      </c>
      <c r="S16" s="8">
        <v>0</v>
      </c>
      <c r="T16" s="8">
        <v>26600</v>
      </c>
      <c r="U16" s="8">
        <v>0</v>
      </c>
      <c r="V16" s="8">
        <v>0</v>
      </c>
      <c r="W16" s="8">
        <v>28783</v>
      </c>
      <c r="X16" s="8">
        <v>0</v>
      </c>
      <c r="Y16" s="8">
        <v>28783</v>
      </c>
      <c r="Z16" s="8" t="s">
        <v>1301</v>
      </c>
      <c r="AA16" s="8">
        <v>104595849</v>
      </c>
    </row>
    <row r="17" spans="1:27">
      <c r="A17" s="8">
        <v>21</v>
      </c>
      <c r="B17" s="9">
        <v>8.9999999999999996E-7</v>
      </c>
      <c r="C17" s="8" t="s">
        <v>1301</v>
      </c>
      <c r="D17" s="8">
        <v>104591469</v>
      </c>
      <c r="E17" s="8">
        <v>104960469</v>
      </c>
      <c r="F17" s="8">
        <v>25056061</v>
      </c>
      <c r="G17" s="11">
        <v>41842</v>
      </c>
      <c r="H17" s="14">
        <v>5.9999999999999999E-19</v>
      </c>
      <c r="I17" s="15" t="s">
        <v>2781</v>
      </c>
      <c r="J17" s="8" t="s">
        <v>2782</v>
      </c>
      <c r="K17" s="8" t="s">
        <v>2813</v>
      </c>
      <c r="L17" s="8" t="s">
        <v>2806</v>
      </c>
      <c r="M17" s="8">
        <v>0.64</v>
      </c>
      <c r="N17" s="8">
        <v>1.1037527</v>
      </c>
      <c r="O17" s="8">
        <v>1</v>
      </c>
      <c r="P17" s="8">
        <v>35476</v>
      </c>
      <c r="Q17" s="8">
        <v>46839</v>
      </c>
      <c r="R17" s="8">
        <v>0</v>
      </c>
      <c r="S17" s="8">
        <v>1235</v>
      </c>
      <c r="T17" s="8">
        <v>83550</v>
      </c>
      <c r="U17" s="8">
        <v>1513</v>
      </c>
      <c r="V17" s="8">
        <v>66236</v>
      </c>
      <c r="W17" s="8">
        <v>0</v>
      </c>
      <c r="X17" s="8">
        <v>0</v>
      </c>
      <c r="Y17" s="8">
        <v>67749</v>
      </c>
      <c r="Z17" s="8" t="s">
        <v>1301</v>
      </c>
      <c r="AA17" s="8">
        <v>104612335</v>
      </c>
    </row>
    <row r="18" spans="1:27">
      <c r="A18" s="8">
        <v>21</v>
      </c>
      <c r="B18" s="9">
        <v>8.9999999999999996E-7</v>
      </c>
      <c r="C18" s="8" t="s">
        <v>1301</v>
      </c>
      <c r="D18" s="8">
        <v>104591469</v>
      </c>
      <c r="E18" s="8">
        <v>104960469</v>
      </c>
      <c r="F18" s="8">
        <v>25249183</v>
      </c>
      <c r="G18" s="11">
        <v>41905</v>
      </c>
      <c r="H18" s="14">
        <v>5.9999999999999997E-13</v>
      </c>
      <c r="I18" s="15" t="s">
        <v>2814</v>
      </c>
      <c r="J18" s="8" t="s">
        <v>2815</v>
      </c>
      <c r="K18" s="8" t="s">
        <v>2816</v>
      </c>
      <c r="L18" s="8" t="s">
        <v>2806</v>
      </c>
      <c r="M18" s="8">
        <v>0.71</v>
      </c>
      <c r="N18" s="8">
        <v>0.59</v>
      </c>
      <c r="O18" s="8">
        <v>0</v>
      </c>
      <c r="P18" s="8">
        <v>0</v>
      </c>
      <c r="Q18" s="8">
        <v>0</v>
      </c>
      <c r="R18" s="8">
        <v>11816</v>
      </c>
      <c r="S18" s="8">
        <v>0</v>
      </c>
      <c r="T18" s="8">
        <v>11816</v>
      </c>
      <c r="U18" s="8">
        <v>0</v>
      </c>
      <c r="V18" s="8">
        <v>0</v>
      </c>
      <c r="W18" s="8">
        <v>69146</v>
      </c>
      <c r="X18" s="8">
        <v>0</v>
      </c>
      <c r="Y18" s="8">
        <v>69146</v>
      </c>
      <c r="Z18" s="8" t="s">
        <v>1301</v>
      </c>
      <c r="AA18" s="8">
        <v>104616663</v>
      </c>
    </row>
    <row r="19" spans="1:27">
      <c r="A19" s="8">
        <v>21</v>
      </c>
      <c r="B19" s="9">
        <v>8.9999999999999996E-7</v>
      </c>
      <c r="C19" s="8" t="s">
        <v>1301</v>
      </c>
      <c r="D19" s="8">
        <v>104591469</v>
      </c>
      <c r="E19" s="8">
        <v>104960469</v>
      </c>
      <c r="F19" s="8">
        <v>25249183</v>
      </c>
      <c r="G19" s="11">
        <v>41905</v>
      </c>
      <c r="H19" s="14">
        <v>7.0000000000000005E-13</v>
      </c>
      <c r="I19" s="15" t="s">
        <v>2817</v>
      </c>
      <c r="J19" s="8" t="s">
        <v>2818</v>
      </c>
      <c r="K19" s="8" t="s">
        <v>2816</v>
      </c>
      <c r="L19" s="8" t="s">
        <v>2806</v>
      </c>
      <c r="M19" s="8">
        <v>0.71</v>
      </c>
      <c r="O19" s="8">
        <v>0</v>
      </c>
      <c r="P19" s="8">
        <v>0</v>
      </c>
      <c r="Q19" s="8">
        <v>0</v>
      </c>
      <c r="R19" s="8">
        <v>11816</v>
      </c>
      <c r="S19" s="8">
        <v>0</v>
      </c>
      <c r="T19" s="8">
        <v>11816</v>
      </c>
      <c r="U19" s="8">
        <v>0</v>
      </c>
      <c r="V19" s="8">
        <v>0</v>
      </c>
      <c r="W19" s="8">
        <v>69146</v>
      </c>
      <c r="X19" s="8">
        <v>0</v>
      </c>
      <c r="Y19" s="8">
        <v>69146</v>
      </c>
      <c r="Z19" s="8" t="s">
        <v>1301</v>
      </c>
      <c r="AA19" s="8">
        <v>104616663</v>
      </c>
    </row>
    <row r="20" spans="1:27">
      <c r="A20" s="8">
        <v>21</v>
      </c>
      <c r="B20" s="9">
        <v>8.9999999999999996E-7</v>
      </c>
      <c r="C20" s="8" t="s">
        <v>1301</v>
      </c>
      <c r="D20" s="8">
        <v>104591469</v>
      </c>
      <c r="E20" s="8">
        <v>104960469</v>
      </c>
      <c r="F20" s="8">
        <v>25249183</v>
      </c>
      <c r="G20" s="11">
        <v>41905</v>
      </c>
      <c r="H20" s="14">
        <v>6.0000000000000001E-17</v>
      </c>
      <c r="I20" s="15" t="s">
        <v>2807</v>
      </c>
      <c r="J20" s="8" t="s">
        <v>2808</v>
      </c>
      <c r="K20" s="8" t="s">
        <v>2816</v>
      </c>
      <c r="L20" s="8" t="s">
        <v>2806</v>
      </c>
      <c r="M20" s="8">
        <v>0.71</v>
      </c>
      <c r="N20" s="8">
        <v>1.24</v>
      </c>
      <c r="O20" s="8">
        <v>0</v>
      </c>
      <c r="P20" s="8">
        <v>0</v>
      </c>
      <c r="Q20" s="8">
        <v>0</v>
      </c>
      <c r="R20" s="8">
        <v>11816</v>
      </c>
      <c r="S20" s="8">
        <v>0</v>
      </c>
      <c r="T20" s="8">
        <v>11816</v>
      </c>
      <c r="U20" s="8">
        <v>0</v>
      </c>
      <c r="V20" s="8">
        <v>0</v>
      </c>
      <c r="W20" s="8">
        <v>69146</v>
      </c>
      <c r="X20" s="8">
        <v>0</v>
      </c>
      <c r="Y20" s="8">
        <v>69146</v>
      </c>
      <c r="Z20" s="8" t="s">
        <v>1301</v>
      </c>
      <c r="AA20" s="8">
        <v>104616663</v>
      </c>
    </row>
    <row r="21" spans="1:27">
      <c r="A21" s="8">
        <v>21</v>
      </c>
      <c r="B21" s="9">
        <v>8.9999999999999996E-7</v>
      </c>
      <c r="C21" s="8" t="s">
        <v>1301</v>
      </c>
      <c r="D21" s="8">
        <v>104591469</v>
      </c>
      <c r="E21" s="8">
        <v>104960469</v>
      </c>
      <c r="F21" s="8">
        <v>22383894</v>
      </c>
      <c r="G21" s="11">
        <v>40962</v>
      </c>
      <c r="H21" s="14">
        <v>3E-9</v>
      </c>
      <c r="I21" s="15" t="s">
        <v>2819</v>
      </c>
      <c r="J21" s="8" t="s">
        <v>2820</v>
      </c>
      <c r="K21" s="8" t="s">
        <v>2821</v>
      </c>
      <c r="O21" s="8">
        <v>0</v>
      </c>
      <c r="P21" s="8">
        <v>0</v>
      </c>
      <c r="Q21" s="8">
        <v>0</v>
      </c>
      <c r="R21" s="8">
        <v>1313</v>
      </c>
      <c r="S21" s="8">
        <v>0</v>
      </c>
      <c r="T21" s="8">
        <v>1313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 t="s">
        <v>1301</v>
      </c>
      <c r="AA21" s="8">
        <v>104623578</v>
      </c>
    </row>
    <row r="22" spans="1:27">
      <c r="A22" s="8">
        <v>21</v>
      </c>
      <c r="B22" s="9">
        <v>8.9999999999999996E-7</v>
      </c>
      <c r="C22" s="8" t="s">
        <v>1301</v>
      </c>
      <c r="D22" s="8">
        <v>104591469</v>
      </c>
      <c r="E22" s="8">
        <v>104960469</v>
      </c>
      <c r="F22" s="8">
        <v>23974872</v>
      </c>
      <c r="G22" s="11">
        <v>41511</v>
      </c>
      <c r="H22" s="14">
        <v>4.0000000000000001E-13</v>
      </c>
      <c r="I22" s="15" t="s">
        <v>2781</v>
      </c>
      <c r="J22" s="8" t="s">
        <v>2782</v>
      </c>
      <c r="K22" s="8" t="s">
        <v>2822</v>
      </c>
      <c r="L22" s="8" t="s">
        <v>2777</v>
      </c>
      <c r="M22" s="8">
        <v>0.64500000000000002</v>
      </c>
      <c r="N22" s="8">
        <v>1.1100000000000001</v>
      </c>
      <c r="O22" s="8">
        <v>1</v>
      </c>
      <c r="P22" s="8">
        <v>13833</v>
      </c>
      <c r="Q22" s="8">
        <v>18310</v>
      </c>
      <c r="R22" s="8">
        <v>0</v>
      </c>
      <c r="S22" s="8">
        <v>0</v>
      </c>
      <c r="T22" s="8">
        <v>32143</v>
      </c>
      <c r="U22" s="8">
        <v>7413</v>
      </c>
      <c r="V22" s="8">
        <v>19762</v>
      </c>
      <c r="W22" s="8">
        <v>0</v>
      </c>
      <c r="X22" s="8">
        <v>581</v>
      </c>
      <c r="Y22" s="8">
        <v>27756</v>
      </c>
      <c r="Z22" s="8" t="s">
        <v>1301</v>
      </c>
      <c r="AA22" s="8">
        <v>104628873</v>
      </c>
    </row>
    <row r="23" spans="1:27">
      <c r="A23" s="8">
        <v>21</v>
      </c>
      <c r="B23" s="9">
        <v>8.9999999999999996E-7</v>
      </c>
      <c r="C23" s="8" t="s">
        <v>1301</v>
      </c>
      <c r="D23" s="8">
        <v>104591469</v>
      </c>
      <c r="E23" s="8">
        <v>104960469</v>
      </c>
      <c r="F23" s="8">
        <v>24954895</v>
      </c>
      <c r="G23" s="11">
        <v>41809</v>
      </c>
      <c r="H23" s="14">
        <v>4.0000000000000002E-9</v>
      </c>
      <c r="I23" s="15" t="s">
        <v>2810</v>
      </c>
      <c r="J23" s="8" t="s">
        <v>2811</v>
      </c>
      <c r="K23" s="8" t="s">
        <v>2823</v>
      </c>
      <c r="L23" s="8" t="s">
        <v>2806</v>
      </c>
      <c r="N23" s="8">
        <v>0.59</v>
      </c>
      <c r="O23" s="8">
        <v>0</v>
      </c>
      <c r="P23" s="8">
        <v>0</v>
      </c>
      <c r="Q23" s="8">
        <v>0</v>
      </c>
      <c r="R23" s="8">
        <v>55796</v>
      </c>
      <c r="S23" s="8">
        <v>0</v>
      </c>
      <c r="T23" s="8">
        <v>55796</v>
      </c>
      <c r="U23" s="8">
        <v>0</v>
      </c>
      <c r="V23" s="8">
        <v>0</v>
      </c>
      <c r="W23" s="8">
        <v>52127</v>
      </c>
      <c r="X23" s="8">
        <v>0</v>
      </c>
      <c r="Y23" s="8">
        <v>52127</v>
      </c>
      <c r="Z23" s="8" t="s">
        <v>1301</v>
      </c>
      <c r="AA23" s="8">
        <v>104629011</v>
      </c>
    </row>
    <row r="24" spans="1:27">
      <c r="A24" s="8">
        <v>21</v>
      </c>
      <c r="B24" s="9">
        <v>8.9999999999999996E-7</v>
      </c>
      <c r="C24" s="8" t="s">
        <v>1301</v>
      </c>
      <c r="D24" s="8">
        <v>104591469</v>
      </c>
      <c r="E24" s="8">
        <v>104960469</v>
      </c>
      <c r="F24" s="8">
        <v>23453885</v>
      </c>
      <c r="G24" s="11">
        <v>41332</v>
      </c>
      <c r="H24" s="14">
        <v>1E-8</v>
      </c>
      <c r="I24" s="15" t="s">
        <v>2824</v>
      </c>
      <c r="J24" s="8" t="s">
        <v>2825</v>
      </c>
      <c r="K24" s="8" t="s">
        <v>2826</v>
      </c>
      <c r="M24" s="8">
        <v>0.91</v>
      </c>
      <c r="N24" s="8">
        <v>1.1299999999999999</v>
      </c>
      <c r="O24" s="8">
        <v>1</v>
      </c>
      <c r="P24" s="8">
        <v>33332</v>
      </c>
      <c r="Q24" s="8">
        <v>27888</v>
      </c>
      <c r="R24" s="8">
        <v>0</v>
      </c>
      <c r="S24" s="8">
        <v>0</v>
      </c>
      <c r="T24" s="8">
        <v>61220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 t="s">
        <v>1301</v>
      </c>
      <c r="AA24" s="8">
        <v>104660004</v>
      </c>
    </row>
    <row r="25" spans="1:27">
      <c r="A25" s="8">
        <v>21</v>
      </c>
      <c r="B25" s="9">
        <v>8.9999999999999996E-7</v>
      </c>
      <c r="C25" s="8" t="s">
        <v>1301</v>
      </c>
      <c r="D25" s="8">
        <v>104591469</v>
      </c>
      <c r="E25" s="8">
        <v>104960469</v>
      </c>
      <c r="F25" s="8">
        <v>23894747</v>
      </c>
      <c r="G25" s="11">
        <v>41306</v>
      </c>
      <c r="H25" s="13">
        <v>2.9999999999999999E-7</v>
      </c>
      <c r="I25" s="8" t="s">
        <v>2781</v>
      </c>
      <c r="J25" s="8" t="s">
        <v>2782</v>
      </c>
      <c r="K25" s="8" t="s">
        <v>2827</v>
      </c>
      <c r="L25" s="8" t="s">
        <v>2806</v>
      </c>
      <c r="M25" s="8">
        <v>0.3</v>
      </c>
      <c r="N25" s="8">
        <v>1.2</v>
      </c>
      <c r="O25" s="8">
        <v>1</v>
      </c>
      <c r="P25" s="8">
        <v>11185</v>
      </c>
      <c r="Q25" s="8">
        <v>10768</v>
      </c>
      <c r="R25" s="8">
        <v>0</v>
      </c>
      <c r="S25" s="8">
        <v>0</v>
      </c>
      <c r="T25" s="8">
        <v>21953</v>
      </c>
      <c r="U25" s="8">
        <v>0</v>
      </c>
      <c r="V25" s="8">
        <v>0</v>
      </c>
      <c r="W25" s="8">
        <v>6298</v>
      </c>
      <c r="X25" s="8">
        <v>0</v>
      </c>
      <c r="Y25" s="8">
        <v>6298</v>
      </c>
      <c r="Z25" s="8" t="s">
        <v>1301</v>
      </c>
      <c r="AA25" s="8">
        <v>104662458</v>
      </c>
    </row>
    <row r="26" spans="1:27">
      <c r="A26" s="8">
        <v>21</v>
      </c>
      <c r="B26" s="9">
        <v>8.9999999999999996E-7</v>
      </c>
      <c r="C26" s="8" t="s">
        <v>1301</v>
      </c>
      <c r="D26" s="8">
        <v>104591469</v>
      </c>
      <c r="E26" s="8">
        <v>104960469</v>
      </c>
      <c r="F26" s="8">
        <v>22383894</v>
      </c>
      <c r="G26" s="11">
        <v>40962</v>
      </c>
      <c r="H26" s="14">
        <v>2.9999999999999997E-8</v>
      </c>
      <c r="I26" s="15" t="s">
        <v>2819</v>
      </c>
      <c r="J26" s="8" t="s">
        <v>2820</v>
      </c>
      <c r="K26" s="8" t="s">
        <v>2828</v>
      </c>
      <c r="O26" s="8">
        <v>0</v>
      </c>
      <c r="P26" s="8">
        <v>0</v>
      </c>
      <c r="Q26" s="8">
        <v>0</v>
      </c>
      <c r="R26" s="8">
        <v>1313</v>
      </c>
      <c r="S26" s="8">
        <v>0</v>
      </c>
      <c r="T26" s="8">
        <v>1313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 t="s">
        <v>1301</v>
      </c>
      <c r="AA26" s="8">
        <v>104698978</v>
      </c>
    </row>
    <row r="27" spans="1:27">
      <c r="A27" s="8">
        <v>21</v>
      </c>
      <c r="B27" s="9">
        <v>8.9999999999999996E-7</v>
      </c>
      <c r="C27" s="8" t="s">
        <v>1301</v>
      </c>
      <c r="D27" s="8">
        <v>104591469</v>
      </c>
      <c r="E27" s="8">
        <v>104960469</v>
      </c>
      <c r="F27" s="8">
        <v>20364137</v>
      </c>
      <c r="G27" s="11">
        <v>40272</v>
      </c>
      <c r="H27" s="14">
        <v>1.0000000000000001E-9</v>
      </c>
      <c r="I27" s="15" t="s">
        <v>2829</v>
      </c>
      <c r="J27" s="8" t="s">
        <v>2830</v>
      </c>
      <c r="K27" s="8" t="s">
        <v>2831</v>
      </c>
      <c r="L27" s="8" t="s">
        <v>2788</v>
      </c>
      <c r="M27" s="8">
        <v>0.91</v>
      </c>
      <c r="N27" s="8">
        <v>1.29</v>
      </c>
      <c r="O27" s="8">
        <v>1</v>
      </c>
      <c r="P27" s="8">
        <v>2780</v>
      </c>
      <c r="Q27" s="8">
        <v>12515</v>
      </c>
      <c r="R27" s="8">
        <v>0</v>
      </c>
      <c r="S27" s="8">
        <v>0</v>
      </c>
      <c r="T27" s="8">
        <v>15295</v>
      </c>
      <c r="U27" s="8">
        <v>3111</v>
      </c>
      <c r="V27" s="8">
        <v>1666</v>
      </c>
      <c r="W27" s="8">
        <v>0</v>
      </c>
      <c r="X27" s="8">
        <v>0</v>
      </c>
      <c r="Y27" s="8">
        <v>4777</v>
      </c>
      <c r="Z27" s="8" t="s">
        <v>1301</v>
      </c>
      <c r="AA27" s="8">
        <v>104719096</v>
      </c>
    </row>
    <row r="28" spans="1:27">
      <c r="A28" s="8">
        <v>21</v>
      </c>
      <c r="B28" s="9">
        <v>8.9999999999999996E-7</v>
      </c>
      <c r="C28" s="8" t="s">
        <v>1301</v>
      </c>
      <c r="D28" s="8">
        <v>104591469</v>
      </c>
      <c r="E28" s="8">
        <v>104960469</v>
      </c>
      <c r="F28" s="8">
        <v>21378988</v>
      </c>
      <c r="G28" s="11">
        <v>40608</v>
      </c>
      <c r="H28" s="13">
        <v>3.9999999999999998E-6</v>
      </c>
      <c r="I28" s="8" t="s">
        <v>2832</v>
      </c>
      <c r="J28" s="8" t="s">
        <v>2833</v>
      </c>
      <c r="K28" s="8" t="s">
        <v>2831</v>
      </c>
      <c r="O28" s="8">
        <v>0</v>
      </c>
      <c r="P28" s="8">
        <v>15420</v>
      </c>
      <c r="Q28" s="8">
        <v>15062</v>
      </c>
      <c r="R28" s="8">
        <v>0</v>
      </c>
      <c r="S28" s="8">
        <v>0</v>
      </c>
      <c r="T28" s="8">
        <v>30482</v>
      </c>
      <c r="U28" s="8">
        <v>21408</v>
      </c>
      <c r="V28" s="8">
        <v>19185</v>
      </c>
      <c r="W28" s="8">
        <v>0</v>
      </c>
      <c r="X28" s="8">
        <v>0</v>
      </c>
      <c r="Y28" s="8">
        <v>40593</v>
      </c>
      <c r="Z28" s="8" t="s">
        <v>1301</v>
      </c>
      <c r="AA28" s="8">
        <v>104719096</v>
      </c>
    </row>
    <row r="29" spans="1:27">
      <c r="A29" s="8">
        <v>21</v>
      </c>
      <c r="B29" s="9">
        <v>8.9999999999999996E-7</v>
      </c>
      <c r="C29" s="8" t="s">
        <v>1301</v>
      </c>
      <c r="D29" s="8">
        <v>104591469</v>
      </c>
      <c r="E29" s="8">
        <v>104960469</v>
      </c>
      <c r="F29" s="8">
        <v>21378990</v>
      </c>
      <c r="G29" s="11">
        <v>40608</v>
      </c>
      <c r="H29" s="14">
        <v>1.0000000000000001E-9</v>
      </c>
      <c r="I29" s="15" t="s">
        <v>2832</v>
      </c>
      <c r="J29" s="8" t="s">
        <v>2833</v>
      </c>
      <c r="K29" s="8" t="s">
        <v>2831</v>
      </c>
      <c r="L29" s="8" t="s">
        <v>2788</v>
      </c>
      <c r="M29" s="8">
        <v>0.89</v>
      </c>
      <c r="N29" s="8">
        <v>1.1200000000000001</v>
      </c>
      <c r="O29" s="8">
        <v>1</v>
      </c>
      <c r="P29" s="8">
        <v>22233</v>
      </c>
      <c r="Q29" s="8">
        <v>64762</v>
      </c>
      <c r="R29" s="8">
        <v>0</v>
      </c>
      <c r="S29" s="8">
        <v>0</v>
      </c>
      <c r="T29" s="8">
        <v>86995</v>
      </c>
      <c r="U29" s="8">
        <v>56682</v>
      </c>
      <c r="V29" s="8">
        <v>0</v>
      </c>
      <c r="W29" s="8">
        <v>0</v>
      </c>
      <c r="X29" s="8">
        <v>0</v>
      </c>
      <c r="Y29" s="8">
        <v>56682</v>
      </c>
      <c r="Z29" s="8" t="s">
        <v>1301</v>
      </c>
      <c r="AA29" s="8">
        <v>104719096</v>
      </c>
    </row>
    <row r="30" spans="1:27">
      <c r="A30" s="8">
        <v>21</v>
      </c>
      <c r="B30" s="9">
        <v>8.9999999999999996E-7</v>
      </c>
      <c r="C30" s="8" t="s">
        <v>1301</v>
      </c>
      <c r="D30" s="8">
        <v>104591469</v>
      </c>
      <c r="E30" s="8">
        <v>104960469</v>
      </c>
      <c r="F30" s="8">
        <v>24262325</v>
      </c>
      <c r="G30" s="11">
        <v>41599</v>
      </c>
      <c r="H30" s="13">
        <v>9.9999999999999995E-7</v>
      </c>
      <c r="I30" s="8" t="s">
        <v>2834</v>
      </c>
      <c r="J30" s="8" t="s">
        <v>2833</v>
      </c>
      <c r="K30" s="8" t="s">
        <v>2831</v>
      </c>
      <c r="L30" s="8" t="s">
        <v>2777</v>
      </c>
      <c r="N30" s="8">
        <v>1.1235999999999999</v>
      </c>
      <c r="O30" s="8">
        <v>1</v>
      </c>
      <c r="P30" s="8">
        <v>33398</v>
      </c>
      <c r="Q30" s="8">
        <v>75726</v>
      </c>
      <c r="R30" s="8">
        <v>0</v>
      </c>
      <c r="S30" s="8">
        <v>0</v>
      </c>
      <c r="T30" s="8">
        <v>109124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 t="s">
        <v>1301</v>
      </c>
      <c r="AA30" s="8">
        <v>104719096</v>
      </c>
    </row>
    <row r="31" spans="1:27">
      <c r="A31" s="8">
        <v>21</v>
      </c>
      <c r="B31" s="9">
        <v>8.9999999999999996E-7</v>
      </c>
      <c r="C31" s="8" t="s">
        <v>1301</v>
      </c>
      <c r="D31" s="8">
        <v>104591469</v>
      </c>
      <c r="E31" s="8">
        <v>104960469</v>
      </c>
      <c r="F31" s="8">
        <v>24262325</v>
      </c>
      <c r="G31" s="11">
        <v>41599</v>
      </c>
      <c r="H31" s="14">
        <v>2E-8</v>
      </c>
      <c r="I31" s="15" t="s">
        <v>2835</v>
      </c>
      <c r="J31" s="8" t="s">
        <v>2836</v>
      </c>
      <c r="K31" s="8" t="s">
        <v>2831</v>
      </c>
      <c r="O31" s="8">
        <v>0</v>
      </c>
      <c r="P31" s="8">
        <v>33398</v>
      </c>
      <c r="Q31" s="8">
        <v>75726</v>
      </c>
      <c r="R31" s="8">
        <v>0</v>
      </c>
      <c r="S31" s="8">
        <v>0</v>
      </c>
      <c r="T31" s="8">
        <v>109124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 t="s">
        <v>1301</v>
      </c>
      <c r="AA31" s="8">
        <v>104719096</v>
      </c>
    </row>
    <row r="32" spans="1:27">
      <c r="A32" s="8">
        <v>21</v>
      </c>
      <c r="B32" s="9">
        <v>8.9999999999999996E-7</v>
      </c>
      <c r="C32" s="8" t="s">
        <v>1301</v>
      </c>
      <c r="D32" s="8">
        <v>104591469</v>
      </c>
      <c r="E32" s="8">
        <v>104960469</v>
      </c>
      <c r="F32" s="8">
        <v>23793025</v>
      </c>
      <c r="G32" s="11">
        <v>41448</v>
      </c>
      <c r="H32" s="13">
        <v>3.9999999999999998E-7</v>
      </c>
      <c r="I32" s="8" t="s">
        <v>2837</v>
      </c>
      <c r="J32" s="8" t="s">
        <v>2838</v>
      </c>
      <c r="K32" s="8" t="s">
        <v>2839</v>
      </c>
      <c r="L32" s="8" t="s">
        <v>2788</v>
      </c>
      <c r="M32" s="8">
        <v>0.39</v>
      </c>
      <c r="N32" s="8">
        <v>1.06</v>
      </c>
      <c r="O32" s="8">
        <v>1</v>
      </c>
      <c r="P32" s="8">
        <v>23285</v>
      </c>
      <c r="Q32" s="8">
        <v>95425</v>
      </c>
      <c r="R32" s="8">
        <v>0</v>
      </c>
      <c r="S32" s="8">
        <v>0</v>
      </c>
      <c r="T32" s="8">
        <v>118710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 t="s">
        <v>1301</v>
      </c>
      <c r="AA32" s="8">
        <v>104748718</v>
      </c>
    </row>
    <row r="33" spans="1:27">
      <c r="A33" s="8">
        <v>21</v>
      </c>
      <c r="B33" s="9">
        <v>8.9999999999999996E-7</v>
      </c>
      <c r="C33" s="8" t="s">
        <v>1301</v>
      </c>
      <c r="D33" s="8">
        <v>104591469</v>
      </c>
      <c r="E33" s="8">
        <v>104960469</v>
      </c>
      <c r="F33" s="8">
        <v>21926974</v>
      </c>
      <c r="G33" s="11">
        <v>40804</v>
      </c>
      <c r="H33" s="14">
        <v>2E-8</v>
      </c>
      <c r="I33" s="15" t="s">
        <v>2781</v>
      </c>
      <c r="J33" s="8" t="s">
        <v>2782</v>
      </c>
      <c r="K33" s="8" t="s">
        <v>2840</v>
      </c>
      <c r="L33" s="8" t="s">
        <v>2788</v>
      </c>
      <c r="M33" s="8">
        <v>0.59</v>
      </c>
      <c r="N33" s="8">
        <v>1.22</v>
      </c>
      <c r="O33" s="8">
        <v>1</v>
      </c>
      <c r="P33" s="8">
        <v>9394</v>
      </c>
      <c r="Q33" s="8">
        <v>12462</v>
      </c>
      <c r="R33" s="8">
        <v>0</v>
      </c>
      <c r="S33" s="8">
        <v>0</v>
      </c>
      <c r="T33" s="8">
        <v>21856</v>
      </c>
      <c r="U33" s="8">
        <v>8442</v>
      </c>
      <c r="V33" s="8">
        <v>21397</v>
      </c>
      <c r="W33" s="8">
        <v>0</v>
      </c>
      <c r="X33" s="8">
        <v>0</v>
      </c>
      <c r="Y33" s="8">
        <v>29839</v>
      </c>
      <c r="Z33" s="8" t="s">
        <v>1301</v>
      </c>
      <c r="AA33" s="8">
        <v>104775908</v>
      </c>
    </row>
    <row r="34" spans="1:27">
      <c r="A34" s="8">
        <v>21</v>
      </c>
      <c r="B34" s="9">
        <v>8.9999999999999996E-7</v>
      </c>
      <c r="C34" s="8" t="s">
        <v>1301</v>
      </c>
      <c r="D34" s="8">
        <v>104591469</v>
      </c>
      <c r="E34" s="8">
        <v>104960469</v>
      </c>
      <c r="F34" s="8">
        <v>23453885</v>
      </c>
      <c r="G34" s="11">
        <v>41332</v>
      </c>
      <c r="H34" s="14">
        <v>2.0000000000000001E-9</v>
      </c>
      <c r="I34" s="15" t="s">
        <v>2824</v>
      </c>
      <c r="J34" s="8" t="s">
        <v>2825</v>
      </c>
      <c r="K34" s="8" t="s">
        <v>2840</v>
      </c>
      <c r="M34" s="8">
        <v>0.58699999999999997</v>
      </c>
      <c r="O34" s="8">
        <v>0</v>
      </c>
      <c r="P34" s="8">
        <v>33332</v>
      </c>
      <c r="Q34" s="8">
        <v>27888</v>
      </c>
      <c r="R34" s="8">
        <v>0</v>
      </c>
      <c r="S34" s="8">
        <v>0</v>
      </c>
      <c r="T34" s="8">
        <v>61220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 t="s">
        <v>1301</v>
      </c>
      <c r="AA34" s="8">
        <v>104775908</v>
      </c>
    </row>
    <row r="35" spans="1:27">
      <c r="A35" s="8">
        <v>21</v>
      </c>
      <c r="B35" s="9">
        <v>8.9999999999999996E-7</v>
      </c>
      <c r="C35" s="8" t="s">
        <v>1301</v>
      </c>
      <c r="D35" s="8">
        <v>104591469</v>
      </c>
      <c r="E35" s="8">
        <v>104960469</v>
      </c>
      <c r="F35" s="8">
        <v>19430483</v>
      </c>
      <c r="G35" s="11">
        <v>39943</v>
      </c>
      <c r="H35" s="14">
        <v>6.9999999999999993E-24</v>
      </c>
      <c r="I35" s="15" t="s">
        <v>2807</v>
      </c>
      <c r="J35" s="8" t="s">
        <v>2808</v>
      </c>
      <c r="K35" s="8" t="s">
        <v>2841</v>
      </c>
      <c r="L35" s="8" t="s">
        <v>2806</v>
      </c>
      <c r="M35" s="8">
        <v>0.91</v>
      </c>
      <c r="N35" s="8">
        <v>1.1599999999999999</v>
      </c>
      <c r="O35" s="8">
        <v>0</v>
      </c>
      <c r="P35" s="8">
        <v>0</v>
      </c>
      <c r="Q35" s="8">
        <v>0</v>
      </c>
      <c r="R35" s="8">
        <v>34433</v>
      </c>
      <c r="S35" s="8">
        <v>0</v>
      </c>
      <c r="T35" s="8">
        <v>34433</v>
      </c>
      <c r="U35" s="8">
        <v>0</v>
      </c>
      <c r="V35" s="8">
        <v>0</v>
      </c>
      <c r="W35" s="8">
        <v>113236</v>
      </c>
      <c r="X35" s="8">
        <v>0</v>
      </c>
      <c r="Y35" s="8">
        <v>113236</v>
      </c>
      <c r="Z35" s="8" t="s">
        <v>1301</v>
      </c>
      <c r="AA35" s="8">
        <v>104846178</v>
      </c>
    </row>
    <row r="36" spans="1:27">
      <c r="A36" s="8">
        <v>21</v>
      </c>
      <c r="B36" s="9">
        <v>8.9999999999999996E-7</v>
      </c>
      <c r="C36" s="8" t="s">
        <v>1301</v>
      </c>
      <c r="D36" s="8">
        <v>104591469</v>
      </c>
      <c r="E36" s="8">
        <v>104960469</v>
      </c>
      <c r="F36" s="8">
        <v>21572416</v>
      </c>
      <c r="G36" s="11">
        <v>40678</v>
      </c>
      <c r="H36" s="14">
        <v>4.0000000000000003E-17</v>
      </c>
      <c r="I36" s="15" t="s">
        <v>2810</v>
      </c>
      <c r="J36" s="8" t="s">
        <v>2811</v>
      </c>
      <c r="K36" s="8" t="s">
        <v>2841</v>
      </c>
      <c r="L36" s="8" t="s">
        <v>2806</v>
      </c>
      <c r="M36" s="8">
        <v>0.74</v>
      </c>
      <c r="N36" s="8">
        <v>1.18</v>
      </c>
      <c r="O36" s="8">
        <v>0</v>
      </c>
      <c r="P36" s="8">
        <v>0</v>
      </c>
      <c r="Q36" s="8">
        <v>0</v>
      </c>
      <c r="R36" s="8">
        <v>19608</v>
      </c>
      <c r="S36" s="8">
        <v>0</v>
      </c>
      <c r="T36" s="8">
        <v>19608</v>
      </c>
      <c r="U36" s="8">
        <v>0</v>
      </c>
      <c r="V36" s="8">
        <v>0</v>
      </c>
      <c r="W36" s="8">
        <v>30765</v>
      </c>
      <c r="X36" s="8">
        <v>0</v>
      </c>
      <c r="Y36" s="8">
        <v>30765</v>
      </c>
      <c r="Z36" s="8" t="s">
        <v>1301</v>
      </c>
      <c r="AA36" s="8">
        <v>104846178</v>
      </c>
    </row>
    <row r="37" spans="1:27">
      <c r="A37" s="8">
        <v>21</v>
      </c>
      <c r="B37" s="9">
        <v>8.9999999999999996E-7</v>
      </c>
      <c r="C37" s="8" t="s">
        <v>1301</v>
      </c>
      <c r="D37" s="8">
        <v>104591469</v>
      </c>
      <c r="E37" s="8">
        <v>104960469</v>
      </c>
      <c r="F37" s="8">
        <v>21909110</v>
      </c>
      <c r="G37" s="11">
        <v>40797</v>
      </c>
      <c r="H37" s="14">
        <v>7.9999999999999995E-11</v>
      </c>
      <c r="I37" s="15" t="s">
        <v>2810</v>
      </c>
      <c r="J37" s="8" t="s">
        <v>2811</v>
      </c>
      <c r="K37" s="8" t="s">
        <v>2841</v>
      </c>
      <c r="L37" s="8" t="s">
        <v>2806</v>
      </c>
      <c r="M37" s="8">
        <v>0.94</v>
      </c>
      <c r="N37" s="8">
        <v>0.52900000000000003</v>
      </c>
      <c r="O37" s="8">
        <v>0</v>
      </c>
      <c r="P37" s="8">
        <v>0</v>
      </c>
      <c r="Q37" s="8">
        <v>0</v>
      </c>
      <c r="R37" s="8">
        <v>74064</v>
      </c>
      <c r="S37" s="8">
        <v>0</v>
      </c>
      <c r="T37" s="8">
        <v>74064</v>
      </c>
      <c r="U37" s="8">
        <v>0</v>
      </c>
      <c r="V37" s="8">
        <v>0</v>
      </c>
      <c r="W37" s="8">
        <v>48607</v>
      </c>
      <c r="X37" s="8">
        <v>0</v>
      </c>
      <c r="Y37" s="8">
        <v>48607</v>
      </c>
      <c r="Z37" s="8" t="s">
        <v>1301</v>
      </c>
      <c r="AA37" s="8">
        <v>104846178</v>
      </c>
    </row>
    <row r="38" spans="1:27">
      <c r="A38" s="8">
        <v>21</v>
      </c>
      <c r="B38" s="9">
        <v>8.9999999999999996E-7</v>
      </c>
      <c r="C38" s="8" t="s">
        <v>1301</v>
      </c>
      <c r="D38" s="8">
        <v>104591469</v>
      </c>
      <c r="E38" s="8">
        <v>104960469</v>
      </c>
      <c r="F38" s="8">
        <v>21909115</v>
      </c>
      <c r="G38" s="11">
        <v>40797</v>
      </c>
      <c r="H38" s="14">
        <v>6.9999999999999997E-26</v>
      </c>
      <c r="I38" s="15" t="s">
        <v>2807</v>
      </c>
      <c r="J38" s="8" t="s">
        <v>2808</v>
      </c>
      <c r="K38" s="8" t="s">
        <v>2841</v>
      </c>
      <c r="L38" s="8" t="s">
        <v>2806</v>
      </c>
      <c r="M38" s="8">
        <v>0.91</v>
      </c>
      <c r="N38" s="8">
        <v>1.095</v>
      </c>
      <c r="O38" s="8">
        <v>0</v>
      </c>
      <c r="P38" s="8">
        <v>0</v>
      </c>
      <c r="Q38" s="8">
        <v>0</v>
      </c>
      <c r="R38" s="8">
        <v>69395</v>
      </c>
      <c r="S38" s="8">
        <v>0</v>
      </c>
      <c r="T38" s="8">
        <v>69395</v>
      </c>
      <c r="U38" s="8">
        <v>0</v>
      </c>
      <c r="V38" s="8">
        <v>0</v>
      </c>
      <c r="W38" s="8">
        <v>133361</v>
      </c>
      <c r="X38" s="8">
        <v>0</v>
      </c>
      <c r="Y38" s="8">
        <v>133361</v>
      </c>
      <c r="Z38" s="8" t="s">
        <v>1301</v>
      </c>
      <c r="AA38" s="8">
        <v>104846178</v>
      </c>
    </row>
    <row r="39" spans="1:27">
      <c r="A39" s="8">
        <v>21</v>
      </c>
      <c r="B39" s="9">
        <v>8.9999999999999996E-7</v>
      </c>
      <c r="C39" s="8" t="s">
        <v>1301</v>
      </c>
      <c r="D39" s="8">
        <v>104591469</v>
      </c>
      <c r="E39" s="8">
        <v>104960469</v>
      </c>
      <c r="F39" s="8">
        <v>21926974</v>
      </c>
      <c r="G39" s="11">
        <v>40804</v>
      </c>
      <c r="H39" s="14">
        <v>2.9999999999999997E-8</v>
      </c>
      <c r="I39" s="15" t="s">
        <v>2781</v>
      </c>
      <c r="J39" s="8" t="s">
        <v>2782</v>
      </c>
      <c r="K39" s="8" t="s">
        <v>2842</v>
      </c>
      <c r="L39" s="8" t="s">
        <v>2806</v>
      </c>
      <c r="M39" s="8">
        <v>0.91</v>
      </c>
      <c r="N39" s="8">
        <v>1.2</v>
      </c>
      <c r="O39" s="8">
        <v>1</v>
      </c>
      <c r="P39" s="8">
        <v>9394</v>
      </c>
      <c r="Q39" s="8">
        <v>12462</v>
      </c>
      <c r="R39" s="8">
        <v>0</v>
      </c>
      <c r="S39" s="8">
        <v>0</v>
      </c>
      <c r="T39" s="8">
        <v>21856</v>
      </c>
      <c r="U39" s="8">
        <v>8442</v>
      </c>
      <c r="V39" s="8">
        <v>21397</v>
      </c>
      <c r="W39" s="8">
        <v>0</v>
      </c>
      <c r="X39" s="8">
        <v>0</v>
      </c>
      <c r="Y39" s="8">
        <v>29839</v>
      </c>
      <c r="Z39" s="8" t="s">
        <v>1301</v>
      </c>
      <c r="AA39" s="8">
        <v>104906211</v>
      </c>
    </row>
    <row r="40" spans="1:27">
      <c r="A40" s="8">
        <v>21</v>
      </c>
      <c r="B40" s="9">
        <v>8.9999999999999996E-7</v>
      </c>
      <c r="C40" s="8" t="s">
        <v>1301</v>
      </c>
      <c r="D40" s="8">
        <v>104591469</v>
      </c>
      <c r="E40" s="8">
        <v>104960469</v>
      </c>
      <c r="F40" s="8">
        <v>22688191</v>
      </c>
      <c r="G40" s="11">
        <v>41072</v>
      </c>
      <c r="H40" s="14">
        <v>2.0000000000000001E-9</v>
      </c>
      <c r="I40" s="15" t="s">
        <v>2781</v>
      </c>
      <c r="J40" s="8" t="s">
        <v>2782</v>
      </c>
      <c r="K40" s="8" t="s">
        <v>2842</v>
      </c>
      <c r="N40" s="8">
        <v>1.23</v>
      </c>
      <c r="O40" s="8">
        <v>1</v>
      </c>
      <c r="P40" s="8">
        <v>836</v>
      </c>
      <c r="Q40" s="8">
        <v>2093</v>
      </c>
      <c r="R40" s="8">
        <v>0</v>
      </c>
      <c r="S40" s="8">
        <v>0</v>
      </c>
      <c r="T40" s="8">
        <v>2929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 t="s">
        <v>1301</v>
      </c>
      <c r="AA40" s="8">
        <v>104906211</v>
      </c>
    </row>
    <row r="41" spans="1:27">
      <c r="A41" s="8">
        <v>21</v>
      </c>
      <c r="B41" s="9">
        <v>8.9999999999999996E-7</v>
      </c>
      <c r="C41" s="8" t="s">
        <v>1301</v>
      </c>
      <c r="D41" s="8">
        <v>104591469</v>
      </c>
      <c r="E41" s="8">
        <v>104960469</v>
      </c>
      <c r="F41" s="8">
        <v>23453885</v>
      </c>
      <c r="G41" s="11">
        <v>41332</v>
      </c>
      <c r="H41" s="14">
        <v>1E-8</v>
      </c>
      <c r="I41" s="15" t="s">
        <v>2824</v>
      </c>
      <c r="J41" s="8" t="s">
        <v>2825</v>
      </c>
      <c r="K41" s="8" t="s">
        <v>2842</v>
      </c>
      <c r="M41" s="8">
        <v>0.91100000000000003</v>
      </c>
      <c r="O41" s="8">
        <v>0</v>
      </c>
      <c r="P41" s="8">
        <v>33332</v>
      </c>
      <c r="Q41" s="8">
        <v>27888</v>
      </c>
      <c r="R41" s="8">
        <v>0</v>
      </c>
      <c r="S41" s="8">
        <v>0</v>
      </c>
      <c r="T41" s="8">
        <v>61220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 t="s">
        <v>1301</v>
      </c>
      <c r="AA41" s="8">
        <v>104906211</v>
      </c>
    </row>
    <row r="42" spans="1:27">
      <c r="A42" s="8">
        <v>21</v>
      </c>
      <c r="B42" s="9">
        <v>8.9999999999999996E-7</v>
      </c>
      <c r="C42" s="8" t="s">
        <v>1301</v>
      </c>
      <c r="D42" s="8">
        <v>104591469</v>
      </c>
      <c r="E42" s="8">
        <v>104960469</v>
      </c>
      <c r="F42" s="8">
        <v>24861553</v>
      </c>
      <c r="G42" s="11">
        <v>41785</v>
      </c>
      <c r="H42" s="14">
        <v>4.0000000000000001E-8</v>
      </c>
      <c r="I42" s="15" t="s">
        <v>2843</v>
      </c>
      <c r="J42" s="8" t="s">
        <v>2844</v>
      </c>
      <c r="K42" s="8" t="s">
        <v>2842</v>
      </c>
      <c r="L42" s="8" t="s">
        <v>2792</v>
      </c>
      <c r="M42" s="8">
        <v>0.27</v>
      </c>
      <c r="N42" s="8">
        <v>2.9499999999999998E-2</v>
      </c>
      <c r="O42" s="8">
        <v>0</v>
      </c>
      <c r="P42" s="8">
        <v>0</v>
      </c>
      <c r="Q42" s="8">
        <v>0</v>
      </c>
      <c r="R42" s="8">
        <v>86739</v>
      </c>
      <c r="S42" s="8">
        <v>0</v>
      </c>
      <c r="T42" s="8">
        <v>86739</v>
      </c>
      <c r="U42" s="8">
        <v>0</v>
      </c>
      <c r="V42" s="8">
        <v>0</v>
      </c>
      <c r="W42" s="8">
        <v>47352</v>
      </c>
      <c r="X42" s="8">
        <v>0</v>
      </c>
      <c r="Y42" s="8">
        <v>47352</v>
      </c>
      <c r="Z42" s="8" t="s">
        <v>1301</v>
      </c>
      <c r="AA42" s="8">
        <v>104906211</v>
      </c>
    </row>
    <row r="43" spans="1:27">
      <c r="A43" s="8">
        <v>21</v>
      </c>
      <c r="B43" s="9">
        <v>8.9999999999999996E-7</v>
      </c>
      <c r="C43" s="8" t="s">
        <v>1301</v>
      </c>
      <c r="D43" s="8">
        <v>104591469</v>
      </c>
      <c r="E43" s="8">
        <v>104960469</v>
      </c>
      <c r="F43" s="8">
        <v>21909110</v>
      </c>
      <c r="G43" s="11">
        <v>40797</v>
      </c>
      <c r="H43" s="14">
        <v>1.0000000000000001E-15</v>
      </c>
      <c r="I43" s="15" t="s">
        <v>2810</v>
      </c>
      <c r="J43" s="8" t="s">
        <v>2811</v>
      </c>
      <c r="K43" s="8" t="s">
        <v>2845</v>
      </c>
      <c r="L43" s="8" t="s">
        <v>2806</v>
      </c>
      <c r="M43" s="8">
        <v>0.94</v>
      </c>
      <c r="N43" s="8">
        <v>0.66</v>
      </c>
      <c r="O43" s="8">
        <v>0</v>
      </c>
      <c r="P43" s="8">
        <v>0</v>
      </c>
      <c r="Q43" s="8">
        <v>0</v>
      </c>
      <c r="R43" s="8">
        <v>74064</v>
      </c>
      <c r="S43" s="8">
        <v>0</v>
      </c>
      <c r="T43" s="8">
        <v>74064</v>
      </c>
      <c r="U43" s="8">
        <v>0</v>
      </c>
      <c r="V43" s="8">
        <v>0</v>
      </c>
      <c r="W43" s="8">
        <v>48607</v>
      </c>
      <c r="X43" s="8">
        <v>0</v>
      </c>
      <c r="Y43" s="8">
        <v>48607</v>
      </c>
      <c r="Z43" s="8" t="s">
        <v>1301</v>
      </c>
      <c r="AA43" s="8">
        <v>104939215</v>
      </c>
    </row>
    <row r="44" spans="1:27">
      <c r="A44" s="8">
        <v>21</v>
      </c>
      <c r="B44" s="9">
        <v>8.9999999999999996E-7</v>
      </c>
      <c r="C44" s="8" t="s">
        <v>1301</v>
      </c>
      <c r="D44" s="8">
        <v>104591469</v>
      </c>
      <c r="E44" s="8">
        <v>104960469</v>
      </c>
      <c r="F44" s="8">
        <v>24001895</v>
      </c>
      <c r="G44" s="11">
        <v>41520</v>
      </c>
      <c r="H44" s="13">
        <v>9.9999999999999995E-7</v>
      </c>
      <c r="I44" s="8" t="s">
        <v>2810</v>
      </c>
      <c r="J44" s="8" t="s">
        <v>2811</v>
      </c>
      <c r="K44" s="8" t="s">
        <v>2845</v>
      </c>
      <c r="L44" s="8" t="s">
        <v>2806</v>
      </c>
      <c r="M44" s="8">
        <v>0.74</v>
      </c>
      <c r="N44" s="8">
        <v>0.54</v>
      </c>
      <c r="O44" s="8">
        <v>0</v>
      </c>
      <c r="P44" s="8">
        <v>0</v>
      </c>
      <c r="Q44" s="8">
        <v>0</v>
      </c>
      <c r="R44" s="8">
        <v>26600</v>
      </c>
      <c r="S44" s="8">
        <v>0</v>
      </c>
      <c r="T44" s="8">
        <v>26600</v>
      </c>
      <c r="U44" s="8">
        <v>0</v>
      </c>
      <c r="V44" s="8">
        <v>0</v>
      </c>
      <c r="W44" s="8">
        <v>28783</v>
      </c>
      <c r="X44" s="8">
        <v>0</v>
      </c>
      <c r="Y44" s="8">
        <v>28783</v>
      </c>
      <c r="Z44" s="8" t="s">
        <v>1301</v>
      </c>
      <c r="AA44" s="8">
        <v>104939215</v>
      </c>
    </row>
    <row r="45" spans="1:27">
      <c r="A45" s="8">
        <v>34</v>
      </c>
      <c r="B45" s="9">
        <v>1.9599999999999999E-6</v>
      </c>
      <c r="C45" s="8" t="s">
        <v>1308</v>
      </c>
      <c r="D45" s="8">
        <v>9875466</v>
      </c>
      <c r="E45" s="8">
        <v>9953366</v>
      </c>
      <c r="F45" s="8">
        <v>23453885</v>
      </c>
      <c r="G45" s="11">
        <v>41332</v>
      </c>
      <c r="H45" s="13">
        <v>6.9999999999999999E-6</v>
      </c>
      <c r="I45" s="8" t="s">
        <v>2824</v>
      </c>
      <c r="J45" s="8" t="s">
        <v>2825</v>
      </c>
      <c r="K45" s="8" t="s">
        <v>2846</v>
      </c>
      <c r="L45" s="8" t="s">
        <v>2777</v>
      </c>
      <c r="N45" s="8">
        <v>1.06</v>
      </c>
      <c r="O45" s="8">
        <v>1</v>
      </c>
      <c r="P45" s="8">
        <v>33332</v>
      </c>
      <c r="Q45" s="8">
        <v>27888</v>
      </c>
      <c r="R45" s="8">
        <v>0</v>
      </c>
      <c r="S45" s="8">
        <v>0</v>
      </c>
      <c r="T45" s="8">
        <v>61220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 t="s">
        <v>1308</v>
      </c>
      <c r="AA45" s="8">
        <v>9911386</v>
      </c>
    </row>
    <row r="46" spans="1:27">
      <c r="A46" s="8">
        <v>34</v>
      </c>
      <c r="B46" s="9">
        <v>1.9599999999999999E-6</v>
      </c>
      <c r="C46" s="8" t="s">
        <v>1308</v>
      </c>
      <c r="D46" s="8">
        <v>9875466</v>
      </c>
      <c r="E46" s="8">
        <v>9953366</v>
      </c>
      <c r="F46" s="8">
        <v>23509962</v>
      </c>
      <c r="G46" s="11">
        <v>41353</v>
      </c>
      <c r="H46" s="14">
        <v>1.0000000000000001E-9</v>
      </c>
      <c r="I46" s="15" t="s">
        <v>2847</v>
      </c>
      <c r="J46" s="8" t="s">
        <v>2848</v>
      </c>
      <c r="K46" s="8" t="s">
        <v>2849</v>
      </c>
      <c r="N46" s="8">
        <v>2.0407999999999999</v>
      </c>
      <c r="O46" s="8">
        <v>1</v>
      </c>
      <c r="P46" s="8">
        <v>411</v>
      </c>
      <c r="Q46" s="8">
        <v>1228</v>
      </c>
      <c r="R46" s="8">
        <v>0</v>
      </c>
      <c r="S46" s="8">
        <v>0</v>
      </c>
      <c r="T46" s="8">
        <v>1639</v>
      </c>
      <c r="U46" s="8">
        <v>1542</v>
      </c>
      <c r="V46" s="8">
        <v>1110</v>
      </c>
      <c r="W46" s="8">
        <v>0</v>
      </c>
      <c r="X46" s="8">
        <v>0</v>
      </c>
      <c r="Y46" s="8">
        <v>2652</v>
      </c>
      <c r="Z46" s="8" t="s">
        <v>1308</v>
      </c>
      <c r="AA46" s="8">
        <v>9935066</v>
      </c>
    </row>
    <row r="47" spans="1:27">
      <c r="A47" s="8">
        <v>34</v>
      </c>
      <c r="B47" s="9">
        <v>1.9599999999999999E-6</v>
      </c>
      <c r="C47" s="8" t="s">
        <v>1308</v>
      </c>
      <c r="D47" s="8">
        <v>9875466</v>
      </c>
      <c r="E47" s="8">
        <v>9953366</v>
      </c>
      <c r="F47" s="8">
        <v>25056061</v>
      </c>
      <c r="G47" s="11">
        <v>41842</v>
      </c>
      <c r="H47" s="14">
        <v>1E-8</v>
      </c>
      <c r="I47" s="15" t="s">
        <v>2781</v>
      </c>
      <c r="J47" s="8" t="s">
        <v>2782</v>
      </c>
      <c r="K47" s="8" t="s">
        <v>2850</v>
      </c>
      <c r="L47" s="8" t="s">
        <v>2777</v>
      </c>
      <c r="M47" s="8">
        <v>0.28100000000000003</v>
      </c>
      <c r="N47" s="8">
        <v>1.0669999999999999</v>
      </c>
      <c r="O47" s="8">
        <v>1</v>
      </c>
      <c r="P47" s="8">
        <v>35476</v>
      </c>
      <c r="Q47" s="8">
        <v>46839</v>
      </c>
      <c r="R47" s="8">
        <v>0</v>
      </c>
      <c r="S47" s="8">
        <v>1235</v>
      </c>
      <c r="T47" s="8">
        <v>83550</v>
      </c>
      <c r="U47" s="8">
        <v>1513</v>
      </c>
      <c r="V47" s="8">
        <v>66236</v>
      </c>
      <c r="W47" s="8">
        <v>0</v>
      </c>
      <c r="X47" s="8">
        <v>0</v>
      </c>
      <c r="Y47" s="8">
        <v>67749</v>
      </c>
      <c r="Z47" s="8" t="s">
        <v>1308</v>
      </c>
      <c r="AA47" s="8">
        <v>9946319</v>
      </c>
    </row>
    <row r="48" spans="1:27">
      <c r="A48" s="8">
        <v>36</v>
      </c>
      <c r="B48" s="9">
        <v>2.21E-6</v>
      </c>
      <c r="C48" s="8" t="s">
        <v>1307</v>
      </c>
      <c r="D48" s="8">
        <v>44226900</v>
      </c>
      <c r="E48" s="8">
        <v>44451800</v>
      </c>
      <c r="F48" s="8">
        <v>23382691</v>
      </c>
      <c r="G48" s="11">
        <v>41305</v>
      </c>
      <c r="H48" s="13">
        <v>3.9999999999999998E-6</v>
      </c>
      <c r="I48" s="8" t="s">
        <v>2851</v>
      </c>
      <c r="J48" s="8" t="s">
        <v>2852</v>
      </c>
      <c r="K48" s="8" t="s">
        <v>2853</v>
      </c>
      <c r="L48" s="8" t="s">
        <v>2788</v>
      </c>
      <c r="M48" s="8">
        <v>0.73278656630000005</v>
      </c>
      <c r="N48" s="8">
        <v>0.1593</v>
      </c>
      <c r="O48" s="8">
        <v>0</v>
      </c>
      <c r="P48" s="8">
        <v>0</v>
      </c>
      <c r="Q48" s="8">
        <v>0</v>
      </c>
      <c r="R48" s="8">
        <v>2247</v>
      </c>
      <c r="S48" s="8">
        <v>0</v>
      </c>
      <c r="T48" s="8">
        <v>2247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 t="s">
        <v>1307</v>
      </c>
      <c r="AA48" s="8">
        <v>44333324</v>
      </c>
    </row>
    <row r="49" spans="1:27">
      <c r="A49" s="8">
        <v>38</v>
      </c>
      <c r="B49" s="9">
        <v>2.3300000000000001E-6</v>
      </c>
      <c r="C49" s="8" t="s">
        <v>1295</v>
      </c>
      <c r="D49" s="8">
        <v>50780721</v>
      </c>
      <c r="E49" s="8">
        <v>51214821</v>
      </c>
      <c r="F49" s="8">
        <v>23969696</v>
      </c>
      <c r="G49" s="11">
        <v>41508</v>
      </c>
      <c r="H49" s="14">
        <v>2.9999999999999997E-8</v>
      </c>
      <c r="I49" s="15" t="s">
        <v>2854</v>
      </c>
      <c r="J49" s="8" t="s">
        <v>2855</v>
      </c>
      <c r="K49" s="8" t="s">
        <v>2856</v>
      </c>
      <c r="L49" s="8" t="s">
        <v>2777</v>
      </c>
      <c r="M49" s="8">
        <v>0.64</v>
      </c>
      <c r="N49" s="8">
        <v>6.0000000000000001E-3</v>
      </c>
      <c r="O49" s="8">
        <v>0</v>
      </c>
      <c r="P49" s="8">
        <v>0</v>
      </c>
      <c r="Q49" s="8">
        <v>0</v>
      </c>
      <c r="R49" s="8">
        <v>91323</v>
      </c>
      <c r="S49" s="8">
        <v>0</v>
      </c>
      <c r="T49" s="8">
        <v>91323</v>
      </c>
      <c r="U49" s="8">
        <v>0</v>
      </c>
      <c r="V49" s="8">
        <v>0</v>
      </c>
      <c r="W49" s="8">
        <v>9870</v>
      </c>
      <c r="X49" s="8">
        <v>0</v>
      </c>
      <c r="Y49" s="8">
        <v>9870</v>
      </c>
      <c r="Z49" s="8" t="s">
        <v>1295</v>
      </c>
      <c r="AA49" s="8">
        <v>51134741</v>
      </c>
    </row>
    <row r="50" spans="1:27">
      <c r="A50" s="8">
        <v>38</v>
      </c>
      <c r="B50" s="9">
        <v>2.3300000000000001E-6</v>
      </c>
      <c r="C50" s="8" t="s">
        <v>1295</v>
      </c>
      <c r="D50" s="8">
        <v>50780721</v>
      </c>
      <c r="E50" s="8">
        <v>51214821</v>
      </c>
      <c r="F50" s="8">
        <v>20972440</v>
      </c>
      <c r="G50" s="11">
        <v>40475</v>
      </c>
      <c r="H50" s="14">
        <v>2.0000000000000001E-10</v>
      </c>
      <c r="I50" s="15" t="s">
        <v>2857</v>
      </c>
      <c r="J50" s="8" t="s">
        <v>2858</v>
      </c>
      <c r="K50" s="8" t="s">
        <v>2859</v>
      </c>
      <c r="L50" s="8" t="s">
        <v>2792</v>
      </c>
      <c r="N50" s="8">
        <v>1.0900000000000001</v>
      </c>
      <c r="O50" s="8">
        <v>1</v>
      </c>
      <c r="P50" s="8">
        <v>3334</v>
      </c>
      <c r="Q50" s="8">
        <v>4628</v>
      </c>
      <c r="R50" s="8">
        <v>0</v>
      </c>
      <c r="S50" s="8">
        <v>0</v>
      </c>
      <c r="T50" s="8">
        <v>7962</v>
      </c>
      <c r="U50" s="8">
        <v>14851</v>
      </c>
      <c r="V50" s="8">
        <v>15569</v>
      </c>
      <c r="W50" s="8">
        <v>0</v>
      </c>
      <c r="X50" s="8">
        <v>0</v>
      </c>
      <c r="Y50" s="8">
        <v>30420</v>
      </c>
      <c r="Z50" s="8" t="s">
        <v>1295</v>
      </c>
      <c r="AA50" s="8">
        <v>51155663</v>
      </c>
    </row>
    <row r="51" spans="1:27">
      <c r="A51" s="8">
        <v>38</v>
      </c>
      <c r="B51" s="9">
        <v>2.3300000000000001E-6</v>
      </c>
      <c r="C51" s="8" t="s">
        <v>1295</v>
      </c>
      <c r="D51" s="8">
        <v>50780721</v>
      </c>
      <c r="E51" s="8">
        <v>51214821</v>
      </c>
      <c r="F51" s="8">
        <v>21658281</v>
      </c>
      <c r="G51" s="11">
        <v>40704</v>
      </c>
      <c r="H51" s="13">
        <v>2.9999999999999999E-7</v>
      </c>
      <c r="I51" s="8" t="s">
        <v>2860</v>
      </c>
      <c r="J51" s="8" t="s">
        <v>2861</v>
      </c>
      <c r="K51" s="8" t="s">
        <v>2862</v>
      </c>
      <c r="M51" s="8">
        <v>0.1</v>
      </c>
      <c r="N51" s="8">
        <v>1.43</v>
      </c>
      <c r="O51" s="8">
        <v>1</v>
      </c>
      <c r="P51" s="8">
        <v>88</v>
      </c>
      <c r="Q51" s="8">
        <v>517</v>
      </c>
      <c r="R51" s="8">
        <v>0</v>
      </c>
      <c r="S51" s="8">
        <v>0</v>
      </c>
      <c r="T51" s="8">
        <v>605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 t="s">
        <v>1295</v>
      </c>
      <c r="AA51" s="8">
        <v>51213433</v>
      </c>
    </row>
    <row r="52" spans="1:27">
      <c r="A52" s="8">
        <v>41</v>
      </c>
      <c r="B52" s="9">
        <v>2.5500000000000001E-6</v>
      </c>
      <c r="C52" s="8" t="s">
        <v>1301</v>
      </c>
      <c r="D52" s="8">
        <v>20806439</v>
      </c>
      <c r="E52" s="8">
        <v>20912939</v>
      </c>
      <c r="F52" s="8">
        <v>20360315</v>
      </c>
      <c r="G52" s="11">
        <v>40269</v>
      </c>
      <c r="H52" s="13">
        <v>6.9999999999999997E-7</v>
      </c>
      <c r="I52" s="8" t="s">
        <v>2863</v>
      </c>
      <c r="J52" s="8" t="s">
        <v>2864</v>
      </c>
      <c r="K52" s="8" t="s">
        <v>2865</v>
      </c>
      <c r="M52" s="8">
        <v>7.0000000000000007E-2</v>
      </c>
      <c r="N52" s="8">
        <v>16</v>
      </c>
      <c r="O52" s="8">
        <v>0</v>
      </c>
      <c r="P52" s="8">
        <v>0</v>
      </c>
      <c r="Q52" s="8">
        <v>0</v>
      </c>
      <c r="R52" s="8">
        <v>706</v>
      </c>
      <c r="S52" s="8">
        <v>0</v>
      </c>
      <c r="T52" s="8">
        <v>706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 t="s">
        <v>1301</v>
      </c>
      <c r="AA52" s="8">
        <v>20810525</v>
      </c>
    </row>
    <row r="53" spans="1:27">
      <c r="A53" s="8">
        <v>41</v>
      </c>
      <c r="B53" s="9">
        <v>2.5500000000000001E-6</v>
      </c>
      <c r="C53" s="8" t="s">
        <v>1301</v>
      </c>
      <c r="D53" s="8">
        <v>20806439</v>
      </c>
      <c r="E53" s="8">
        <v>20912939</v>
      </c>
      <c r="F53" s="8">
        <v>24324551</v>
      </c>
      <c r="G53" s="11">
        <v>41598</v>
      </c>
      <c r="H53" s="13">
        <v>6.0000000000000002E-6</v>
      </c>
      <c r="I53" s="8" t="s">
        <v>2778</v>
      </c>
      <c r="J53" s="8" t="s">
        <v>2779</v>
      </c>
      <c r="K53" s="8" t="s">
        <v>2866</v>
      </c>
      <c r="O53" s="8">
        <v>0</v>
      </c>
      <c r="P53" s="8">
        <v>0</v>
      </c>
      <c r="Q53" s="8">
        <v>0</v>
      </c>
      <c r="R53" s="8">
        <v>580</v>
      </c>
      <c r="S53" s="8">
        <v>0</v>
      </c>
      <c r="T53" s="8">
        <v>580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 t="s">
        <v>1301</v>
      </c>
      <c r="AA53" s="8">
        <v>20862401</v>
      </c>
    </row>
    <row r="54" spans="1:27">
      <c r="A54" s="8">
        <v>41</v>
      </c>
      <c r="B54" s="9">
        <v>2.5500000000000001E-6</v>
      </c>
      <c r="C54" s="8" t="s">
        <v>1301</v>
      </c>
      <c r="D54" s="8">
        <v>20806439</v>
      </c>
      <c r="E54" s="8">
        <v>20912939</v>
      </c>
      <c r="F54" s="8">
        <v>25017104</v>
      </c>
      <c r="G54" s="11">
        <v>41833</v>
      </c>
      <c r="H54" s="13">
        <v>2.9999999999999999E-7</v>
      </c>
      <c r="I54" s="8" t="s">
        <v>2867</v>
      </c>
      <c r="J54" s="8" t="s">
        <v>2868</v>
      </c>
      <c r="K54" s="8" t="s">
        <v>2869</v>
      </c>
      <c r="L54" s="8" t="s">
        <v>2788</v>
      </c>
      <c r="M54" s="8">
        <v>0.06</v>
      </c>
      <c r="N54" s="8">
        <v>1.62</v>
      </c>
      <c r="O54" s="8">
        <v>1</v>
      </c>
      <c r="P54" s="8">
        <v>657</v>
      </c>
      <c r="Q54" s="8">
        <v>9296</v>
      </c>
      <c r="R54" s="8">
        <v>0</v>
      </c>
      <c r="S54" s="8">
        <v>0</v>
      </c>
      <c r="T54" s="8">
        <v>9953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 t="s">
        <v>1301</v>
      </c>
      <c r="AA54" s="8">
        <v>20865157</v>
      </c>
    </row>
    <row r="55" spans="1:27">
      <c r="A55" s="8">
        <v>41</v>
      </c>
      <c r="B55" s="9">
        <v>2.5500000000000001E-6</v>
      </c>
      <c r="C55" s="8" t="s">
        <v>1301</v>
      </c>
      <c r="D55" s="8">
        <v>20806439</v>
      </c>
      <c r="E55" s="8">
        <v>20912939</v>
      </c>
      <c r="F55" s="8">
        <v>20610895</v>
      </c>
      <c r="G55" s="11">
        <v>40361</v>
      </c>
      <c r="H55" s="13">
        <v>1.9999999999999999E-6</v>
      </c>
      <c r="I55" s="8" t="s">
        <v>2870</v>
      </c>
      <c r="J55" s="8" t="s">
        <v>2871</v>
      </c>
      <c r="K55" s="8" t="s">
        <v>2872</v>
      </c>
      <c r="L55" s="8" t="s">
        <v>2792</v>
      </c>
      <c r="M55" s="8">
        <v>3.2000000000000001E-2</v>
      </c>
      <c r="N55" s="8">
        <v>1.84</v>
      </c>
      <c r="O55" s="8">
        <v>1</v>
      </c>
      <c r="P55" s="8">
        <v>195</v>
      </c>
      <c r="Q55" s="8">
        <v>1358</v>
      </c>
      <c r="R55" s="8">
        <v>0</v>
      </c>
      <c r="S55" s="8">
        <v>0</v>
      </c>
      <c r="T55" s="8">
        <v>1553</v>
      </c>
      <c r="U55" s="8">
        <v>699</v>
      </c>
      <c r="V55" s="8">
        <v>1540</v>
      </c>
      <c r="W55" s="8">
        <v>0</v>
      </c>
      <c r="X55" s="8">
        <v>0</v>
      </c>
      <c r="Y55" s="8">
        <v>2239</v>
      </c>
      <c r="Z55" s="8" t="s">
        <v>1301</v>
      </c>
      <c r="AA55" s="8">
        <v>20899608</v>
      </c>
    </row>
    <row r="56" spans="1:27">
      <c r="A56" s="8">
        <v>45</v>
      </c>
      <c r="B56" s="9">
        <v>2.6400000000000001E-6</v>
      </c>
      <c r="C56" s="8" t="s">
        <v>1297</v>
      </c>
      <c r="D56" s="8">
        <v>53131520</v>
      </c>
      <c r="E56" s="8">
        <v>53168243</v>
      </c>
      <c r="F56" s="8">
        <v>19571808</v>
      </c>
      <c r="G56" s="11">
        <v>39995</v>
      </c>
      <c r="H56" s="14">
        <v>4.0000000000000002E-9</v>
      </c>
      <c r="I56" s="15" t="s">
        <v>2781</v>
      </c>
      <c r="J56" s="8" t="s">
        <v>2782</v>
      </c>
      <c r="K56" s="8" t="s">
        <v>2873</v>
      </c>
      <c r="L56" s="8" t="s">
        <v>2792</v>
      </c>
      <c r="M56" s="8">
        <v>0.06</v>
      </c>
      <c r="N56" s="8">
        <v>1.23</v>
      </c>
      <c r="O56" s="8">
        <v>1</v>
      </c>
      <c r="P56" s="8">
        <v>2663</v>
      </c>
      <c r="Q56" s="8">
        <v>13498</v>
      </c>
      <c r="R56" s="8">
        <v>0</v>
      </c>
      <c r="S56" s="8">
        <v>0</v>
      </c>
      <c r="T56" s="8">
        <v>16161</v>
      </c>
      <c r="U56" s="8">
        <v>10282</v>
      </c>
      <c r="V56" s="8">
        <v>21093</v>
      </c>
      <c r="W56" s="8">
        <v>0</v>
      </c>
      <c r="X56" s="8">
        <v>0</v>
      </c>
      <c r="Y56" s="8">
        <v>31375</v>
      </c>
      <c r="Z56" s="8" t="s">
        <v>1297</v>
      </c>
      <c r="AA56" s="8">
        <v>53155002</v>
      </c>
    </row>
    <row r="57" spans="1:27">
      <c r="A57" s="8">
        <v>52</v>
      </c>
      <c r="B57" s="9">
        <v>3.32E-6</v>
      </c>
      <c r="C57" s="8" t="s">
        <v>1311</v>
      </c>
      <c r="D57" s="8">
        <v>27949099</v>
      </c>
      <c r="E57" s="8">
        <v>28284799</v>
      </c>
      <c r="F57" s="8">
        <v>22581228</v>
      </c>
      <c r="G57" s="11">
        <v>41042</v>
      </c>
      <c r="H57" s="14">
        <v>1.0000000000000001E-15</v>
      </c>
      <c r="I57" s="15" t="s">
        <v>2874</v>
      </c>
      <c r="J57" s="8" t="s">
        <v>2875</v>
      </c>
      <c r="K57" s="8" t="s">
        <v>2876</v>
      </c>
      <c r="O57" s="8">
        <v>0</v>
      </c>
      <c r="P57" s="8">
        <v>0</v>
      </c>
      <c r="Q57" s="8">
        <v>0</v>
      </c>
      <c r="R57" s="8">
        <v>58074</v>
      </c>
      <c r="S57" s="8">
        <v>0</v>
      </c>
      <c r="T57" s="8">
        <v>58074</v>
      </c>
      <c r="U57" s="8">
        <v>0</v>
      </c>
      <c r="V57" s="8">
        <v>0</v>
      </c>
      <c r="W57" s="8">
        <v>38422</v>
      </c>
      <c r="X57" s="8">
        <v>0</v>
      </c>
      <c r="Y57" s="8">
        <v>38422</v>
      </c>
      <c r="Z57" s="8" t="s">
        <v>1311</v>
      </c>
      <c r="AA57" s="8">
        <v>27995781</v>
      </c>
    </row>
    <row r="58" spans="1:27">
      <c r="A58" s="8">
        <v>61</v>
      </c>
      <c r="B58" s="9">
        <v>4.4700000000000004E-6</v>
      </c>
      <c r="C58" s="8" t="s">
        <v>1300</v>
      </c>
      <c r="D58" s="8">
        <v>177488616</v>
      </c>
      <c r="E58" s="8">
        <v>177587016</v>
      </c>
      <c r="F58" s="8">
        <v>23326517</v>
      </c>
      <c r="G58" s="11">
        <v>41285</v>
      </c>
      <c r="H58" s="13">
        <v>5.0000000000000004E-6</v>
      </c>
      <c r="I58" s="8" t="s">
        <v>2877</v>
      </c>
      <c r="J58" s="8" t="s">
        <v>2878</v>
      </c>
      <c r="K58" s="8" t="s">
        <v>2879</v>
      </c>
      <c r="M58" s="8">
        <v>0.08</v>
      </c>
      <c r="N58" s="8">
        <v>1.3</v>
      </c>
      <c r="O58" s="8">
        <v>1</v>
      </c>
      <c r="P58" s="8">
        <v>3772</v>
      </c>
      <c r="Q58" s="8">
        <v>16033</v>
      </c>
      <c r="R58" s="8">
        <v>0</v>
      </c>
      <c r="S58" s="8">
        <v>0</v>
      </c>
      <c r="T58" s="8">
        <v>19805</v>
      </c>
      <c r="U58" s="8">
        <v>264</v>
      </c>
      <c r="V58" s="8">
        <v>3926</v>
      </c>
      <c r="W58" s="8">
        <v>0</v>
      </c>
      <c r="X58" s="8">
        <v>0</v>
      </c>
      <c r="Y58" s="8">
        <v>4190</v>
      </c>
      <c r="Z58" s="8" t="s">
        <v>1300</v>
      </c>
      <c r="AA58" s="8">
        <v>177568799</v>
      </c>
    </row>
    <row r="59" spans="1:27">
      <c r="A59" s="8">
        <v>67</v>
      </c>
      <c r="B59" s="9">
        <v>5.1200000000000001E-6</v>
      </c>
      <c r="C59" s="8" t="s">
        <v>1307</v>
      </c>
      <c r="D59" s="8">
        <v>49432488</v>
      </c>
      <c r="E59" s="8">
        <v>49637988</v>
      </c>
      <c r="F59" s="8">
        <v>25231870</v>
      </c>
      <c r="G59" s="11">
        <v>41843</v>
      </c>
      <c r="H59" s="14">
        <v>9.9999999999999998E-17</v>
      </c>
      <c r="I59" s="15" t="s">
        <v>2785</v>
      </c>
      <c r="J59" s="8" t="s">
        <v>2786</v>
      </c>
      <c r="K59" s="8" t="s">
        <v>2880</v>
      </c>
      <c r="L59" s="8" t="s">
        <v>2777</v>
      </c>
      <c r="M59" s="8">
        <v>0.26</v>
      </c>
      <c r="N59" s="8">
        <v>0.05</v>
      </c>
      <c r="O59" s="8">
        <v>0</v>
      </c>
      <c r="P59" s="8">
        <v>0</v>
      </c>
      <c r="Q59" s="8">
        <v>0</v>
      </c>
      <c r="R59" s="8">
        <v>182413</v>
      </c>
      <c r="S59" s="8">
        <v>0</v>
      </c>
      <c r="T59" s="8">
        <v>182413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 t="s">
        <v>1307</v>
      </c>
      <c r="AA59" s="8">
        <v>49510931</v>
      </c>
    </row>
    <row r="60" spans="1:27">
      <c r="A60" s="8">
        <v>68</v>
      </c>
      <c r="B60" s="9">
        <v>5.13E-6</v>
      </c>
      <c r="C60" s="8" t="s">
        <v>1295</v>
      </c>
      <c r="D60" s="8">
        <v>75710362</v>
      </c>
      <c r="E60" s="8">
        <v>75913362</v>
      </c>
      <c r="F60" s="8">
        <v>23870195</v>
      </c>
      <c r="G60" s="11">
        <v>41474</v>
      </c>
      <c r="H60" s="13">
        <v>7.9999999999999996E-6</v>
      </c>
      <c r="I60" s="8" t="s">
        <v>2881</v>
      </c>
      <c r="J60" s="8" t="s">
        <v>2882</v>
      </c>
      <c r="K60" s="8" t="s">
        <v>2883</v>
      </c>
      <c r="L60" s="8" t="s">
        <v>2806</v>
      </c>
      <c r="M60" s="8">
        <v>0.18</v>
      </c>
      <c r="N60" s="8">
        <v>0.21</v>
      </c>
      <c r="O60" s="8">
        <v>0</v>
      </c>
      <c r="P60" s="8">
        <v>0</v>
      </c>
      <c r="Q60" s="8">
        <v>0</v>
      </c>
      <c r="R60" s="8">
        <v>5823</v>
      </c>
      <c r="S60" s="8">
        <v>0</v>
      </c>
      <c r="T60" s="8">
        <v>5823</v>
      </c>
      <c r="U60" s="8">
        <v>0</v>
      </c>
      <c r="V60" s="8">
        <v>0</v>
      </c>
      <c r="W60" s="8">
        <v>9992</v>
      </c>
      <c r="X60" s="8">
        <v>0</v>
      </c>
      <c r="Y60" s="8">
        <v>9992</v>
      </c>
      <c r="Z60" s="8" t="s">
        <v>1295</v>
      </c>
      <c r="AA60" s="8">
        <v>75718423</v>
      </c>
    </row>
    <row r="61" spans="1:27">
      <c r="A61" s="8">
        <v>73</v>
      </c>
      <c r="B61" s="9">
        <v>5.6300000000000003E-6</v>
      </c>
      <c r="C61" s="8" t="s">
        <v>1302</v>
      </c>
      <c r="D61" s="8">
        <v>98210987</v>
      </c>
      <c r="E61" s="8">
        <v>98314287</v>
      </c>
      <c r="F61" s="8">
        <v>20010835</v>
      </c>
      <c r="G61" s="11">
        <v>40160</v>
      </c>
      <c r="H61" s="13">
        <v>4.9999999999999998E-7</v>
      </c>
      <c r="I61" s="8" t="s">
        <v>2884</v>
      </c>
      <c r="J61" s="8" t="s">
        <v>2885</v>
      </c>
      <c r="K61" s="8" t="s">
        <v>2886</v>
      </c>
      <c r="L61" s="8" t="s">
        <v>2777</v>
      </c>
      <c r="M61" s="8">
        <v>0.9</v>
      </c>
      <c r="N61" s="8">
        <v>0.5</v>
      </c>
      <c r="O61" s="8">
        <v>0</v>
      </c>
      <c r="P61" s="8">
        <v>0</v>
      </c>
      <c r="Q61" s="8">
        <v>0</v>
      </c>
      <c r="R61" s="8">
        <v>20890</v>
      </c>
      <c r="S61" s="8">
        <v>0</v>
      </c>
      <c r="T61" s="8">
        <v>20890</v>
      </c>
      <c r="U61" s="8">
        <v>0</v>
      </c>
      <c r="V61" s="8">
        <v>0</v>
      </c>
      <c r="W61" s="8">
        <v>16178</v>
      </c>
      <c r="X61" s="8">
        <v>0</v>
      </c>
      <c r="Y61" s="8">
        <v>16178</v>
      </c>
      <c r="Z61" s="8" t="s">
        <v>1302</v>
      </c>
      <c r="AA61" s="8">
        <v>98231008</v>
      </c>
    </row>
    <row r="62" spans="1:27">
      <c r="A62" s="8">
        <v>73</v>
      </c>
      <c r="B62" s="9">
        <v>5.6300000000000003E-6</v>
      </c>
      <c r="C62" s="8" t="s">
        <v>1302</v>
      </c>
      <c r="D62" s="8">
        <v>98210987</v>
      </c>
      <c r="E62" s="8">
        <v>98314287</v>
      </c>
      <c r="F62" s="8">
        <v>23284291</v>
      </c>
      <c r="G62" s="11">
        <v>41263</v>
      </c>
      <c r="H62" s="14">
        <v>7.9999999999999998E-12</v>
      </c>
      <c r="I62" s="15" t="s">
        <v>2887</v>
      </c>
      <c r="J62" s="8" t="s">
        <v>2885</v>
      </c>
      <c r="K62" s="8" t="s">
        <v>2886</v>
      </c>
      <c r="O62" s="8">
        <v>0</v>
      </c>
      <c r="P62" s="8">
        <v>0</v>
      </c>
      <c r="Q62" s="8">
        <v>0</v>
      </c>
      <c r="R62" s="8">
        <v>50047</v>
      </c>
      <c r="S62" s="8">
        <v>0</v>
      </c>
      <c r="T62" s="8">
        <v>50047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 t="s">
        <v>1302</v>
      </c>
      <c r="AA62" s="8">
        <v>98231008</v>
      </c>
    </row>
    <row r="63" spans="1:27">
      <c r="A63" s="8">
        <v>73</v>
      </c>
      <c r="B63" s="9">
        <v>5.6300000000000003E-6</v>
      </c>
      <c r="C63" s="8" t="s">
        <v>1302</v>
      </c>
      <c r="D63" s="8">
        <v>98210987</v>
      </c>
      <c r="E63" s="8">
        <v>98314287</v>
      </c>
      <c r="F63" s="8">
        <v>20881960</v>
      </c>
      <c r="G63" s="11">
        <v>40450</v>
      </c>
      <c r="H63" s="14">
        <v>2.0000000000000001E-17</v>
      </c>
      <c r="I63" s="15" t="s">
        <v>2888</v>
      </c>
      <c r="J63" s="8" t="s">
        <v>2889</v>
      </c>
      <c r="K63" s="8" t="s">
        <v>2890</v>
      </c>
      <c r="L63" s="8" t="s">
        <v>2806</v>
      </c>
      <c r="M63" s="8">
        <v>0.92</v>
      </c>
      <c r="N63" s="8">
        <v>6.5000000000000002E-2</v>
      </c>
      <c r="O63" s="8">
        <v>0</v>
      </c>
      <c r="P63" s="8">
        <v>0</v>
      </c>
      <c r="Q63" s="8">
        <v>0</v>
      </c>
      <c r="R63" s="8">
        <v>133653</v>
      </c>
      <c r="S63" s="8">
        <v>0</v>
      </c>
      <c r="T63" s="8">
        <v>133653</v>
      </c>
      <c r="U63" s="8">
        <v>0</v>
      </c>
      <c r="V63" s="8">
        <v>0</v>
      </c>
      <c r="W63" s="8">
        <v>50074</v>
      </c>
      <c r="X63" s="8">
        <v>0</v>
      </c>
      <c r="Y63" s="8">
        <v>50074</v>
      </c>
      <c r="Z63" s="8" t="s">
        <v>1302</v>
      </c>
      <c r="AA63" s="8">
        <v>98256235</v>
      </c>
    </row>
    <row r="64" spans="1:27">
      <c r="A64" s="8">
        <v>73</v>
      </c>
      <c r="B64" s="9">
        <v>5.6300000000000003E-6</v>
      </c>
      <c r="C64" s="8" t="s">
        <v>1302</v>
      </c>
      <c r="D64" s="8">
        <v>98210987</v>
      </c>
      <c r="E64" s="8">
        <v>98314287</v>
      </c>
      <c r="F64" s="8">
        <v>18391952</v>
      </c>
      <c r="G64" s="11">
        <v>39544</v>
      </c>
      <c r="H64" s="14">
        <v>3.9999999999999998E-11</v>
      </c>
      <c r="I64" s="15" t="s">
        <v>2888</v>
      </c>
      <c r="J64" s="8" t="s">
        <v>2889</v>
      </c>
      <c r="K64" s="8" t="s">
        <v>2891</v>
      </c>
      <c r="L64" s="8" t="s">
        <v>2788</v>
      </c>
      <c r="M64" s="8">
        <v>0.31</v>
      </c>
      <c r="N64" s="8">
        <v>0.05</v>
      </c>
      <c r="O64" s="8">
        <v>0</v>
      </c>
      <c r="P64" s="8">
        <v>0</v>
      </c>
      <c r="Q64" s="8">
        <v>0</v>
      </c>
      <c r="R64" s="8">
        <v>13665</v>
      </c>
      <c r="S64" s="8">
        <v>0</v>
      </c>
      <c r="T64" s="8">
        <v>13665</v>
      </c>
      <c r="U64" s="8">
        <v>0</v>
      </c>
      <c r="V64" s="8">
        <v>0</v>
      </c>
      <c r="W64" s="8">
        <v>16482</v>
      </c>
      <c r="X64" s="8">
        <v>0</v>
      </c>
      <c r="Y64" s="8">
        <v>16482</v>
      </c>
      <c r="Z64" s="8" t="s">
        <v>1302</v>
      </c>
      <c r="AA64" s="8">
        <v>98259703</v>
      </c>
    </row>
    <row r="65" spans="1:27">
      <c r="A65" s="8">
        <v>73</v>
      </c>
      <c r="B65" s="9">
        <v>5.6300000000000003E-6</v>
      </c>
      <c r="C65" s="8" t="s">
        <v>1302</v>
      </c>
      <c r="D65" s="8">
        <v>98210987</v>
      </c>
      <c r="E65" s="8">
        <v>98314287</v>
      </c>
      <c r="F65" s="8">
        <v>25429064</v>
      </c>
      <c r="G65" s="11">
        <v>41969</v>
      </c>
      <c r="H65" s="13">
        <v>1.9999999999999999E-7</v>
      </c>
      <c r="I65" s="8" t="s">
        <v>2888</v>
      </c>
      <c r="J65" s="8" t="s">
        <v>2889</v>
      </c>
      <c r="K65" s="8" t="s">
        <v>2891</v>
      </c>
      <c r="L65" s="8" t="s">
        <v>2806</v>
      </c>
      <c r="M65" s="8">
        <v>0.62</v>
      </c>
      <c r="N65" s="8">
        <v>3.1E-2</v>
      </c>
      <c r="O65" s="8">
        <v>0</v>
      </c>
      <c r="P65" s="8">
        <v>0</v>
      </c>
      <c r="Q65" s="8">
        <v>0</v>
      </c>
      <c r="R65" s="8">
        <v>36227</v>
      </c>
      <c r="S65" s="8">
        <v>0</v>
      </c>
      <c r="T65" s="8">
        <v>36227</v>
      </c>
      <c r="U65" s="8">
        <v>0</v>
      </c>
      <c r="V65" s="8">
        <v>0</v>
      </c>
      <c r="W65" s="8">
        <v>57699</v>
      </c>
      <c r="X65" s="8">
        <v>0</v>
      </c>
      <c r="Y65" s="8">
        <v>57699</v>
      </c>
      <c r="Z65" s="8" t="s">
        <v>1302</v>
      </c>
      <c r="AA65" s="8">
        <v>98259703</v>
      </c>
    </row>
    <row r="66" spans="1:27">
      <c r="A66" s="8">
        <v>90</v>
      </c>
      <c r="B66" s="9">
        <v>6.9299999999999997E-6</v>
      </c>
      <c r="C66" s="8" t="s">
        <v>1302</v>
      </c>
      <c r="D66" s="8">
        <v>126452519</v>
      </c>
      <c r="E66" s="8">
        <v>126703719</v>
      </c>
      <c r="F66" s="8">
        <v>21151128</v>
      </c>
      <c r="G66" s="11">
        <v>40524</v>
      </c>
      <c r="H66" s="14">
        <v>7.9999999999999998E-19</v>
      </c>
      <c r="I66" s="15" t="s">
        <v>2892</v>
      </c>
      <c r="J66" s="8" t="s">
        <v>2893</v>
      </c>
      <c r="K66" s="8" t="s">
        <v>2894</v>
      </c>
      <c r="L66" s="8" t="s">
        <v>2788</v>
      </c>
      <c r="M66" s="8">
        <v>0.22</v>
      </c>
      <c r="N66" s="8">
        <v>1.34</v>
      </c>
      <c r="O66" s="8">
        <v>1</v>
      </c>
      <c r="P66" s="8">
        <v>744</v>
      </c>
      <c r="Q66" s="8">
        <v>895</v>
      </c>
      <c r="R66" s="8">
        <v>0</v>
      </c>
      <c r="S66" s="8">
        <v>0</v>
      </c>
      <c r="T66" s="8">
        <v>1639</v>
      </c>
      <c r="U66" s="8">
        <v>3338</v>
      </c>
      <c r="V66" s="8">
        <v>5792</v>
      </c>
      <c r="W66" s="8">
        <v>0</v>
      </c>
      <c r="X66" s="8">
        <v>0</v>
      </c>
      <c r="Y66" s="8">
        <v>9130</v>
      </c>
      <c r="Z66" s="8" t="s">
        <v>1302</v>
      </c>
      <c r="AA66" s="8">
        <v>126525212</v>
      </c>
    </row>
    <row r="67" spans="1:27">
      <c r="A67" s="8">
        <v>90</v>
      </c>
      <c r="B67" s="9">
        <v>6.9299999999999997E-6</v>
      </c>
      <c r="C67" s="8" t="s">
        <v>1302</v>
      </c>
      <c r="D67" s="8">
        <v>126452519</v>
      </c>
      <c r="E67" s="8">
        <v>126703719</v>
      </c>
      <c r="F67" s="8">
        <v>22885925</v>
      </c>
      <c r="G67" s="11">
        <v>41133</v>
      </c>
      <c r="H67" s="14">
        <v>5.0000000000000003E-10</v>
      </c>
      <c r="I67" s="15" t="s">
        <v>2892</v>
      </c>
      <c r="J67" s="8" t="s">
        <v>2893</v>
      </c>
      <c r="K67" s="8" t="s">
        <v>2894</v>
      </c>
      <c r="L67" s="8" t="s">
        <v>2788</v>
      </c>
      <c r="N67" s="8">
        <v>1.35</v>
      </c>
      <c r="O67" s="8">
        <v>1</v>
      </c>
      <c r="P67" s="8">
        <v>2254</v>
      </c>
      <c r="Q67" s="8">
        <v>3001</v>
      </c>
      <c r="R67" s="8">
        <v>0</v>
      </c>
      <c r="S67" s="8">
        <v>0</v>
      </c>
      <c r="T67" s="8">
        <v>5255</v>
      </c>
      <c r="U67" s="8">
        <v>8226</v>
      </c>
      <c r="V67" s="8">
        <v>7578</v>
      </c>
      <c r="W67" s="8">
        <v>0</v>
      </c>
      <c r="X67" s="8">
        <v>0</v>
      </c>
      <c r="Y67" s="8">
        <v>15804</v>
      </c>
      <c r="Z67" s="8" t="s">
        <v>1302</v>
      </c>
      <c r="AA67" s="8">
        <v>126525212</v>
      </c>
    </row>
    <row r="68" spans="1:27">
      <c r="A68" s="8">
        <v>90</v>
      </c>
      <c r="B68" s="9">
        <v>6.9299999999999997E-6</v>
      </c>
      <c r="C68" s="8" t="s">
        <v>1302</v>
      </c>
      <c r="D68" s="8">
        <v>126452519</v>
      </c>
      <c r="E68" s="8">
        <v>126703719</v>
      </c>
      <c r="F68" s="8">
        <v>24025145</v>
      </c>
      <c r="G68" s="11">
        <v>41528</v>
      </c>
      <c r="H68" s="13">
        <v>1.9999999999999999E-6</v>
      </c>
      <c r="I68" s="8" t="s">
        <v>2895</v>
      </c>
      <c r="J68" s="8" t="s">
        <v>2896</v>
      </c>
      <c r="K68" s="8" t="s">
        <v>2897</v>
      </c>
      <c r="L68" s="8" t="s">
        <v>2788</v>
      </c>
      <c r="M68" s="8">
        <v>0.7</v>
      </c>
      <c r="N68" s="8">
        <v>10.4</v>
      </c>
      <c r="O68" s="8">
        <v>1</v>
      </c>
      <c r="P68" s="8">
        <v>303</v>
      </c>
      <c r="Q68" s="8">
        <v>880</v>
      </c>
      <c r="R68" s="8">
        <v>0</v>
      </c>
      <c r="S68" s="8">
        <v>0</v>
      </c>
      <c r="T68" s="8">
        <v>1183</v>
      </c>
      <c r="U68" s="8">
        <v>23</v>
      </c>
      <c r="V68" s="8">
        <v>0</v>
      </c>
      <c r="W68" s="8">
        <v>0</v>
      </c>
      <c r="X68" s="8">
        <v>0</v>
      </c>
      <c r="Y68" s="8">
        <v>23</v>
      </c>
      <c r="Z68" s="8" t="s">
        <v>1302</v>
      </c>
      <c r="AA68" s="8">
        <v>126695770</v>
      </c>
    </row>
    <row r="69" spans="1:27">
      <c r="A69" s="8">
        <v>95</v>
      </c>
      <c r="B69" s="9">
        <v>7.8199999999999997E-6</v>
      </c>
      <c r="C69" s="8" t="s">
        <v>1305</v>
      </c>
      <c r="D69" s="8">
        <v>12816109</v>
      </c>
      <c r="E69" s="8">
        <v>12969109</v>
      </c>
      <c r="F69" s="8">
        <v>24677629</v>
      </c>
      <c r="G69" s="11">
        <v>41725</v>
      </c>
      <c r="H69" s="13">
        <v>5.0000000000000004E-6</v>
      </c>
      <c r="I69" s="8" t="s">
        <v>2898</v>
      </c>
      <c r="J69" s="8" t="s">
        <v>2899</v>
      </c>
      <c r="K69" s="8" t="s">
        <v>2900</v>
      </c>
      <c r="N69" s="8">
        <v>1.38</v>
      </c>
      <c r="O69" s="8">
        <v>0</v>
      </c>
      <c r="P69" s="8">
        <v>0</v>
      </c>
      <c r="Q69" s="8">
        <v>0</v>
      </c>
      <c r="R69" s="8">
        <v>484</v>
      </c>
      <c r="S69" s="8">
        <v>0</v>
      </c>
      <c r="T69" s="8">
        <v>484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 t="s">
        <v>1305</v>
      </c>
      <c r="AA69" s="8">
        <v>12834600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workbookViewId="0"/>
  </sheetViews>
  <sheetFormatPr baseColWidth="10" defaultRowHeight="15" x14ac:dyDescent="0"/>
  <cols>
    <col min="1" max="1" width="4.83203125" style="8" bestFit="1" customWidth="1"/>
    <col min="2" max="2" width="8.33203125" style="8" bestFit="1" customWidth="1"/>
    <col min="3" max="3" width="8.6640625" style="8" bestFit="1" customWidth="1"/>
    <col min="4" max="5" width="10.1640625" style="8" bestFit="1" customWidth="1"/>
    <col min="6" max="6" width="8.1640625" style="8" bestFit="1" customWidth="1"/>
    <col min="7" max="7" width="14.33203125" style="8" bestFit="1" customWidth="1"/>
    <col min="8" max="8" width="5.83203125" style="8" bestFit="1" customWidth="1"/>
    <col min="9" max="10" width="10.1640625" style="8" bestFit="1" customWidth="1"/>
    <col min="11" max="11" width="2.83203125" style="8" bestFit="1" customWidth="1"/>
    <col min="12" max="12" width="19.33203125" style="8" bestFit="1" customWidth="1"/>
    <col min="13" max="13" width="13.6640625" style="8" bestFit="1" customWidth="1"/>
    <col min="14" max="14" width="9.33203125" style="8" bestFit="1" customWidth="1"/>
    <col min="15" max="15" width="58.1640625" style="8" customWidth="1"/>
    <col min="16" max="16" width="54.5" style="8" bestFit="1" customWidth="1"/>
    <col min="17" max="16384" width="10.83203125" style="8"/>
  </cols>
  <sheetData>
    <row r="1" spans="1:16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1313</v>
      </c>
      <c r="G1" s="6" t="s">
        <v>1314</v>
      </c>
      <c r="H1" s="6" t="s">
        <v>1315</v>
      </c>
      <c r="I1" s="6" t="s">
        <v>1316</v>
      </c>
      <c r="J1" s="6" t="s">
        <v>1317</v>
      </c>
      <c r="K1" s="6" t="s">
        <v>1318</v>
      </c>
      <c r="L1" s="6" t="s">
        <v>1319</v>
      </c>
      <c r="M1" s="6" t="s">
        <v>1320</v>
      </c>
      <c r="N1" s="6" t="s">
        <v>1321</v>
      </c>
      <c r="O1" s="6" t="s">
        <v>1322</v>
      </c>
      <c r="P1" s="6" t="s">
        <v>1323</v>
      </c>
    </row>
    <row r="2" spans="1:16" s="8" customFormat="1">
      <c r="A2" s="8">
        <v>1</v>
      </c>
      <c r="B2" s="9">
        <v>3.84E-8</v>
      </c>
      <c r="C2" s="8" t="s">
        <v>1292</v>
      </c>
      <c r="D2" s="8">
        <v>103742810</v>
      </c>
      <c r="E2" s="8">
        <v>104081810</v>
      </c>
      <c r="F2" s="8">
        <v>844316</v>
      </c>
      <c r="G2" s="8" t="s">
        <v>1324</v>
      </c>
      <c r="H2" s="8" t="s">
        <v>1292</v>
      </c>
      <c r="I2" s="8">
        <v>102884556</v>
      </c>
      <c r="J2" s="8">
        <v>102898494</v>
      </c>
      <c r="K2" s="8" t="s">
        <v>21</v>
      </c>
      <c r="L2" s="8" t="s">
        <v>1325</v>
      </c>
      <c r="M2" s="8" t="s">
        <v>1326</v>
      </c>
      <c r="N2" s="8" t="s">
        <v>1327</v>
      </c>
      <c r="O2" s="8" t="s">
        <v>1328</v>
      </c>
      <c r="P2" s="8" t="s">
        <v>1329</v>
      </c>
    </row>
    <row r="3" spans="1:16" s="8" customFormat="1">
      <c r="A3" s="8">
        <v>2</v>
      </c>
      <c r="B3" s="9">
        <v>4.5200000000000001E-8</v>
      </c>
      <c r="C3" s="8" t="s">
        <v>1293</v>
      </c>
      <c r="D3" s="8">
        <v>41969937</v>
      </c>
      <c r="E3" s="8">
        <v>42183037</v>
      </c>
      <c r="F3" s="8">
        <v>0</v>
      </c>
      <c r="G3" s="8" t="s">
        <v>1330</v>
      </c>
      <c r="H3" s="8" t="s">
        <v>1293</v>
      </c>
      <c r="I3" s="8">
        <v>42076773</v>
      </c>
      <c r="J3" s="8">
        <v>42373752</v>
      </c>
      <c r="K3" s="8" t="s">
        <v>1331</v>
      </c>
      <c r="L3" s="8" t="s">
        <v>1332</v>
      </c>
      <c r="M3" s="8" t="s">
        <v>1326</v>
      </c>
      <c r="N3" s="8" t="s">
        <v>1327</v>
      </c>
      <c r="O3" s="8" t="s">
        <v>1333</v>
      </c>
      <c r="P3" s="8" t="s">
        <v>1334</v>
      </c>
    </row>
    <row r="4" spans="1:16" s="8" customFormat="1">
      <c r="A4" s="8">
        <v>3</v>
      </c>
      <c r="B4" s="9">
        <v>6.5799999999999994E-8</v>
      </c>
      <c r="C4" s="8" t="s">
        <v>1294</v>
      </c>
      <c r="D4" s="8">
        <v>26940866</v>
      </c>
      <c r="E4" s="8">
        <v>26940866</v>
      </c>
      <c r="F4" s="8">
        <v>152810</v>
      </c>
      <c r="G4" s="8" t="s">
        <v>1335</v>
      </c>
      <c r="H4" s="8" t="s">
        <v>1294</v>
      </c>
      <c r="I4" s="8">
        <v>27093676</v>
      </c>
      <c r="J4" s="8">
        <v>27100541</v>
      </c>
      <c r="K4" s="8" t="s">
        <v>21</v>
      </c>
      <c r="L4" s="8" t="s">
        <v>1336</v>
      </c>
      <c r="M4" s="8" t="s">
        <v>1326</v>
      </c>
      <c r="N4" s="8" t="s">
        <v>1327</v>
      </c>
      <c r="O4" s="8" t="s">
        <v>1337</v>
      </c>
      <c r="P4" s="8" t="s">
        <v>1338</v>
      </c>
    </row>
    <row r="5" spans="1:16" s="8" customFormat="1">
      <c r="A5" s="8">
        <v>4</v>
      </c>
      <c r="B5" s="9">
        <v>7.3000000000000005E-8</v>
      </c>
      <c r="C5" s="8" t="s">
        <v>1295</v>
      </c>
      <c r="D5" s="8">
        <v>17682464</v>
      </c>
      <c r="E5" s="8">
        <v>17775004</v>
      </c>
      <c r="F5" s="8">
        <v>458799</v>
      </c>
      <c r="G5" s="8" t="s">
        <v>1339</v>
      </c>
      <c r="H5" s="8" t="s">
        <v>1295</v>
      </c>
      <c r="I5" s="8">
        <v>18233803</v>
      </c>
      <c r="J5" s="8">
        <v>18473041</v>
      </c>
      <c r="K5" s="8" t="s">
        <v>21</v>
      </c>
      <c r="L5" s="8" t="s">
        <v>1340</v>
      </c>
      <c r="M5" s="8" t="s">
        <v>1326</v>
      </c>
      <c r="N5" s="8" t="s">
        <v>1327</v>
      </c>
      <c r="O5" s="8" t="s">
        <v>1341</v>
      </c>
      <c r="P5" s="8" t="s">
        <v>1342</v>
      </c>
    </row>
    <row r="6" spans="1:16" s="8" customFormat="1">
      <c r="A6" s="8">
        <v>5</v>
      </c>
      <c r="B6" s="9">
        <v>9.9900000000000001E-8</v>
      </c>
      <c r="C6" s="8" t="s">
        <v>1296</v>
      </c>
      <c r="D6" s="8">
        <v>41892256</v>
      </c>
      <c r="E6" s="8">
        <v>42135056</v>
      </c>
      <c r="F6" s="8">
        <v>0</v>
      </c>
      <c r="G6" s="8" t="s">
        <v>1343</v>
      </c>
      <c r="H6" s="8" t="s">
        <v>1296</v>
      </c>
      <c r="I6" s="8">
        <v>42112955</v>
      </c>
      <c r="J6" s="8">
        <v>42154895</v>
      </c>
      <c r="K6" s="8" t="s">
        <v>21</v>
      </c>
      <c r="L6" s="8" t="s">
        <v>1344</v>
      </c>
      <c r="M6" s="8" t="s">
        <v>1326</v>
      </c>
      <c r="N6" s="8" t="s">
        <v>1327</v>
      </c>
      <c r="O6" s="8" t="s">
        <v>1345</v>
      </c>
      <c r="P6" s="8" t="s">
        <v>1346</v>
      </c>
    </row>
    <row r="7" spans="1:16" s="8" customFormat="1">
      <c r="A7" s="8">
        <v>5</v>
      </c>
      <c r="B7" s="9">
        <v>9.9900000000000001E-8</v>
      </c>
      <c r="C7" s="8" t="s">
        <v>1296</v>
      </c>
      <c r="D7" s="8">
        <v>41892256</v>
      </c>
      <c r="E7" s="8">
        <v>42135056</v>
      </c>
      <c r="F7" s="8">
        <v>0</v>
      </c>
      <c r="G7" s="8" t="s">
        <v>1347</v>
      </c>
      <c r="H7" s="8" t="s">
        <v>1296</v>
      </c>
      <c r="I7" s="8">
        <v>41983713</v>
      </c>
      <c r="J7" s="8">
        <v>41988476</v>
      </c>
      <c r="K7" s="8" t="s">
        <v>1331</v>
      </c>
      <c r="L7" s="8" t="s">
        <v>1348</v>
      </c>
      <c r="M7" s="8" t="s">
        <v>1326</v>
      </c>
      <c r="N7" s="8" t="s">
        <v>1327</v>
      </c>
      <c r="O7" s="8" t="s">
        <v>1349</v>
      </c>
      <c r="P7" s="8" t="s">
        <v>1350</v>
      </c>
    </row>
    <row r="8" spans="1:16" s="8" customFormat="1">
      <c r="A8" s="8">
        <v>5</v>
      </c>
      <c r="B8" s="9">
        <v>9.9900000000000001E-8</v>
      </c>
      <c r="C8" s="8" t="s">
        <v>1296</v>
      </c>
      <c r="D8" s="8">
        <v>41892256</v>
      </c>
      <c r="E8" s="8">
        <v>42135056</v>
      </c>
      <c r="F8" s="8">
        <v>0</v>
      </c>
      <c r="G8" s="8" t="s">
        <v>1351</v>
      </c>
      <c r="H8" s="8" t="s">
        <v>1296</v>
      </c>
      <c r="I8" s="8">
        <v>41992489</v>
      </c>
      <c r="J8" s="8">
        <v>42092474</v>
      </c>
      <c r="K8" s="8" t="s">
        <v>1331</v>
      </c>
      <c r="L8" s="8" t="s">
        <v>1352</v>
      </c>
      <c r="M8" s="8" t="s">
        <v>1326</v>
      </c>
      <c r="N8" s="8" t="s">
        <v>1327</v>
      </c>
      <c r="O8" s="8" t="s">
        <v>1353</v>
      </c>
      <c r="P8" s="8" t="s">
        <v>1354</v>
      </c>
    </row>
    <row r="9" spans="1:16" s="8" customFormat="1">
      <c r="A9" s="8">
        <v>5</v>
      </c>
      <c r="B9" s="9">
        <v>9.9900000000000001E-8</v>
      </c>
      <c r="C9" s="8" t="s">
        <v>1296</v>
      </c>
      <c r="D9" s="8">
        <v>41892256</v>
      </c>
      <c r="E9" s="8">
        <v>42135056</v>
      </c>
      <c r="F9" s="8">
        <v>0</v>
      </c>
      <c r="G9" s="8" t="s">
        <v>1355</v>
      </c>
      <c r="H9" s="8" t="s">
        <v>1296</v>
      </c>
      <c r="I9" s="8">
        <v>41937137</v>
      </c>
      <c r="J9" s="8">
        <v>41962589</v>
      </c>
      <c r="K9" s="8" t="s">
        <v>1331</v>
      </c>
      <c r="L9" s="8" t="s">
        <v>1356</v>
      </c>
      <c r="M9" s="8" t="s">
        <v>1326</v>
      </c>
      <c r="N9" s="8" t="s">
        <v>1327</v>
      </c>
      <c r="O9" s="8" t="s">
        <v>1357</v>
      </c>
      <c r="P9" s="8" t="s">
        <v>1358</v>
      </c>
    </row>
    <row r="10" spans="1:16" s="8" customFormat="1">
      <c r="A10" s="8">
        <v>6</v>
      </c>
      <c r="B10" s="9">
        <v>1.17E-7</v>
      </c>
      <c r="C10" s="8" t="s">
        <v>1297</v>
      </c>
      <c r="D10" s="8">
        <v>52018903</v>
      </c>
      <c r="E10" s="8">
        <v>52487103</v>
      </c>
      <c r="F10" s="8">
        <v>81637</v>
      </c>
      <c r="G10" s="8" t="s">
        <v>1359</v>
      </c>
      <c r="H10" s="8" t="s">
        <v>1297</v>
      </c>
      <c r="I10" s="8">
        <v>52568740</v>
      </c>
      <c r="J10" s="8">
        <v>52626739</v>
      </c>
      <c r="K10" s="8" t="s">
        <v>21</v>
      </c>
      <c r="L10" s="8" t="s">
        <v>1360</v>
      </c>
      <c r="M10" s="8" t="s">
        <v>1326</v>
      </c>
      <c r="N10" s="8" t="s">
        <v>1327</v>
      </c>
      <c r="O10" s="8" t="s">
        <v>1361</v>
      </c>
      <c r="P10" s="8" t="s">
        <v>1362</v>
      </c>
    </row>
    <row r="11" spans="1:16" s="8" customFormat="1">
      <c r="A11" s="8">
        <v>6</v>
      </c>
      <c r="B11" s="9">
        <v>1.17E-7</v>
      </c>
      <c r="C11" s="8" t="s">
        <v>1297</v>
      </c>
      <c r="D11" s="8">
        <v>52018903</v>
      </c>
      <c r="E11" s="8">
        <v>52487103</v>
      </c>
      <c r="F11" s="8">
        <v>0</v>
      </c>
      <c r="G11" s="8" t="s">
        <v>1363</v>
      </c>
      <c r="H11" s="8" t="s">
        <v>1297</v>
      </c>
      <c r="I11" s="8">
        <v>52254988</v>
      </c>
      <c r="J11" s="8">
        <v>52266724</v>
      </c>
      <c r="K11" s="8" t="s">
        <v>1331</v>
      </c>
      <c r="L11" s="8" t="s">
        <v>1364</v>
      </c>
      <c r="M11" s="8" t="s">
        <v>1326</v>
      </c>
      <c r="N11" s="8" t="s">
        <v>1327</v>
      </c>
      <c r="O11" s="8" t="s">
        <v>1365</v>
      </c>
      <c r="P11" s="8" t="s">
        <v>1366</v>
      </c>
    </row>
    <row r="12" spans="1:16" s="8" customFormat="1">
      <c r="A12" s="8">
        <v>6</v>
      </c>
      <c r="B12" s="9">
        <v>1.17E-7</v>
      </c>
      <c r="C12" s="8" t="s">
        <v>1297</v>
      </c>
      <c r="D12" s="8">
        <v>52018903</v>
      </c>
      <c r="E12" s="8">
        <v>52487103</v>
      </c>
      <c r="F12" s="8">
        <v>0</v>
      </c>
      <c r="G12" s="8" t="s">
        <v>1367</v>
      </c>
      <c r="H12" s="8" t="s">
        <v>1297</v>
      </c>
      <c r="I12" s="8">
        <v>52385091</v>
      </c>
      <c r="J12" s="8">
        <v>52562747</v>
      </c>
      <c r="K12" s="8" t="s">
        <v>1331</v>
      </c>
      <c r="L12" s="8" t="s">
        <v>1368</v>
      </c>
      <c r="M12" s="8" t="s">
        <v>1326</v>
      </c>
      <c r="N12" s="8" t="s">
        <v>1327</v>
      </c>
      <c r="O12" s="8" t="s">
        <v>1369</v>
      </c>
    </row>
    <row r="13" spans="1:16" s="8" customFormat="1">
      <c r="A13" s="8">
        <v>7</v>
      </c>
      <c r="B13" s="9">
        <v>1.23E-7</v>
      </c>
      <c r="C13" s="8" t="s">
        <v>1292</v>
      </c>
      <c r="D13" s="8">
        <v>166851194</v>
      </c>
      <c r="E13" s="8">
        <v>166853784</v>
      </c>
      <c r="F13" s="8">
        <v>0</v>
      </c>
      <c r="G13" s="8" t="s">
        <v>1370</v>
      </c>
      <c r="H13" s="8" t="s">
        <v>1292</v>
      </c>
      <c r="I13" s="8">
        <v>166711804</v>
      </c>
      <c r="J13" s="8">
        <v>167691162</v>
      </c>
      <c r="K13" s="8" t="s">
        <v>1331</v>
      </c>
      <c r="L13" s="8" t="s">
        <v>1371</v>
      </c>
      <c r="M13" s="8" t="s">
        <v>1326</v>
      </c>
      <c r="N13" s="8" t="s">
        <v>1327</v>
      </c>
      <c r="O13" s="8" t="s">
        <v>1372</v>
      </c>
      <c r="P13" s="8" t="s">
        <v>1373</v>
      </c>
    </row>
    <row r="14" spans="1:16" s="8" customFormat="1">
      <c r="A14" s="8">
        <v>8</v>
      </c>
      <c r="B14" s="9">
        <v>1.48E-7</v>
      </c>
      <c r="C14" s="8" t="s">
        <v>1298</v>
      </c>
      <c r="D14" s="8">
        <v>62764892</v>
      </c>
      <c r="E14" s="8">
        <v>62865192</v>
      </c>
      <c r="F14" s="8">
        <v>64179</v>
      </c>
      <c r="G14" s="8" t="s">
        <v>1374</v>
      </c>
      <c r="H14" s="8" t="s">
        <v>1298</v>
      </c>
      <c r="I14" s="8">
        <v>62929371</v>
      </c>
      <c r="J14" s="8">
        <v>62937490</v>
      </c>
      <c r="K14" s="8" t="s">
        <v>21</v>
      </c>
      <c r="L14" s="8" t="s">
        <v>1375</v>
      </c>
      <c r="M14" s="8" t="s">
        <v>1326</v>
      </c>
      <c r="N14" s="8" t="s">
        <v>1376</v>
      </c>
    </row>
    <row r="15" spans="1:16" s="8" customFormat="1">
      <c r="A15" s="8">
        <v>8</v>
      </c>
      <c r="B15" s="9">
        <v>1.48E-7</v>
      </c>
      <c r="C15" s="8" t="s">
        <v>1298</v>
      </c>
      <c r="D15" s="8">
        <v>62764892</v>
      </c>
      <c r="E15" s="8">
        <v>62865192</v>
      </c>
      <c r="F15" s="8">
        <v>0</v>
      </c>
      <c r="G15" s="8" t="s">
        <v>1377</v>
      </c>
      <c r="H15" s="8" t="s">
        <v>1298</v>
      </c>
      <c r="I15" s="8">
        <v>62682725</v>
      </c>
      <c r="J15" s="8">
        <v>63136830</v>
      </c>
      <c r="K15" s="8" t="s">
        <v>1331</v>
      </c>
      <c r="L15" s="8" t="s">
        <v>1378</v>
      </c>
      <c r="M15" s="8" t="s">
        <v>1326</v>
      </c>
      <c r="N15" s="8" t="s">
        <v>1327</v>
      </c>
      <c r="O15" s="8" t="s">
        <v>1379</v>
      </c>
      <c r="P15" s="8" t="s">
        <v>1380</v>
      </c>
    </row>
    <row r="16" spans="1:16" s="8" customFormat="1">
      <c r="A16" s="8">
        <v>9</v>
      </c>
      <c r="B16" s="9">
        <v>1.61E-7</v>
      </c>
      <c r="C16" s="8" t="s">
        <v>1295</v>
      </c>
      <c r="D16" s="8">
        <v>7936688</v>
      </c>
      <c r="E16" s="8">
        <v>7942738</v>
      </c>
      <c r="F16" s="8">
        <v>32487</v>
      </c>
      <c r="G16" s="8" t="s">
        <v>1381</v>
      </c>
      <c r="H16" s="8" t="s">
        <v>1295</v>
      </c>
      <c r="I16" s="8">
        <v>7882011</v>
      </c>
      <c r="J16" s="8">
        <v>7904201</v>
      </c>
      <c r="K16" s="8" t="s">
        <v>21</v>
      </c>
      <c r="L16" s="8" t="s">
        <v>1382</v>
      </c>
      <c r="M16" s="8" t="s">
        <v>1326</v>
      </c>
      <c r="N16" s="8" t="s">
        <v>1327</v>
      </c>
      <c r="O16" s="8" t="s">
        <v>1383</v>
      </c>
      <c r="P16" s="8" t="s">
        <v>1384</v>
      </c>
    </row>
    <row r="17" spans="1:16" s="8" customFormat="1">
      <c r="A17" s="8">
        <v>9</v>
      </c>
      <c r="B17" s="9">
        <v>1.61E-7</v>
      </c>
      <c r="C17" s="8" t="s">
        <v>1295</v>
      </c>
      <c r="D17" s="8">
        <v>7936688</v>
      </c>
      <c r="E17" s="8">
        <v>7942738</v>
      </c>
      <c r="F17" s="8">
        <v>66533</v>
      </c>
      <c r="G17" s="8" t="s">
        <v>1385</v>
      </c>
      <c r="H17" s="8" t="s">
        <v>1295</v>
      </c>
      <c r="I17" s="8">
        <v>7864050</v>
      </c>
      <c r="J17" s="8">
        <v>7870155</v>
      </c>
      <c r="K17" s="8" t="s">
        <v>1331</v>
      </c>
      <c r="L17" s="8" t="s">
        <v>1386</v>
      </c>
      <c r="M17" s="8" t="s">
        <v>1326</v>
      </c>
      <c r="N17" s="8" t="s">
        <v>1327</v>
      </c>
      <c r="O17" s="8" t="s">
        <v>1387</v>
      </c>
      <c r="P17" s="8" t="s">
        <v>1388</v>
      </c>
    </row>
    <row r="18" spans="1:16" s="8" customFormat="1">
      <c r="A18" s="8">
        <v>9</v>
      </c>
      <c r="B18" s="9">
        <v>1.61E-7</v>
      </c>
      <c r="C18" s="8" t="s">
        <v>1295</v>
      </c>
      <c r="D18" s="8">
        <v>7936688</v>
      </c>
      <c r="E18" s="8">
        <v>7942738</v>
      </c>
      <c r="F18" s="8">
        <v>88316</v>
      </c>
      <c r="G18" s="8" t="s">
        <v>1389</v>
      </c>
      <c r="H18" s="8" t="s">
        <v>1295</v>
      </c>
      <c r="I18" s="8">
        <v>7842378</v>
      </c>
      <c r="J18" s="8">
        <v>7848372</v>
      </c>
      <c r="K18" s="8" t="s">
        <v>21</v>
      </c>
      <c r="L18" s="8" t="s">
        <v>1390</v>
      </c>
      <c r="M18" s="8" t="s">
        <v>1326</v>
      </c>
      <c r="N18" s="8" t="s">
        <v>1327</v>
      </c>
      <c r="O18" s="8" t="s">
        <v>1391</v>
      </c>
    </row>
    <row r="19" spans="1:16" s="8" customFormat="1">
      <c r="A19" s="8">
        <v>9</v>
      </c>
      <c r="B19" s="9">
        <v>1.61E-7</v>
      </c>
      <c r="C19" s="8" t="s">
        <v>1295</v>
      </c>
      <c r="D19" s="8">
        <v>7936688</v>
      </c>
      <c r="E19" s="8">
        <v>7942738</v>
      </c>
      <c r="F19" s="8">
        <v>0</v>
      </c>
      <c r="G19" s="8" t="s">
        <v>1392</v>
      </c>
      <c r="H19" s="8" t="s">
        <v>1295</v>
      </c>
      <c r="I19" s="8">
        <v>7940390</v>
      </c>
      <c r="J19" s="8">
        <v>7948655</v>
      </c>
      <c r="K19" s="8" t="s">
        <v>1331</v>
      </c>
      <c r="L19" s="8" t="s">
        <v>1393</v>
      </c>
      <c r="M19" s="8" t="s">
        <v>1326</v>
      </c>
      <c r="N19" s="8" t="s">
        <v>1327</v>
      </c>
      <c r="O19" s="8" t="s">
        <v>1394</v>
      </c>
      <c r="P19" s="8" t="s">
        <v>1395</v>
      </c>
    </row>
    <row r="20" spans="1:16" s="8" customFormat="1">
      <c r="A20" s="8">
        <v>9</v>
      </c>
      <c r="B20" s="9">
        <v>1.61E-7</v>
      </c>
      <c r="C20" s="8" t="s">
        <v>1295</v>
      </c>
      <c r="D20" s="8">
        <v>7936688</v>
      </c>
      <c r="E20" s="8">
        <v>7942738</v>
      </c>
      <c r="F20" s="8">
        <v>9971</v>
      </c>
      <c r="G20" s="8" t="s">
        <v>1396</v>
      </c>
      <c r="H20" s="8" t="s">
        <v>1295</v>
      </c>
      <c r="I20" s="8">
        <v>7917812</v>
      </c>
      <c r="J20" s="8">
        <v>7926717</v>
      </c>
      <c r="K20" s="8" t="s">
        <v>1331</v>
      </c>
      <c r="L20" s="8" t="s">
        <v>1397</v>
      </c>
      <c r="M20" s="8" t="s">
        <v>1326</v>
      </c>
      <c r="N20" s="8" t="s">
        <v>1327</v>
      </c>
      <c r="O20" s="8" t="s">
        <v>1398</v>
      </c>
    </row>
    <row r="21" spans="1:16" s="8" customFormat="1">
      <c r="A21" s="8">
        <v>9</v>
      </c>
      <c r="B21" s="9">
        <v>1.61E-7</v>
      </c>
      <c r="C21" s="8" t="s">
        <v>1295</v>
      </c>
      <c r="D21" s="8">
        <v>7936688</v>
      </c>
      <c r="E21" s="8">
        <v>7942738</v>
      </c>
      <c r="F21" s="8">
        <v>22370</v>
      </c>
      <c r="G21" s="8" t="s">
        <v>1399</v>
      </c>
      <c r="H21" s="8" t="s">
        <v>1295</v>
      </c>
      <c r="I21" s="8">
        <v>7965108</v>
      </c>
      <c r="J21" s="8">
        <v>8043744</v>
      </c>
      <c r="K21" s="8" t="s">
        <v>21</v>
      </c>
      <c r="L21" s="8" t="s">
        <v>1400</v>
      </c>
      <c r="M21" s="8" t="s">
        <v>1326</v>
      </c>
      <c r="N21" s="8" t="s">
        <v>1327</v>
      </c>
      <c r="O21" s="8" t="s">
        <v>1401</v>
      </c>
      <c r="P21" s="8" t="s">
        <v>1402</v>
      </c>
    </row>
    <row r="22" spans="1:16" s="8" customFormat="1">
      <c r="A22" s="8">
        <v>10</v>
      </c>
      <c r="B22" s="9">
        <v>2.67E-7</v>
      </c>
      <c r="C22" s="8" t="s">
        <v>1299</v>
      </c>
      <c r="D22" s="8">
        <v>59933428</v>
      </c>
      <c r="E22" s="8">
        <v>59941128</v>
      </c>
      <c r="F22" s="8">
        <v>298589</v>
      </c>
      <c r="G22" s="8" t="s">
        <v>1403</v>
      </c>
      <c r="H22" s="8" t="s">
        <v>1299</v>
      </c>
      <c r="I22" s="8">
        <v>60239717</v>
      </c>
      <c r="J22" s="8">
        <v>60738121</v>
      </c>
      <c r="K22" s="8" t="s">
        <v>21</v>
      </c>
      <c r="L22" s="8" t="s">
        <v>1404</v>
      </c>
      <c r="M22" s="8" t="s">
        <v>1326</v>
      </c>
      <c r="N22" s="8" t="s">
        <v>1327</v>
      </c>
      <c r="O22" s="8" t="s">
        <v>1405</v>
      </c>
      <c r="P22" s="8" t="s">
        <v>1406</v>
      </c>
    </row>
    <row r="23" spans="1:16" s="8" customFormat="1">
      <c r="A23" s="8">
        <v>11</v>
      </c>
      <c r="B23" s="9">
        <v>3.65E-7</v>
      </c>
      <c r="C23" s="8" t="s">
        <v>1300</v>
      </c>
      <c r="D23" s="8">
        <v>73307800</v>
      </c>
      <c r="E23" s="8">
        <v>73991800</v>
      </c>
      <c r="F23" s="8">
        <v>499899</v>
      </c>
      <c r="G23" s="8" t="s">
        <v>1407</v>
      </c>
      <c r="H23" s="8" t="s">
        <v>1300</v>
      </c>
      <c r="I23" s="8">
        <v>74491699</v>
      </c>
      <c r="J23" s="8">
        <v>74663871</v>
      </c>
      <c r="K23" s="8" t="s">
        <v>21</v>
      </c>
      <c r="L23" s="8" t="s">
        <v>1408</v>
      </c>
      <c r="M23" s="8" t="s">
        <v>1326</v>
      </c>
      <c r="N23" s="8" t="s">
        <v>1327</v>
      </c>
      <c r="O23" s="8" t="s">
        <v>1409</v>
      </c>
      <c r="P23" s="8" t="s">
        <v>1410</v>
      </c>
    </row>
    <row r="24" spans="1:16" s="8" customFormat="1">
      <c r="A24" s="8">
        <v>12</v>
      </c>
      <c r="B24" s="9">
        <v>4.0499999999999999E-7</v>
      </c>
      <c r="C24" s="8" t="s">
        <v>1301</v>
      </c>
      <c r="D24" s="8">
        <v>69562813</v>
      </c>
      <c r="E24" s="8">
        <v>69676813</v>
      </c>
      <c r="F24" s="8">
        <v>0</v>
      </c>
      <c r="G24" s="8" t="s">
        <v>1411</v>
      </c>
      <c r="H24" s="8" t="s">
        <v>1301</v>
      </c>
      <c r="I24" s="8">
        <v>69556427</v>
      </c>
      <c r="J24" s="8">
        <v>69597924</v>
      </c>
      <c r="K24" s="8" t="s">
        <v>21</v>
      </c>
      <c r="L24" s="8" t="s">
        <v>1412</v>
      </c>
      <c r="M24" s="8" t="s">
        <v>1326</v>
      </c>
      <c r="N24" s="8" t="s">
        <v>1327</v>
      </c>
      <c r="O24" s="8" t="s">
        <v>1413</v>
      </c>
      <c r="P24" s="8" t="s">
        <v>1414</v>
      </c>
    </row>
    <row r="25" spans="1:16" s="8" customFormat="1">
      <c r="A25" s="8">
        <v>12</v>
      </c>
      <c r="B25" s="9">
        <v>4.0499999999999999E-7</v>
      </c>
      <c r="C25" s="8" t="s">
        <v>1301</v>
      </c>
      <c r="D25" s="8">
        <v>69562813</v>
      </c>
      <c r="E25" s="8">
        <v>69676813</v>
      </c>
      <c r="F25" s="8">
        <v>4852</v>
      </c>
      <c r="G25" s="8" t="s">
        <v>1415</v>
      </c>
      <c r="H25" s="8" t="s">
        <v>1301</v>
      </c>
      <c r="I25" s="8">
        <v>69681665</v>
      </c>
      <c r="J25" s="8">
        <v>69835105</v>
      </c>
      <c r="K25" s="8" t="s">
        <v>21</v>
      </c>
      <c r="L25" s="8" t="s">
        <v>1416</v>
      </c>
      <c r="M25" s="8" t="s">
        <v>1326</v>
      </c>
      <c r="N25" s="8" t="s">
        <v>1327</v>
      </c>
      <c r="O25" s="8" t="s">
        <v>1417</v>
      </c>
      <c r="P25" s="8" t="s">
        <v>1418</v>
      </c>
    </row>
    <row r="26" spans="1:16" s="8" customFormat="1">
      <c r="A26" s="8">
        <v>12</v>
      </c>
      <c r="B26" s="9">
        <v>4.0499999999999999E-7</v>
      </c>
      <c r="C26" s="8" t="s">
        <v>1301</v>
      </c>
      <c r="D26" s="8">
        <v>69562813</v>
      </c>
      <c r="E26" s="8">
        <v>69676813</v>
      </c>
      <c r="F26" s="8">
        <v>0</v>
      </c>
      <c r="G26" s="8" t="s">
        <v>1419</v>
      </c>
      <c r="H26" s="8" t="s">
        <v>1301</v>
      </c>
      <c r="I26" s="8">
        <v>69644427</v>
      </c>
      <c r="J26" s="8">
        <v>69678147</v>
      </c>
      <c r="K26" s="8" t="s">
        <v>1331</v>
      </c>
      <c r="L26" s="8" t="s">
        <v>1420</v>
      </c>
      <c r="M26" s="8" t="s">
        <v>1326</v>
      </c>
      <c r="N26" s="8" t="s">
        <v>1327</v>
      </c>
      <c r="O26" s="8" t="s">
        <v>1421</v>
      </c>
      <c r="P26" s="8" t="s">
        <v>1422</v>
      </c>
    </row>
    <row r="27" spans="1:16" s="8" customFormat="1">
      <c r="A27" s="8">
        <v>13</v>
      </c>
      <c r="B27" s="9">
        <v>4.58E-7</v>
      </c>
      <c r="C27" s="8" t="s">
        <v>1302</v>
      </c>
      <c r="D27" s="8">
        <v>108904396</v>
      </c>
      <c r="E27" s="8">
        <v>109115396</v>
      </c>
      <c r="F27" s="8">
        <v>365503</v>
      </c>
      <c r="G27" s="8" t="s">
        <v>1423</v>
      </c>
      <c r="H27" s="8" t="s">
        <v>1302</v>
      </c>
      <c r="I27" s="8">
        <v>108456825</v>
      </c>
      <c r="J27" s="8">
        <v>108538893</v>
      </c>
      <c r="K27" s="8" t="s">
        <v>1331</v>
      </c>
      <c r="L27" s="8" t="s">
        <v>1424</v>
      </c>
      <c r="M27" s="8" t="s">
        <v>1326</v>
      </c>
      <c r="N27" s="8" t="s">
        <v>1327</v>
      </c>
      <c r="O27" s="8" t="s">
        <v>1425</v>
      </c>
      <c r="P27" s="8" t="s">
        <v>1426</v>
      </c>
    </row>
    <row r="28" spans="1:16" s="8" customFormat="1">
      <c r="A28" s="8">
        <v>14</v>
      </c>
      <c r="B28" s="9">
        <v>5.2099999999999997E-7</v>
      </c>
      <c r="C28" s="8" t="s">
        <v>1300</v>
      </c>
      <c r="D28" s="8">
        <v>19157141</v>
      </c>
      <c r="E28" s="8">
        <v>19164481</v>
      </c>
      <c r="F28" s="8">
        <v>33445</v>
      </c>
      <c r="G28" s="8" t="s">
        <v>1427</v>
      </c>
      <c r="H28" s="8" t="s">
        <v>1300</v>
      </c>
      <c r="I28" s="8">
        <v>19197926</v>
      </c>
      <c r="J28" s="8">
        <v>19229275</v>
      </c>
      <c r="K28" s="8" t="s">
        <v>21</v>
      </c>
      <c r="L28" s="8" t="s">
        <v>1428</v>
      </c>
      <c r="M28" s="8" t="s">
        <v>1326</v>
      </c>
      <c r="N28" s="8" t="s">
        <v>1327</v>
      </c>
      <c r="O28" s="8" t="s">
        <v>1429</v>
      </c>
      <c r="P28" s="8" t="s">
        <v>1430</v>
      </c>
    </row>
    <row r="29" spans="1:16" s="8" customFormat="1">
      <c r="A29" s="8">
        <v>14</v>
      </c>
      <c r="B29" s="9">
        <v>5.2099999999999997E-7</v>
      </c>
      <c r="C29" s="8" t="s">
        <v>1300</v>
      </c>
      <c r="D29" s="8">
        <v>19157141</v>
      </c>
      <c r="E29" s="8">
        <v>19164481</v>
      </c>
      <c r="F29" s="8">
        <v>66294</v>
      </c>
      <c r="G29" s="8" t="s">
        <v>1431</v>
      </c>
      <c r="H29" s="8" t="s">
        <v>1300</v>
      </c>
      <c r="I29" s="8">
        <v>19230775</v>
      </c>
      <c r="J29" s="8">
        <v>19283180</v>
      </c>
      <c r="K29" s="8" t="s">
        <v>21</v>
      </c>
      <c r="L29" s="8" t="s">
        <v>1432</v>
      </c>
      <c r="M29" s="8" t="s">
        <v>1326</v>
      </c>
      <c r="N29" s="8" t="s">
        <v>1327</v>
      </c>
      <c r="O29" s="8" t="s">
        <v>1433</v>
      </c>
    </row>
    <row r="30" spans="1:16" s="8" customFormat="1">
      <c r="A30" s="8">
        <v>14</v>
      </c>
      <c r="B30" s="9">
        <v>5.2099999999999997E-7</v>
      </c>
      <c r="C30" s="8" t="s">
        <v>1300</v>
      </c>
      <c r="D30" s="8">
        <v>19157141</v>
      </c>
      <c r="E30" s="8">
        <v>19164481</v>
      </c>
      <c r="F30" s="8">
        <v>81781</v>
      </c>
      <c r="G30" s="8" t="s">
        <v>1434</v>
      </c>
      <c r="H30" s="8" t="s">
        <v>1300</v>
      </c>
      <c r="I30" s="8">
        <v>18957500</v>
      </c>
      <c r="J30" s="8">
        <v>19075360</v>
      </c>
      <c r="K30" s="8" t="s">
        <v>1331</v>
      </c>
      <c r="L30" s="8" t="s">
        <v>1435</v>
      </c>
      <c r="M30" s="8" t="s">
        <v>1326</v>
      </c>
      <c r="N30" s="8" t="s">
        <v>1327</v>
      </c>
      <c r="O30" s="8" t="s">
        <v>1436</v>
      </c>
      <c r="P30" s="8" t="s">
        <v>1437</v>
      </c>
    </row>
    <row r="31" spans="1:16" s="8" customFormat="1">
      <c r="A31" s="8">
        <v>14</v>
      </c>
      <c r="B31" s="9">
        <v>5.2099999999999997E-7</v>
      </c>
      <c r="C31" s="8" t="s">
        <v>1300</v>
      </c>
      <c r="D31" s="8">
        <v>19157141</v>
      </c>
      <c r="E31" s="8">
        <v>19164481</v>
      </c>
      <c r="F31" s="8">
        <v>11286</v>
      </c>
      <c r="G31" s="8" t="s">
        <v>1438</v>
      </c>
      <c r="H31" s="8" t="s">
        <v>1300</v>
      </c>
      <c r="I31" s="8">
        <v>19175767</v>
      </c>
      <c r="J31" s="8">
        <v>19247615</v>
      </c>
      <c r="K31" s="8" t="s">
        <v>21</v>
      </c>
      <c r="L31" s="8" t="s">
        <v>1439</v>
      </c>
      <c r="M31" s="8" t="s">
        <v>1326</v>
      </c>
      <c r="N31" s="8" t="s">
        <v>1440</v>
      </c>
    </row>
    <row r="32" spans="1:16" s="8" customFormat="1">
      <c r="A32" s="8">
        <v>14</v>
      </c>
      <c r="B32" s="9">
        <v>5.2099999999999997E-7</v>
      </c>
      <c r="C32" s="8" t="s">
        <v>1300</v>
      </c>
      <c r="D32" s="8">
        <v>19157141</v>
      </c>
      <c r="E32" s="8">
        <v>19164481</v>
      </c>
      <c r="F32" s="8">
        <v>1612</v>
      </c>
      <c r="G32" s="8" t="s">
        <v>1441</v>
      </c>
      <c r="H32" s="8" t="s">
        <v>1300</v>
      </c>
      <c r="I32" s="8">
        <v>19166093</v>
      </c>
      <c r="J32" s="8">
        <v>19186176</v>
      </c>
      <c r="K32" s="8" t="s">
        <v>21</v>
      </c>
      <c r="L32" s="8" t="s">
        <v>1442</v>
      </c>
      <c r="M32" s="8" t="s">
        <v>1326</v>
      </c>
      <c r="N32" s="8" t="s">
        <v>1327</v>
      </c>
      <c r="O32" s="8" t="s">
        <v>1443</v>
      </c>
      <c r="P32" s="8" t="s">
        <v>1444</v>
      </c>
    </row>
    <row r="33" spans="1:16" s="8" customFormat="1">
      <c r="A33" s="8">
        <v>15</v>
      </c>
      <c r="B33" s="9">
        <v>5.4600000000000005E-7</v>
      </c>
      <c r="C33" s="8" t="s">
        <v>1303</v>
      </c>
      <c r="D33" s="8">
        <v>60193568</v>
      </c>
      <c r="E33" s="8">
        <v>60225668</v>
      </c>
      <c r="F33" s="8">
        <v>50925</v>
      </c>
      <c r="G33" s="8" t="s">
        <v>1445</v>
      </c>
      <c r="H33" s="8" t="s">
        <v>1303</v>
      </c>
      <c r="I33" s="8">
        <v>60019966</v>
      </c>
      <c r="J33" s="8">
        <v>60142643</v>
      </c>
      <c r="K33" s="8" t="s">
        <v>21</v>
      </c>
      <c r="L33" s="8" t="s">
        <v>1446</v>
      </c>
      <c r="M33" s="8" t="s">
        <v>1326</v>
      </c>
      <c r="N33" s="8" t="s">
        <v>1327</v>
      </c>
      <c r="O33" s="8" t="s">
        <v>1447</v>
      </c>
      <c r="P33" s="8" t="s">
        <v>1448</v>
      </c>
    </row>
    <row r="34" spans="1:16" s="8" customFormat="1">
      <c r="A34" s="8">
        <v>16</v>
      </c>
      <c r="B34" s="9">
        <v>5.51E-7</v>
      </c>
      <c r="C34" s="8" t="s">
        <v>1304</v>
      </c>
      <c r="D34" s="8">
        <v>59233227</v>
      </c>
      <c r="E34" s="8">
        <v>59355227</v>
      </c>
      <c r="F34" s="8">
        <v>472255</v>
      </c>
      <c r="G34" s="8" t="s">
        <v>1449</v>
      </c>
      <c r="H34" s="8" t="s">
        <v>1304</v>
      </c>
      <c r="I34" s="8">
        <v>59827482</v>
      </c>
      <c r="J34" s="8">
        <v>60515673</v>
      </c>
      <c r="K34" s="8" t="s">
        <v>1331</v>
      </c>
      <c r="L34" s="8" t="s">
        <v>1450</v>
      </c>
      <c r="M34" s="8" t="s">
        <v>1326</v>
      </c>
      <c r="N34" s="8" t="s">
        <v>1327</v>
      </c>
      <c r="O34" s="8" t="s">
        <v>1451</v>
      </c>
    </row>
    <row r="35" spans="1:16" s="8" customFormat="1">
      <c r="A35" s="8">
        <v>17</v>
      </c>
      <c r="B35" s="9">
        <v>6.3300000000000002E-7</v>
      </c>
      <c r="C35" s="8" t="s">
        <v>1297</v>
      </c>
      <c r="D35" s="8">
        <v>60547061</v>
      </c>
      <c r="E35" s="8">
        <v>60547061</v>
      </c>
      <c r="F35" s="8">
        <v>54337</v>
      </c>
      <c r="G35" s="8" t="s">
        <v>1452</v>
      </c>
      <c r="H35" s="8" t="s">
        <v>1297</v>
      </c>
      <c r="I35" s="8">
        <v>60491423</v>
      </c>
      <c r="J35" s="8">
        <v>60492724</v>
      </c>
      <c r="K35" s="8" t="s">
        <v>1331</v>
      </c>
      <c r="L35" s="8" t="s">
        <v>1453</v>
      </c>
      <c r="M35" s="8" t="s">
        <v>1326</v>
      </c>
      <c r="N35" s="8" t="s">
        <v>1440</v>
      </c>
    </row>
    <row r="36" spans="1:16" s="8" customFormat="1">
      <c r="A36" s="8">
        <v>17</v>
      </c>
      <c r="B36" s="9">
        <v>6.3300000000000002E-7</v>
      </c>
      <c r="C36" s="8" t="s">
        <v>1297</v>
      </c>
      <c r="D36" s="8">
        <v>60547061</v>
      </c>
      <c r="E36" s="8">
        <v>60547061</v>
      </c>
      <c r="F36" s="8">
        <v>41113</v>
      </c>
      <c r="G36" s="8" t="s">
        <v>1454</v>
      </c>
      <c r="H36" s="8" t="s">
        <v>1297</v>
      </c>
      <c r="I36" s="8">
        <v>60505640</v>
      </c>
      <c r="J36" s="8">
        <v>60505948</v>
      </c>
      <c r="K36" s="8" t="s">
        <v>21</v>
      </c>
      <c r="L36" s="8" t="s">
        <v>1455</v>
      </c>
      <c r="M36" s="8" t="s">
        <v>1326</v>
      </c>
      <c r="N36" s="8" t="s">
        <v>1440</v>
      </c>
    </row>
    <row r="37" spans="1:16" s="8" customFormat="1">
      <c r="A37" s="8">
        <v>17</v>
      </c>
      <c r="B37" s="9">
        <v>6.3300000000000002E-7</v>
      </c>
      <c r="C37" s="8" t="s">
        <v>1297</v>
      </c>
      <c r="D37" s="8">
        <v>60547061</v>
      </c>
      <c r="E37" s="8">
        <v>60547061</v>
      </c>
      <c r="F37" s="8">
        <v>0</v>
      </c>
      <c r="G37" s="8" t="s">
        <v>1456</v>
      </c>
      <c r="H37" s="8" t="s">
        <v>1297</v>
      </c>
      <c r="I37" s="8">
        <v>60382672</v>
      </c>
      <c r="J37" s="8">
        <v>60647666</v>
      </c>
      <c r="K37" s="8" t="s">
        <v>1331</v>
      </c>
      <c r="L37" s="8" t="s">
        <v>1457</v>
      </c>
      <c r="M37" s="8" t="s">
        <v>1326</v>
      </c>
      <c r="N37" s="8" t="s">
        <v>1327</v>
      </c>
      <c r="O37" s="8" t="s">
        <v>1458</v>
      </c>
      <c r="P37" s="8" t="s">
        <v>1459</v>
      </c>
    </row>
    <row r="38" spans="1:16" s="8" customFormat="1">
      <c r="A38" s="8">
        <v>18</v>
      </c>
      <c r="B38" s="9">
        <v>6.5799999999999999E-7</v>
      </c>
      <c r="C38" s="8" t="s">
        <v>1296</v>
      </c>
      <c r="D38" s="8">
        <v>106306608</v>
      </c>
      <c r="E38" s="8">
        <v>106306608</v>
      </c>
      <c r="F38" s="8">
        <v>0</v>
      </c>
      <c r="G38" s="8" t="s">
        <v>1460</v>
      </c>
      <c r="H38" s="8" t="s">
        <v>1296</v>
      </c>
      <c r="I38" s="8">
        <v>106290234</v>
      </c>
      <c r="J38" s="8">
        <v>106395238</v>
      </c>
      <c r="K38" s="8" t="s">
        <v>21</v>
      </c>
      <c r="L38" s="8" t="s">
        <v>1461</v>
      </c>
      <c r="M38" s="8" t="s">
        <v>1326</v>
      </c>
      <c r="N38" s="8" t="s">
        <v>1327</v>
      </c>
      <c r="O38" s="8" t="s">
        <v>1462</v>
      </c>
      <c r="P38" s="8" t="s">
        <v>1463</v>
      </c>
    </row>
    <row r="39" spans="1:16" s="8" customFormat="1">
      <c r="A39" s="8">
        <v>19</v>
      </c>
      <c r="B39" s="9">
        <v>6.9500000000000002E-7</v>
      </c>
      <c r="C39" s="8" t="s">
        <v>1295</v>
      </c>
      <c r="D39" s="8">
        <v>110277300</v>
      </c>
      <c r="E39" s="8">
        <v>110308587</v>
      </c>
      <c r="F39" s="8">
        <v>68988</v>
      </c>
      <c r="G39" s="8" t="s">
        <v>1464</v>
      </c>
      <c r="H39" s="8" t="s">
        <v>1295</v>
      </c>
      <c r="I39" s="8">
        <v>110152033</v>
      </c>
      <c r="J39" s="8">
        <v>110208312</v>
      </c>
      <c r="K39" s="8" t="s">
        <v>1331</v>
      </c>
      <c r="L39" s="8" t="s">
        <v>1465</v>
      </c>
      <c r="M39" s="8" t="s">
        <v>1326</v>
      </c>
      <c r="N39" s="8" t="s">
        <v>1327</v>
      </c>
      <c r="O39" s="8" t="s">
        <v>1466</v>
      </c>
      <c r="P39" s="8" t="s">
        <v>1467</v>
      </c>
    </row>
    <row r="40" spans="1:16" s="8" customFormat="1">
      <c r="A40" s="8">
        <v>19</v>
      </c>
      <c r="B40" s="9">
        <v>6.9500000000000002E-7</v>
      </c>
      <c r="C40" s="8" t="s">
        <v>1295</v>
      </c>
      <c r="D40" s="8">
        <v>110277300</v>
      </c>
      <c r="E40" s="8">
        <v>110308587</v>
      </c>
      <c r="F40" s="8">
        <v>59020</v>
      </c>
      <c r="G40" s="8" t="s">
        <v>1468</v>
      </c>
      <c r="H40" s="8" t="s">
        <v>1295</v>
      </c>
      <c r="I40" s="8">
        <v>110367607</v>
      </c>
      <c r="J40" s="8">
        <v>110434194</v>
      </c>
      <c r="K40" s="8" t="s">
        <v>21</v>
      </c>
      <c r="L40" s="8" t="s">
        <v>1469</v>
      </c>
      <c r="M40" s="8" t="s">
        <v>1326</v>
      </c>
      <c r="N40" s="8" t="s">
        <v>1327</v>
      </c>
      <c r="O40" s="8" t="s">
        <v>1470</v>
      </c>
      <c r="P40" s="8" t="s">
        <v>1471</v>
      </c>
    </row>
    <row r="41" spans="1:16" s="8" customFormat="1">
      <c r="A41" s="8">
        <v>19</v>
      </c>
      <c r="B41" s="9">
        <v>6.9500000000000002E-7</v>
      </c>
      <c r="C41" s="8" t="s">
        <v>1295</v>
      </c>
      <c r="D41" s="8">
        <v>110277300</v>
      </c>
      <c r="E41" s="8">
        <v>110308587</v>
      </c>
      <c r="F41" s="8">
        <v>0</v>
      </c>
      <c r="G41" s="8" t="s">
        <v>1472</v>
      </c>
      <c r="H41" s="8" t="s">
        <v>1295</v>
      </c>
      <c r="I41" s="8">
        <v>110288748</v>
      </c>
      <c r="J41" s="8">
        <v>110318293</v>
      </c>
      <c r="K41" s="8" t="s">
        <v>21</v>
      </c>
      <c r="L41" s="8" t="s">
        <v>1473</v>
      </c>
      <c r="M41" s="8" t="s">
        <v>1326</v>
      </c>
      <c r="N41" s="8" t="s">
        <v>1327</v>
      </c>
      <c r="O41" s="8" t="s">
        <v>1474</v>
      </c>
    </row>
    <row r="42" spans="1:16" s="8" customFormat="1">
      <c r="A42" s="8">
        <v>19</v>
      </c>
      <c r="B42" s="9">
        <v>6.9500000000000002E-7</v>
      </c>
      <c r="C42" s="8" t="s">
        <v>1295</v>
      </c>
      <c r="D42" s="8">
        <v>110277300</v>
      </c>
      <c r="E42" s="8">
        <v>110308587</v>
      </c>
      <c r="F42" s="8">
        <v>29482</v>
      </c>
      <c r="G42" s="8" t="s">
        <v>1475</v>
      </c>
      <c r="H42" s="8" t="s">
        <v>1295</v>
      </c>
      <c r="I42" s="8">
        <v>110338069</v>
      </c>
      <c r="J42" s="8">
        <v>110421646</v>
      </c>
      <c r="K42" s="8" t="s">
        <v>1331</v>
      </c>
      <c r="L42" s="8" t="s">
        <v>1476</v>
      </c>
      <c r="M42" s="8" t="s">
        <v>1326</v>
      </c>
      <c r="N42" s="8" t="s">
        <v>1327</v>
      </c>
      <c r="O42" s="8" t="s">
        <v>1477</v>
      </c>
      <c r="P42" s="8" t="s">
        <v>1478</v>
      </c>
    </row>
    <row r="43" spans="1:16" s="8" customFormat="1">
      <c r="A43" s="8">
        <v>19</v>
      </c>
      <c r="B43" s="9">
        <v>6.9500000000000002E-7</v>
      </c>
      <c r="C43" s="8" t="s">
        <v>1295</v>
      </c>
      <c r="D43" s="8">
        <v>110277300</v>
      </c>
      <c r="E43" s="8">
        <v>110308587</v>
      </c>
      <c r="F43" s="8">
        <v>6088</v>
      </c>
      <c r="G43" s="8" t="s">
        <v>1479</v>
      </c>
      <c r="H43" s="8" t="s">
        <v>1295</v>
      </c>
      <c r="I43" s="8">
        <v>110220890</v>
      </c>
      <c r="J43" s="8">
        <v>110271212</v>
      </c>
      <c r="K43" s="8" t="s">
        <v>21</v>
      </c>
      <c r="L43" s="8" t="s">
        <v>1480</v>
      </c>
      <c r="M43" s="8" t="s">
        <v>1326</v>
      </c>
      <c r="N43" s="8" t="s">
        <v>1327</v>
      </c>
      <c r="O43" s="8" t="s">
        <v>1481</v>
      </c>
      <c r="P43" s="8" t="s">
        <v>1482</v>
      </c>
    </row>
    <row r="44" spans="1:16" s="8" customFormat="1">
      <c r="A44" s="8">
        <v>20</v>
      </c>
      <c r="B44" s="9">
        <v>7.9599999999999998E-7</v>
      </c>
      <c r="C44" s="8" t="s">
        <v>1297</v>
      </c>
      <c r="D44" s="8">
        <v>36669275</v>
      </c>
      <c r="E44" s="8">
        <v>36773375</v>
      </c>
      <c r="F44" s="8">
        <v>1523275</v>
      </c>
      <c r="G44" s="8" t="s">
        <v>1483</v>
      </c>
      <c r="H44" s="8" t="s">
        <v>1297</v>
      </c>
      <c r="I44" s="8">
        <v>34823010</v>
      </c>
      <c r="J44" s="8">
        <v>35146000</v>
      </c>
      <c r="K44" s="8" t="s">
        <v>21</v>
      </c>
      <c r="L44" s="8" t="s">
        <v>1484</v>
      </c>
      <c r="M44" s="8" t="s">
        <v>1326</v>
      </c>
      <c r="N44" s="8" t="s">
        <v>1327</v>
      </c>
      <c r="O44" s="8" t="s">
        <v>1485</v>
      </c>
      <c r="P44" s="8" t="s">
        <v>1486</v>
      </c>
    </row>
    <row r="45" spans="1:16" s="8" customFormat="1">
      <c r="A45" s="8">
        <v>21</v>
      </c>
      <c r="B45" s="9">
        <v>8.9999999999999996E-7</v>
      </c>
      <c r="C45" s="8" t="s">
        <v>1301</v>
      </c>
      <c r="D45" s="8">
        <v>104591469</v>
      </c>
      <c r="E45" s="8">
        <v>104960469</v>
      </c>
      <c r="F45" s="8">
        <v>0</v>
      </c>
      <c r="G45" s="8" t="s">
        <v>1487</v>
      </c>
      <c r="H45" s="8" t="s">
        <v>1301</v>
      </c>
      <c r="I45" s="8">
        <v>104629273</v>
      </c>
      <c r="J45" s="8">
        <v>104661656</v>
      </c>
      <c r="K45" s="8" t="s">
        <v>1331</v>
      </c>
      <c r="L45" s="8" t="s">
        <v>1488</v>
      </c>
      <c r="M45" s="8" t="s">
        <v>1326</v>
      </c>
      <c r="N45" s="8" t="s">
        <v>1327</v>
      </c>
      <c r="O45" s="8" t="s">
        <v>1489</v>
      </c>
      <c r="P45" s="8" t="s">
        <v>1490</v>
      </c>
    </row>
    <row r="46" spans="1:16" s="8" customFormat="1">
      <c r="A46" s="8">
        <v>21</v>
      </c>
      <c r="B46" s="9">
        <v>8.9999999999999996E-7</v>
      </c>
      <c r="C46" s="8" t="s">
        <v>1301</v>
      </c>
      <c r="D46" s="8">
        <v>104591469</v>
      </c>
      <c r="E46" s="8">
        <v>104960469</v>
      </c>
      <c r="F46" s="8">
        <v>0</v>
      </c>
      <c r="G46" s="8" t="s">
        <v>1491</v>
      </c>
      <c r="H46" s="8" t="s">
        <v>1301</v>
      </c>
      <c r="I46" s="8">
        <v>104613980</v>
      </c>
      <c r="J46" s="8">
        <v>104624718</v>
      </c>
      <c r="K46" s="8" t="s">
        <v>1331</v>
      </c>
      <c r="L46" s="8" t="s">
        <v>1492</v>
      </c>
      <c r="M46" s="8" t="s">
        <v>1326</v>
      </c>
      <c r="N46" s="8" t="s">
        <v>1327</v>
      </c>
      <c r="O46" s="8" t="s">
        <v>1493</v>
      </c>
      <c r="P46" s="8" t="s">
        <v>1494</v>
      </c>
    </row>
    <row r="47" spans="1:16" s="8" customFormat="1">
      <c r="A47" s="8">
        <v>21</v>
      </c>
      <c r="B47" s="9">
        <v>8.9999999999999996E-7</v>
      </c>
      <c r="C47" s="8" t="s">
        <v>1301</v>
      </c>
      <c r="D47" s="8">
        <v>104591469</v>
      </c>
      <c r="E47" s="8">
        <v>104960469</v>
      </c>
      <c r="F47" s="8">
        <v>0</v>
      </c>
      <c r="G47" s="8" t="s">
        <v>1495</v>
      </c>
      <c r="H47" s="8" t="s">
        <v>1301</v>
      </c>
      <c r="I47" s="8">
        <v>104614029</v>
      </c>
      <c r="J47" s="8">
        <v>104661656</v>
      </c>
      <c r="K47" s="8" t="s">
        <v>1331</v>
      </c>
      <c r="L47" s="8" t="s">
        <v>1496</v>
      </c>
      <c r="M47" s="8" t="s">
        <v>1326</v>
      </c>
      <c r="N47" s="8" t="s">
        <v>1440</v>
      </c>
    </row>
    <row r="48" spans="1:16" s="8" customFormat="1">
      <c r="A48" s="8">
        <v>21</v>
      </c>
      <c r="B48" s="9">
        <v>8.9999999999999996E-7</v>
      </c>
      <c r="C48" s="8" t="s">
        <v>1301</v>
      </c>
      <c r="D48" s="8">
        <v>104591469</v>
      </c>
      <c r="E48" s="8">
        <v>104960469</v>
      </c>
      <c r="F48" s="8">
        <v>0</v>
      </c>
      <c r="G48" s="8" t="s">
        <v>1497</v>
      </c>
      <c r="H48" s="8" t="s">
        <v>1301</v>
      </c>
      <c r="I48" s="8">
        <v>104678050</v>
      </c>
      <c r="J48" s="8">
        <v>104849978</v>
      </c>
      <c r="K48" s="8" t="s">
        <v>1331</v>
      </c>
      <c r="L48" s="8" t="s">
        <v>1498</v>
      </c>
      <c r="M48" s="8" t="s">
        <v>1326</v>
      </c>
      <c r="N48" s="8" t="s">
        <v>1327</v>
      </c>
      <c r="O48" s="8" t="s">
        <v>1499</v>
      </c>
      <c r="P48" s="8" t="s">
        <v>1500</v>
      </c>
    </row>
    <row r="49" spans="1:16" s="8" customFormat="1">
      <c r="A49" s="8">
        <v>21</v>
      </c>
      <c r="B49" s="9">
        <v>8.9999999999999996E-7</v>
      </c>
      <c r="C49" s="8" t="s">
        <v>1301</v>
      </c>
      <c r="D49" s="8">
        <v>104591469</v>
      </c>
      <c r="E49" s="8">
        <v>104960469</v>
      </c>
      <c r="F49" s="8">
        <v>0</v>
      </c>
      <c r="G49" s="8" t="s">
        <v>1501</v>
      </c>
      <c r="H49" s="8" t="s">
        <v>1301</v>
      </c>
      <c r="I49" s="8">
        <v>104590288</v>
      </c>
      <c r="J49" s="8">
        <v>104597290</v>
      </c>
      <c r="K49" s="8" t="s">
        <v>21</v>
      </c>
      <c r="L49" s="8" t="s">
        <v>1502</v>
      </c>
      <c r="M49" s="8" t="s">
        <v>1326</v>
      </c>
      <c r="N49" s="8" t="s">
        <v>1327</v>
      </c>
      <c r="O49" s="8" t="s">
        <v>1503</v>
      </c>
      <c r="P49" s="8" t="s">
        <v>1504</v>
      </c>
    </row>
    <row r="50" spans="1:16" s="8" customFormat="1">
      <c r="A50" s="8">
        <v>21</v>
      </c>
      <c r="B50" s="9">
        <v>8.9999999999999996E-7</v>
      </c>
      <c r="C50" s="8" t="s">
        <v>1301</v>
      </c>
      <c r="D50" s="8">
        <v>104591469</v>
      </c>
      <c r="E50" s="8">
        <v>104960469</v>
      </c>
      <c r="F50" s="8">
        <v>76451</v>
      </c>
      <c r="G50" s="8" t="s">
        <v>1505</v>
      </c>
      <c r="H50" s="8" t="s">
        <v>1301</v>
      </c>
      <c r="I50" s="8">
        <v>105036920</v>
      </c>
      <c r="J50" s="8">
        <v>105050108</v>
      </c>
      <c r="K50" s="8" t="s">
        <v>1331</v>
      </c>
      <c r="L50" s="8" t="s">
        <v>1506</v>
      </c>
      <c r="M50" s="8" t="s">
        <v>1326</v>
      </c>
      <c r="N50" s="8" t="s">
        <v>1327</v>
      </c>
      <c r="O50" s="8" t="s">
        <v>1507</v>
      </c>
      <c r="P50" s="8" t="s">
        <v>1508</v>
      </c>
    </row>
    <row r="51" spans="1:16" s="8" customFormat="1">
      <c r="A51" s="8">
        <v>21</v>
      </c>
      <c r="B51" s="9">
        <v>8.9999999999999996E-7</v>
      </c>
      <c r="C51" s="8" t="s">
        <v>1301</v>
      </c>
      <c r="D51" s="8">
        <v>104591469</v>
      </c>
      <c r="E51" s="8">
        <v>104960469</v>
      </c>
      <c r="F51" s="8">
        <v>0</v>
      </c>
      <c r="G51" s="8" t="s">
        <v>1509</v>
      </c>
      <c r="H51" s="8" t="s">
        <v>1301</v>
      </c>
      <c r="I51" s="8">
        <v>104845940</v>
      </c>
      <c r="J51" s="8">
        <v>104953056</v>
      </c>
      <c r="K51" s="8" t="s">
        <v>21</v>
      </c>
      <c r="L51" s="8" t="s">
        <v>1510</v>
      </c>
      <c r="M51" s="8" t="s">
        <v>1326</v>
      </c>
      <c r="N51" s="8" t="s">
        <v>1327</v>
      </c>
      <c r="O51" s="8" t="s">
        <v>1511</v>
      </c>
      <c r="P51" s="8" t="s">
        <v>1512</v>
      </c>
    </row>
    <row r="52" spans="1:16" s="8" customFormat="1">
      <c r="A52" s="8">
        <v>21</v>
      </c>
      <c r="B52" s="9">
        <v>8.9999999999999996E-7</v>
      </c>
      <c r="C52" s="8" t="s">
        <v>1301</v>
      </c>
      <c r="D52" s="8">
        <v>104591469</v>
      </c>
      <c r="E52" s="8">
        <v>104960469</v>
      </c>
      <c r="F52" s="8">
        <v>45175</v>
      </c>
      <c r="G52" s="8" t="s">
        <v>1513</v>
      </c>
      <c r="H52" s="8" t="s">
        <v>1301</v>
      </c>
      <c r="I52" s="8">
        <v>105005644</v>
      </c>
      <c r="J52" s="8">
        <v>105007773</v>
      </c>
      <c r="K52" s="8" t="s">
        <v>1331</v>
      </c>
      <c r="L52" s="8" t="s">
        <v>1514</v>
      </c>
      <c r="M52" s="8" t="s">
        <v>1326</v>
      </c>
      <c r="N52" s="8" t="s">
        <v>1376</v>
      </c>
    </row>
    <row r="53" spans="1:16" s="8" customFormat="1">
      <c r="A53" s="8">
        <v>21</v>
      </c>
      <c r="B53" s="9">
        <v>8.9999999999999996E-7</v>
      </c>
      <c r="C53" s="8" t="s">
        <v>1301</v>
      </c>
      <c r="D53" s="8">
        <v>104591469</v>
      </c>
      <c r="E53" s="8">
        <v>104960469</v>
      </c>
      <c r="F53" s="8">
        <v>88220</v>
      </c>
      <c r="G53" s="8" t="s">
        <v>1515</v>
      </c>
      <c r="H53" s="8" t="s">
        <v>1301</v>
      </c>
      <c r="I53" s="8">
        <v>104474295</v>
      </c>
      <c r="J53" s="8">
        <v>104503249</v>
      </c>
      <c r="K53" s="8" t="s">
        <v>1331</v>
      </c>
      <c r="L53" s="8" t="s">
        <v>1516</v>
      </c>
      <c r="M53" s="8" t="s">
        <v>1326</v>
      </c>
      <c r="N53" s="8" t="s">
        <v>1327</v>
      </c>
      <c r="O53" s="8" t="s">
        <v>1517</v>
      </c>
    </row>
    <row r="54" spans="1:16" s="8" customFormat="1">
      <c r="A54" s="8">
        <v>21</v>
      </c>
      <c r="B54" s="9">
        <v>8.9999999999999996E-7</v>
      </c>
      <c r="C54" s="8" t="s">
        <v>1301</v>
      </c>
      <c r="D54" s="8">
        <v>104591469</v>
      </c>
      <c r="E54" s="8">
        <v>104960469</v>
      </c>
      <c r="F54" s="8">
        <v>15448</v>
      </c>
      <c r="G54" s="8" t="s">
        <v>1518</v>
      </c>
      <c r="H54" s="8" t="s">
        <v>1301</v>
      </c>
      <c r="I54" s="8">
        <v>104503727</v>
      </c>
      <c r="J54" s="8">
        <v>104576021</v>
      </c>
      <c r="K54" s="8" t="s">
        <v>1331</v>
      </c>
      <c r="L54" s="8" t="s">
        <v>1519</v>
      </c>
      <c r="M54" s="8" t="s">
        <v>1326</v>
      </c>
      <c r="N54" s="8" t="s">
        <v>1327</v>
      </c>
      <c r="O54" s="8" t="s">
        <v>1520</v>
      </c>
      <c r="P54" s="8" t="s">
        <v>1521</v>
      </c>
    </row>
    <row r="55" spans="1:16" s="8" customFormat="1">
      <c r="A55" s="8">
        <v>22</v>
      </c>
      <c r="B55" s="9">
        <v>9.9999999999999995E-7</v>
      </c>
      <c r="C55" s="8" t="s">
        <v>1305</v>
      </c>
      <c r="D55" s="8">
        <v>59230418</v>
      </c>
      <c r="E55" s="8">
        <v>59250418</v>
      </c>
      <c r="F55" s="8">
        <v>73405</v>
      </c>
      <c r="G55" s="8" t="s">
        <v>1522</v>
      </c>
      <c r="H55" s="8" t="s">
        <v>1305</v>
      </c>
      <c r="I55" s="8">
        <v>59323823</v>
      </c>
      <c r="J55" s="8">
        <v>59364060</v>
      </c>
      <c r="K55" s="8" t="s">
        <v>1331</v>
      </c>
      <c r="L55" s="8" t="s">
        <v>1523</v>
      </c>
      <c r="M55" s="8" t="s">
        <v>1326</v>
      </c>
      <c r="N55" s="8" t="s">
        <v>1327</v>
      </c>
      <c r="O55" s="8" t="s">
        <v>1524</v>
      </c>
      <c r="P55" s="8" t="s">
        <v>1525</v>
      </c>
    </row>
    <row r="56" spans="1:16" s="8" customFormat="1">
      <c r="A56" s="8">
        <v>23</v>
      </c>
      <c r="B56" s="9">
        <v>1.0100000000000001E-6</v>
      </c>
      <c r="C56" s="8" t="s">
        <v>1296</v>
      </c>
      <c r="D56" s="8">
        <v>190305194</v>
      </c>
      <c r="E56" s="8">
        <v>190317494</v>
      </c>
      <c r="F56" s="8">
        <v>544449</v>
      </c>
      <c r="G56" s="8" t="s">
        <v>1526</v>
      </c>
      <c r="H56" s="8" t="s">
        <v>1296</v>
      </c>
      <c r="I56" s="8">
        <v>190861943</v>
      </c>
      <c r="J56" s="8">
        <v>190884359</v>
      </c>
      <c r="K56" s="8" t="s">
        <v>1331</v>
      </c>
      <c r="L56" s="8" t="s">
        <v>1527</v>
      </c>
      <c r="M56" s="8" t="s">
        <v>1326</v>
      </c>
      <c r="N56" s="8" t="s">
        <v>1327</v>
      </c>
      <c r="O56" s="8" t="s">
        <v>1528</v>
      </c>
      <c r="P56" s="8" t="s">
        <v>1529</v>
      </c>
    </row>
    <row r="57" spans="1:16" s="8" customFormat="1">
      <c r="A57" s="8">
        <v>24</v>
      </c>
      <c r="B57" s="9">
        <v>1.19E-6</v>
      </c>
      <c r="C57" s="8" t="s">
        <v>1292</v>
      </c>
      <c r="D57" s="8">
        <v>10620055</v>
      </c>
      <c r="E57" s="8">
        <v>10644745</v>
      </c>
      <c r="F57" s="8">
        <v>0</v>
      </c>
      <c r="G57" s="8" t="s">
        <v>1530</v>
      </c>
      <c r="H57" s="8" t="s">
        <v>1292</v>
      </c>
      <c r="I57" s="8">
        <v>10564442</v>
      </c>
      <c r="J57" s="8">
        <v>10650308</v>
      </c>
      <c r="K57" s="8" t="s">
        <v>1331</v>
      </c>
      <c r="L57" s="8" t="s">
        <v>1531</v>
      </c>
      <c r="M57" s="8" t="s">
        <v>1326</v>
      </c>
      <c r="N57" s="8" t="s">
        <v>1327</v>
      </c>
      <c r="O57" s="8" t="s">
        <v>1532</v>
      </c>
    </row>
    <row r="58" spans="1:16" s="8" customFormat="1">
      <c r="A58" s="8">
        <v>24</v>
      </c>
      <c r="B58" s="9">
        <v>1.19E-6</v>
      </c>
      <c r="C58" s="8" t="s">
        <v>1292</v>
      </c>
      <c r="D58" s="8">
        <v>10620055</v>
      </c>
      <c r="E58" s="8">
        <v>10644745</v>
      </c>
      <c r="F58" s="8">
        <v>34597</v>
      </c>
      <c r="G58" s="8" t="s">
        <v>1533</v>
      </c>
      <c r="H58" s="8" t="s">
        <v>1292</v>
      </c>
      <c r="I58" s="8">
        <v>10679342</v>
      </c>
      <c r="J58" s="8">
        <v>10761384</v>
      </c>
      <c r="K58" s="8" t="s">
        <v>21</v>
      </c>
      <c r="L58" s="8" t="s">
        <v>1534</v>
      </c>
      <c r="M58" s="8" t="s">
        <v>1326</v>
      </c>
      <c r="N58" s="8" t="s">
        <v>1327</v>
      </c>
      <c r="O58" s="8" t="s">
        <v>1535</v>
      </c>
    </row>
    <row r="59" spans="1:16" s="8" customFormat="1">
      <c r="A59" s="8">
        <v>24</v>
      </c>
      <c r="B59" s="9">
        <v>1.19E-6</v>
      </c>
      <c r="C59" s="8" t="s">
        <v>1292</v>
      </c>
      <c r="D59" s="8">
        <v>10620055</v>
      </c>
      <c r="E59" s="8">
        <v>10644745</v>
      </c>
      <c r="F59" s="8">
        <v>97859</v>
      </c>
      <c r="G59" s="8" t="s">
        <v>1536</v>
      </c>
      <c r="H59" s="8" t="s">
        <v>1292</v>
      </c>
      <c r="I59" s="8">
        <v>10505108</v>
      </c>
      <c r="J59" s="8">
        <v>10522196</v>
      </c>
      <c r="K59" s="8" t="s">
        <v>21</v>
      </c>
      <c r="L59" s="8" t="s">
        <v>1537</v>
      </c>
      <c r="M59" s="8" t="s">
        <v>1326</v>
      </c>
      <c r="N59" s="8" t="s">
        <v>1376</v>
      </c>
    </row>
    <row r="60" spans="1:16" s="8" customFormat="1">
      <c r="A60" s="8">
        <v>25</v>
      </c>
      <c r="B60" s="9">
        <v>1.2500000000000001E-6</v>
      </c>
      <c r="C60" s="8" t="s">
        <v>1293</v>
      </c>
      <c r="D60" s="8">
        <v>87365595</v>
      </c>
      <c r="E60" s="8">
        <v>87365595</v>
      </c>
      <c r="F60" s="8">
        <v>6527</v>
      </c>
      <c r="G60" s="8" t="s">
        <v>1538</v>
      </c>
      <c r="H60" s="8" t="s">
        <v>1293</v>
      </c>
      <c r="I60" s="8">
        <v>87372122</v>
      </c>
      <c r="J60" s="8">
        <v>87389099</v>
      </c>
      <c r="K60" s="8" t="s">
        <v>1331</v>
      </c>
      <c r="L60" s="8" t="s">
        <v>1539</v>
      </c>
      <c r="M60" s="8" t="s">
        <v>1326</v>
      </c>
      <c r="N60" s="8" t="s">
        <v>1376</v>
      </c>
    </row>
    <row r="61" spans="1:16" s="8" customFormat="1">
      <c r="A61" s="8">
        <v>26</v>
      </c>
      <c r="B61" s="9">
        <v>1.3400000000000001E-6</v>
      </c>
      <c r="C61" s="8" t="s">
        <v>1306</v>
      </c>
      <c r="D61" s="8">
        <v>54495269</v>
      </c>
      <c r="E61" s="8">
        <v>54519039</v>
      </c>
      <c r="F61" s="8">
        <v>90979</v>
      </c>
      <c r="G61" s="8" t="s">
        <v>1540</v>
      </c>
      <c r="H61" s="8" t="s">
        <v>1306</v>
      </c>
      <c r="I61" s="8">
        <v>54610018</v>
      </c>
      <c r="J61" s="8">
        <v>54638773</v>
      </c>
      <c r="K61" s="8" t="s">
        <v>1331</v>
      </c>
      <c r="L61" s="8" t="s">
        <v>1541</v>
      </c>
      <c r="M61" s="8" t="s">
        <v>1326</v>
      </c>
      <c r="N61" s="8" t="s">
        <v>1327</v>
      </c>
      <c r="O61" s="8" t="s">
        <v>1542</v>
      </c>
      <c r="P61" s="8" t="s">
        <v>1543</v>
      </c>
    </row>
    <row r="62" spans="1:16" s="8" customFormat="1">
      <c r="A62" s="8">
        <v>27</v>
      </c>
      <c r="B62" s="9">
        <v>1.3400000000000001E-6</v>
      </c>
      <c r="C62" s="8" t="s">
        <v>1293</v>
      </c>
      <c r="D62" s="8">
        <v>87376173</v>
      </c>
      <c r="E62" s="8">
        <v>87376173</v>
      </c>
      <c r="F62" s="8">
        <v>0</v>
      </c>
      <c r="G62" s="8" t="s">
        <v>1538</v>
      </c>
      <c r="H62" s="8" t="s">
        <v>1293</v>
      </c>
      <c r="I62" s="8">
        <v>87372122</v>
      </c>
      <c r="J62" s="8">
        <v>87389099</v>
      </c>
      <c r="K62" s="8" t="s">
        <v>1331</v>
      </c>
      <c r="L62" s="8" t="s">
        <v>1539</v>
      </c>
      <c r="M62" s="8" t="s">
        <v>1326</v>
      </c>
      <c r="N62" s="8" t="s">
        <v>1376</v>
      </c>
    </row>
    <row r="63" spans="1:16" s="8" customFormat="1">
      <c r="A63" s="8">
        <v>28</v>
      </c>
      <c r="B63" s="9">
        <v>1.3799999999999999E-6</v>
      </c>
      <c r="C63" s="8" t="s">
        <v>1293</v>
      </c>
      <c r="D63" s="8">
        <v>73414605</v>
      </c>
      <c r="E63" s="8">
        <v>73481305</v>
      </c>
      <c r="F63" s="8">
        <v>0</v>
      </c>
      <c r="G63" s="8" t="s">
        <v>1544</v>
      </c>
      <c r="H63" s="8" t="s">
        <v>1293</v>
      </c>
      <c r="I63" s="8">
        <v>73393040</v>
      </c>
      <c r="J63" s="8">
        <v>73426411</v>
      </c>
      <c r="K63" s="8" t="s">
        <v>1331</v>
      </c>
      <c r="L63" s="8" t="s">
        <v>1545</v>
      </c>
      <c r="M63" s="8" t="s">
        <v>1326</v>
      </c>
      <c r="N63" s="8" t="s">
        <v>1327</v>
      </c>
      <c r="O63" s="8" t="s">
        <v>1546</v>
      </c>
      <c r="P63" s="8" t="s">
        <v>1547</v>
      </c>
    </row>
    <row r="64" spans="1:16" s="8" customFormat="1">
      <c r="A64" s="8">
        <v>28</v>
      </c>
      <c r="B64" s="9">
        <v>1.3799999999999999E-6</v>
      </c>
      <c r="C64" s="8" t="s">
        <v>1293</v>
      </c>
      <c r="D64" s="8">
        <v>73414605</v>
      </c>
      <c r="E64" s="8">
        <v>73481305</v>
      </c>
      <c r="F64" s="8">
        <v>53796</v>
      </c>
      <c r="G64" s="8" t="s">
        <v>1548</v>
      </c>
      <c r="H64" s="8" t="s">
        <v>1293</v>
      </c>
      <c r="I64" s="8">
        <v>73086004</v>
      </c>
      <c r="J64" s="8">
        <v>73360809</v>
      </c>
      <c r="K64" s="8" t="s">
        <v>21</v>
      </c>
      <c r="L64" s="8" t="s">
        <v>1549</v>
      </c>
      <c r="M64" s="8" t="s">
        <v>1326</v>
      </c>
      <c r="N64" s="8" t="s">
        <v>1327</v>
      </c>
      <c r="O64" s="8" t="s">
        <v>1550</v>
      </c>
      <c r="P64" s="8" t="s">
        <v>1551</v>
      </c>
    </row>
    <row r="65" spans="1:16" s="8" customFormat="1">
      <c r="A65" s="8">
        <v>28</v>
      </c>
      <c r="B65" s="9">
        <v>1.3799999999999999E-6</v>
      </c>
      <c r="C65" s="8" t="s">
        <v>1293</v>
      </c>
      <c r="D65" s="8">
        <v>73414605</v>
      </c>
      <c r="E65" s="8">
        <v>73481305</v>
      </c>
      <c r="F65" s="8">
        <v>43839</v>
      </c>
      <c r="G65" s="8" t="s">
        <v>1552</v>
      </c>
      <c r="H65" s="8" t="s">
        <v>1293</v>
      </c>
      <c r="I65" s="8">
        <v>73525144</v>
      </c>
      <c r="J65" s="8">
        <v>73588122</v>
      </c>
      <c r="K65" s="8" t="s">
        <v>1331</v>
      </c>
      <c r="L65" s="8" t="s">
        <v>1553</v>
      </c>
      <c r="M65" s="8" t="s">
        <v>1326</v>
      </c>
      <c r="N65" s="8" t="s">
        <v>1327</v>
      </c>
      <c r="O65" s="8" t="s">
        <v>1554</v>
      </c>
      <c r="P65" s="8" t="s">
        <v>1555</v>
      </c>
    </row>
    <row r="66" spans="1:16" s="8" customFormat="1">
      <c r="A66" s="8">
        <v>28</v>
      </c>
      <c r="B66" s="9">
        <v>1.3799999999999999E-6</v>
      </c>
      <c r="C66" s="8" t="s">
        <v>1293</v>
      </c>
      <c r="D66" s="8">
        <v>73414605</v>
      </c>
      <c r="E66" s="8">
        <v>73481305</v>
      </c>
      <c r="F66" s="8">
        <v>0</v>
      </c>
      <c r="G66" s="8" t="s">
        <v>1556</v>
      </c>
      <c r="H66" s="8" t="s">
        <v>1293</v>
      </c>
      <c r="I66" s="8">
        <v>73436159</v>
      </c>
      <c r="J66" s="8">
        <v>73493920</v>
      </c>
      <c r="K66" s="8" t="s">
        <v>21</v>
      </c>
      <c r="L66" s="8" t="s">
        <v>1557</v>
      </c>
      <c r="M66" s="8" t="s">
        <v>1326</v>
      </c>
      <c r="N66" s="8" t="s">
        <v>1327</v>
      </c>
      <c r="O66" s="8" t="s">
        <v>1558</v>
      </c>
      <c r="P66" s="8" t="s">
        <v>1559</v>
      </c>
    </row>
    <row r="67" spans="1:16" s="8" customFormat="1">
      <c r="A67" s="8">
        <v>29</v>
      </c>
      <c r="B67" s="9">
        <v>1.4100000000000001E-6</v>
      </c>
      <c r="C67" s="8" t="s">
        <v>1294</v>
      </c>
      <c r="D67" s="8">
        <v>139204849</v>
      </c>
      <c r="E67" s="8">
        <v>139206799</v>
      </c>
      <c r="F67" s="8">
        <v>90393</v>
      </c>
      <c r="G67" s="8" t="s">
        <v>1560</v>
      </c>
      <c r="H67" s="8" t="s">
        <v>1294</v>
      </c>
      <c r="I67" s="8">
        <v>139094657</v>
      </c>
      <c r="J67" s="8">
        <v>139114456</v>
      </c>
      <c r="K67" s="8" t="s">
        <v>1331</v>
      </c>
      <c r="L67" s="8" t="s">
        <v>1561</v>
      </c>
      <c r="M67" s="8" t="s">
        <v>1326</v>
      </c>
      <c r="N67" s="8" t="s">
        <v>1327</v>
      </c>
      <c r="O67" s="8" t="s">
        <v>1562</v>
      </c>
      <c r="P67" s="8" t="s">
        <v>1563</v>
      </c>
    </row>
    <row r="68" spans="1:16" s="8" customFormat="1">
      <c r="A68" s="8">
        <v>29</v>
      </c>
      <c r="B68" s="9">
        <v>1.4100000000000001E-6</v>
      </c>
      <c r="C68" s="8" t="s">
        <v>1294</v>
      </c>
      <c r="D68" s="8">
        <v>139204849</v>
      </c>
      <c r="E68" s="8">
        <v>139206799</v>
      </c>
      <c r="F68" s="8">
        <v>0</v>
      </c>
      <c r="G68" s="8" t="s">
        <v>1564</v>
      </c>
      <c r="H68" s="8" t="s">
        <v>1294</v>
      </c>
      <c r="I68" s="8">
        <v>139117063</v>
      </c>
      <c r="J68" s="8">
        <v>139225207</v>
      </c>
      <c r="K68" s="8" t="s">
        <v>1331</v>
      </c>
      <c r="L68" s="8" t="s">
        <v>1565</v>
      </c>
      <c r="M68" s="8" t="s">
        <v>1326</v>
      </c>
      <c r="N68" s="8" t="s">
        <v>1327</v>
      </c>
      <c r="O68" s="8" t="s">
        <v>1566</v>
      </c>
      <c r="P68" s="8" t="s">
        <v>1567</v>
      </c>
    </row>
    <row r="69" spans="1:16" s="8" customFormat="1">
      <c r="A69" s="8">
        <v>29</v>
      </c>
      <c r="B69" s="9">
        <v>1.4100000000000001E-6</v>
      </c>
      <c r="C69" s="8" t="s">
        <v>1294</v>
      </c>
      <c r="D69" s="8">
        <v>139204849</v>
      </c>
      <c r="E69" s="8">
        <v>139206799</v>
      </c>
      <c r="F69" s="8">
        <v>17831</v>
      </c>
      <c r="G69" s="8" t="s">
        <v>1568</v>
      </c>
      <c r="H69" s="8" t="s">
        <v>1294</v>
      </c>
      <c r="I69" s="8">
        <v>139224630</v>
      </c>
      <c r="J69" s="8">
        <v>139309398</v>
      </c>
      <c r="K69" s="8" t="s">
        <v>21</v>
      </c>
      <c r="L69" s="8" t="s">
        <v>1569</v>
      </c>
      <c r="M69" s="8" t="s">
        <v>1326</v>
      </c>
      <c r="N69" s="8" t="s">
        <v>1327</v>
      </c>
      <c r="O69" s="8" t="s">
        <v>1570</v>
      </c>
    </row>
    <row r="70" spans="1:16" s="8" customFormat="1">
      <c r="A70" s="8">
        <v>30</v>
      </c>
      <c r="B70" s="9">
        <v>1.5E-6</v>
      </c>
      <c r="C70" s="8" t="s">
        <v>1301</v>
      </c>
      <c r="D70" s="8">
        <v>58564388</v>
      </c>
      <c r="E70" s="8">
        <v>58802788</v>
      </c>
      <c r="F70" s="8">
        <v>443352</v>
      </c>
      <c r="G70" s="8" t="s">
        <v>1571</v>
      </c>
      <c r="H70" s="8" t="s">
        <v>1301</v>
      </c>
      <c r="I70" s="8">
        <v>58116989</v>
      </c>
      <c r="J70" s="8">
        <v>58121036</v>
      </c>
      <c r="K70" s="8" t="s">
        <v>21</v>
      </c>
      <c r="L70" s="8" t="s">
        <v>1572</v>
      </c>
      <c r="M70" s="8" t="s">
        <v>1326</v>
      </c>
      <c r="N70" s="8" t="s">
        <v>1327</v>
      </c>
      <c r="O70" s="8" t="s">
        <v>1573</v>
      </c>
      <c r="P70" s="8" t="s">
        <v>1574</v>
      </c>
    </row>
    <row r="71" spans="1:16" s="8" customFormat="1">
      <c r="A71" s="8">
        <v>31</v>
      </c>
      <c r="B71" s="9">
        <v>1.61E-6</v>
      </c>
      <c r="C71" s="8" t="s">
        <v>1300</v>
      </c>
      <c r="D71" s="8">
        <v>18122009</v>
      </c>
      <c r="E71" s="8">
        <v>18131919</v>
      </c>
      <c r="F71" s="8">
        <v>0</v>
      </c>
      <c r="G71" s="8" t="s">
        <v>1575</v>
      </c>
      <c r="H71" s="8" t="s">
        <v>1300</v>
      </c>
      <c r="I71" s="8">
        <v>18081808</v>
      </c>
      <c r="J71" s="8">
        <v>18153558</v>
      </c>
      <c r="K71" s="8" t="s">
        <v>1331</v>
      </c>
      <c r="L71" s="8" t="s">
        <v>1576</v>
      </c>
      <c r="M71" s="8" t="s">
        <v>1326</v>
      </c>
      <c r="N71" s="8" t="s">
        <v>1327</v>
      </c>
      <c r="O71" s="8" t="s">
        <v>1577</v>
      </c>
      <c r="P71" s="8" t="s">
        <v>1578</v>
      </c>
    </row>
    <row r="72" spans="1:16" s="8" customFormat="1">
      <c r="A72" s="8">
        <v>31</v>
      </c>
      <c r="B72" s="9">
        <v>1.61E-6</v>
      </c>
      <c r="C72" s="8" t="s">
        <v>1300</v>
      </c>
      <c r="D72" s="8">
        <v>18122009</v>
      </c>
      <c r="E72" s="8">
        <v>18131919</v>
      </c>
      <c r="F72" s="8">
        <v>97640</v>
      </c>
      <c r="G72" s="8" t="s">
        <v>1579</v>
      </c>
      <c r="H72" s="8" t="s">
        <v>1300</v>
      </c>
      <c r="I72" s="8">
        <v>17866330</v>
      </c>
      <c r="J72" s="8">
        <v>18024369</v>
      </c>
      <c r="K72" s="8" t="s">
        <v>1331</v>
      </c>
      <c r="L72" s="8" t="s">
        <v>1580</v>
      </c>
      <c r="M72" s="8" t="s">
        <v>1326</v>
      </c>
      <c r="N72" s="8" t="s">
        <v>1327</v>
      </c>
      <c r="O72" s="8" t="s">
        <v>1581</v>
      </c>
      <c r="P72" s="8" t="s">
        <v>1582</v>
      </c>
    </row>
    <row r="73" spans="1:16" s="8" customFormat="1">
      <c r="A73" s="8">
        <v>32</v>
      </c>
      <c r="B73" s="9">
        <v>1.64E-6</v>
      </c>
      <c r="C73" s="8" t="s">
        <v>1307</v>
      </c>
      <c r="D73" s="8">
        <v>98972436</v>
      </c>
      <c r="E73" s="8">
        <v>98972436</v>
      </c>
      <c r="F73" s="8">
        <v>351903</v>
      </c>
      <c r="G73" s="8" t="s">
        <v>1583</v>
      </c>
      <c r="H73" s="8" t="s">
        <v>1307</v>
      </c>
      <c r="I73" s="8">
        <v>98514785</v>
      </c>
      <c r="J73" s="8">
        <v>98620533</v>
      </c>
      <c r="K73" s="8" t="s">
        <v>21</v>
      </c>
      <c r="L73" s="8" t="s">
        <v>1584</v>
      </c>
      <c r="M73" s="8" t="s">
        <v>1326</v>
      </c>
      <c r="N73" s="8" t="s">
        <v>1327</v>
      </c>
      <c r="O73" s="8" t="s">
        <v>1585</v>
      </c>
      <c r="P73" s="8" t="s">
        <v>1586</v>
      </c>
    </row>
    <row r="74" spans="1:16" s="8" customFormat="1">
      <c r="A74" s="8">
        <v>33</v>
      </c>
      <c r="B74" s="9">
        <v>1.77E-6</v>
      </c>
      <c r="C74" s="8" t="s">
        <v>1305</v>
      </c>
      <c r="D74" s="8">
        <v>14176445</v>
      </c>
      <c r="E74" s="8">
        <v>14284945</v>
      </c>
      <c r="F74" s="8">
        <v>0</v>
      </c>
      <c r="G74" s="8" t="s">
        <v>1587</v>
      </c>
      <c r="H74" s="8" t="s">
        <v>1305</v>
      </c>
      <c r="I74" s="8">
        <v>13947373</v>
      </c>
      <c r="J74" s="8">
        <v>15095848</v>
      </c>
      <c r="K74" s="8" t="s">
        <v>21</v>
      </c>
      <c r="L74" s="8" t="s">
        <v>1588</v>
      </c>
      <c r="M74" s="8" t="s">
        <v>1326</v>
      </c>
      <c r="N74" s="8" t="s">
        <v>1327</v>
      </c>
      <c r="O74" s="8" t="s">
        <v>1589</v>
      </c>
      <c r="P74" s="8" t="s">
        <v>1590</v>
      </c>
    </row>
    <row r="75" spans="1:16" s="8" customFormat="1">
      <c r="A75" s="8">
        <v>34</v>
      </c>
      <c r="B75" s="9">
        <v>1.9599999999999999E-6</v>
      </c>
      <c r="C75" s="8" t="s">
        <v>1308</v>
      </c>
      <c r="D75" s="8">
        <v>9875466</v>
      </c>
      <c r="E75" s="8">
        <v>9953366</v>
      </c>
      <c r="F75" s="8">
        <v>0</v>
      </c>
      <c r="G75" s="8" t="s">
        <v>1591</v>
      </c>
      <c r="H75" s="8" t="s">
        <v>1308</v>
      </c>
      <c r="I75" s="8">
        <v>9852376</v>
      </c>
      <c r="J75" s="8">
        <v>10276611</v>
      </c>
      <c r="K75" s="8" t="s">
        <v>21</v>
      </c>
      <c r="L75" s="8" t="s">
        <v>1592</v>
      </c>
      <c r="M75" s="8" t="s">
        <v>1326</v>
      </c>
      <c r="N75" s="8" t="s">
        <v>1327</v>
      </c>
      <c r="O75" s="8" t="s">
        <v>1593</v>
      </c>
      <c r="P75" s="8" t="s">
        <v>1594</v>
      </c>
    </row>
    <row r="76" spans="1:16" s="8" customFormat="1">
      <c r="A76" s="8">
        <v>35</v>
      </c>
      <c r="B76" s="9">
        <v>1.99E-6</v>
      </c>
      <c r="C76" s="8" t="s">
        <v>1294</v>
      </c>
      <c r="D76" s="8">
        <v>145390097</v>
      </c>
      <c r="E76" s="8">
        <v>145516497</v>
      </c>
      <c r="F76" s="8">
        <v>215927</v>
      </c>
      <c r="G76" s="8" t="s">
        <v>1595</v>
      </c>
      <c r="H76" s="8" t="s">
        <v>1294</v>
      </c>
      <c r="I76" s="8">
        <v>144606837</v>
      </c>
      <c r="J76" s="8">
        <v>145174170</v>
      </c>
      <c r="K76" s="8" t="s">
        <v>1331</v>
      </c>
      <c r="L76" s="8" t="s">
        <v>1596</v>
      </c>
      <c r="M76" s="8" t="s">
        <v>1326</v>
      </c>
      <c r="N76" s="8" t="s">
        <v>1327</v>
      </c>
      <c r="O76" s="8" t="s">
        <v>1597</v>
      </c>
      <c r="P76" s="8" t="s">
        <v>1598</v>
      </c>
    </row>
    <row r="77" spans="1:16" s="8" customFormat="1">
      <c r="A77" s="8">
        <v>36</v>
      </c>
      <c r="B77" s="9">
        <v>2.21E-6</v>
      </c>
      <c r="C77" s="8" t="s">
        <v>1307</v>
      </c>
      <c r="D77" s="8">
        <v>44226900</v>
      </c>
      <c r="E77" s="8">
        <v>44451800</v>
      </c>
      <c r="F77" s="8">
        <v>0</v>
      </c>
      <c r="G77" s="8" t="s">
        <v>1599</v>
      </c>
      <c r="H77" s="8" t="s">
        <v>1307</v>
      </c>
      <c r="I77" s="8">
        <v>44379611</v>
      </c>
      <c r="J77" s="8">
        <v>44450943</v>
      </c>
      <c r="K77" s="8" t="s">
        <v>1331</v>
      </c>
      <c r="L77" s="8" t="s">
        <v>1600</v>
      </c>
      <c r="M77" s="8" t="s">
        <v>1326</v>
      </c>
      <c r="N77" s="8" t="s">
        <v>1327</v>
      </c>
      <c r="O77" s="8" t="s">
        <v>1601</v>
      </c>
      <c r="P77" s="8" t="s">
        <v>1602</v>
      </c>
    </row>
    <row r="78" spans="1:16" s="8" customFormat="1">
      <c r="A78" s="8">
        <v>36</v>
      </c>
      <c r="B78" s="9">
        <v>2.21E-6</v>
      </c>
      <c r="C78" s="8" t="s">
        <v>1307</v>
      </c>
      <c r="D78" s="8">
        <v>44226900</v>
      </c>
      <c r="E78" s="8">
        <v>44451800</v>
      </c>
      <c r="F78" s="8">
        <v>0</v>
      </c>
      <c r="G78" s="8" t="s">
        <v>1603</v>
      </c>
      <c r="H78" s="8" t="s">
        <v>1307</v>
      </c>
      <c r="I78" s="8">
        <v>44283378</v>
      </c>
      <c r="J78" s="8">
        <v>44373590</v>
      </c>
      <c r="K78" s="8" t="s">
        <v>1331</v>
      </c>
      <c r="L78" s="8" t="s">
        <v>1604</v>
      </c>
      <c r="M78" s="8" t="s">
        <v>1326</v>
      </c>
      <c r="N78" s="8" t="s">
        <v>1327</v>
      </c>
      <c r="O78" s="8" t="s">
        <v>1605</v>
      </c>
      <c r="P78" s="8" t="s">
        <v>1606</v>
      </c>
    </row>
    <row r="79" spans="1:16" s="8" customFormat="1">
      <c r="A79" s="8">
        <v>36</v>
      </c>
      <c r="B79" s="9">
        <v>2.21E-6</v>
      </c>
      <c r="C79" s="8" t="s">
        <v>1307</v>
      </c>
      <c r="D79" s="8">
        <v>44226900</v>
      </c>
      <c r="E79" s="8">
        <v>44451800</v>
      </c>
      <c r="F79" s="8">
        <v>29462</v>
      </c>
      <c r="G79" s="8" t="s">
        <v>1607</v>
      </c>
      <c r="H79" s="8" t="s">
        <v>1307</v>
      </c>
      <c r="I79" s="8">
        <v>44481262</v>
      </c>
      <c r="J79" s="8">
        <v>44519162</v>
      </c>
      <c r="K79" s="8" t="s">
        <v>21</v>
      </c>
      <c r="L79" s="8" t="s">
        <v>1608</v>
      </c>
      <c r="M79" s="8" t="s">
        <v>1326</v>
      </c>
      <c r="N79" s="8" t="s">
        <v>1327</v>
      </c>
      <c r="O79" s="8" t="s">
        <v>1609</v>
      </c>
      <c r="P79" s="8" t="s">
        <v>1610</v>
      </c>
    </row>
    <row r="80" spans="1:16" s="8" customFormat="1">
      <c r="A80" s="8">
        <v>36</v>
      </c>
      <c r="B80" s="9">
        <v>2.21E-6</v>
      </c>
      <c r="C80" s="8" t="s">
        <v>1307</v>
      </c>
      <c r="D80" s="8">
        <v>44226900</v>
      </c>
      <c r="E80" s="8">
        <v>44451800</v>
      </c>
      <c r="F80" s="8">
        <v>88662</v>
      </c>
      <c r="G80" s="8" t="s">
        <v>1611</v>
      </c>
      <c r="H80" s="8" t="s">
        <v>1307</v>
      </c>
      <c r="I80" s="8">
        <v>44540462</v>
      </c>
      <c r="J80" s="8">
        <v>44552128</v>
      </c>
      <c r="K80" s="8" t="s">
        <v>21</v>
      </c>
      <c r="L80" s="8" t="s">
        <v>1612</v>
      </c>
      <c r="M80" s="8" t="s">
        <v>1326</v>
      </c>
      <c r="N80" s="8" t="s">
        <v>1327</v>
      </c>
      <c r="O80" s="8" t="s">
        <v>1613</v>
      </c>
    </row>
    <row r="81" spans="1:16" s="8" customFormat="1">
      <c r="A81" s="8">
        <v>37</v>
      </c>
      <c r="B81" s="9">
        <v>2.21E-6</v>
      </c>
      <c r="C81" s="8" t="s">
        <v>1301</v>
      </c>
      <c r="D81" s="8">
        <v>108781258</v>
      </c>
      <c r="E81" s="8">
        <v>108781258</v>
      </c>
      <c r="F81" s="8">
        <v>0</v>
      </c>
      <c r="G81" s="8" t="s">
        <v>1614</v>
      </c>
      <c r="H81" s="8" t="s">
        <v>1301</v>
      </c>
      <c r="I81" s="8">
        <v>108333421</v>
      </c>
      <c r="J81" s="8">
        <v>108924292</v>
      </c>
      <c r="K81" s="8" t="s">
        <v>21</v>
      </c>
      <c r="L81" s="8" t="s">
        <v>1615</v>
      </c>
      <c r="M81" s="8" t="s">
        <v>1326</v>
      </c>
      <c r="N81" s="8" t="s">
        <v>1327</v>
      </c>
      <c r="O81" s="8" t="s">
        <v>1616</v>
      </c>
      <c r="P81" s="8" t="s">
        <v>1617</v>
      </c>
    </row>
    <row r="82" spans="1:16" s="8" customFormat="1">
      <c r="A82" s="8">
        <v>38</v>
      </c>
      <c r="B82" s="9">
        <v>2.3300000000000001E-6</v>
      </c>
      <c r="C82" s="8" t="s">
        <v>1295</v>
      </c>
      <c r="D82" s="8">
        <v>50780721</v>
      </c>
      <c r="E82" s="8">
        <v>51214821</v>
      </c>
      <c r="F82" s="8">
        <v>89003</v>
      </c>
      <c r="G82" s="8" t="s">
        <v>1618</v>
      </c>
      <c r="H82" s="8" t="s">
        <v>1295</v>
      </c>
      <c r="I82" s="8">
        <v>50690489</v>
      </c>
      <c r="J82" s="8">
        <v>50691718</v>
      </c>
      <c r="K82" s="8" t="s">
        <v>1331</v>
      </c>
      <c r="L82" s="8" t="s">
        <v>1619</v>
      </c>
      <c r="M82" s="8" t="s">
        <v>1326</v>
      </c>
      <c r="N82" s="8" t="s">
        <v>1327</v>
      </c>
    </row>
    <row r="83" spans="1:16" s="8" customFormat="1">
      <c r="A83" s="8">
        <v>38</v>
      </c>
      <c r="B83" s="9">
        <v>2.3300000000000001E-6</v>
      </c>
      <c r="C83" s="8" t="s">
        <v>1295</v>
      </c>
      <c r="D83" s="8">
        <v>50780721</v>
      </c>
      <c r="E83" s="8">
        <v>51214821</v>
      </c>
      <c r="F83" s="8">
        <v>0</v>
      </c>
      <c r="G83" s="8" t="s">
        <v>1620</v>
      </c>
      <c r="H83" s="8" t="s">
        <v>1295</v>
      </c>
      <c r="I83" s="8">
        <v>51157493</v>
      </c>
      <c r="J83" s="8">
        <v>51214905</v>
      </c>
      <c r="K83" s="8" t="s">
        <v>1331</v>
      </c>
      <c r="L83" s="8" t="s">
        <v>1621</v>
      </c>
      <c r="M83" s="8" t="s">
        <v>1326</v>
      </c>
      <c r="N83" s="8" t="s">
        <v>1327</v>
      </c>
      <c r="O83" s="8" t="s">
        <v>1622</v>
      </c>
      <c r="P83" s="8" t="s">
        <v>1623</v>
      </c>
    </row>
    <row r="84" spans="1:16" s="8" customFormat="1">
      <c r="A84" s="8">
        <v>38</v>
      </c>
      <c r="B84" s="9">
        <v>2.3300000000000001E-6</v>
      </c>
      <c r="C84" s="8" t="s">
        <v>1295</v>
      </c>
      <c r="D84" s="8">
        <v>50780721</v>
      </c>
      <c r="E84" s="8">
        <v>51214821</v>
      </c>
      <c r="F84" s="8">
        <v>0</v>
      </c>
      <c r="G84" s="8" t="s">
        <v>1624</v>
      </c>
      <c r="H84" s="8" t="s">
        <v>1295</v>
      </c>
      <c r="I84" s="8">
        <v>50898768</v>
      </c>
      <c r="J84" s="8">
        <v>51142450</v>
      </c>
      <c r="K84" s="8" t="s">
        <v>1331</v>
      </c>
      <c r="L84" s="8" t="s">
        <v>1625</v>
      </c>
      <c r="M84" s="8" t="s">
        <v>1326</v>
      </c>
      <c r="N84" s="8" t="s">
        <v>1327</v>
      </c>
      <c r="O84" s="8" t="s">
        <v>1626</v>
      </c>
      <c r="P84" s="8" t="s">
        <v>1627</v>
      </c>
    </row>
    <row r="85" spans="1:16" s="8" customFormat="1">
      <c r="A85" s="8">
        <v>38</v>
      </c>
      <c r="B85" s="9">
        <v>2.3300000000000001E-6</v>
      </c>
      <c r="C85" s="8" t="s">
        <v>1295</v>
      </c>
      <c r="D85" s="8">
        <v>50780721</v>
      </c>
      <c r="E85" s="8">
        <v>51214821</v>
      </c>
      <c r="F85" s="8">
        <v>0</v>
      </c>
      <c r="G85" s="8" t="s">
        <v>1628</v>
      </c>
      <c r="H85" s="8" t="s">
        <v>1295</v>
      </c>
      <c r="I85" s="8">
        <v>50720013</v>
      </c>
      <c r="J85" s="8">
        <v>50790405</v>
      </c>
      <c r="K85" s="8" t="s">
        <v>21</v>
      </c>
      <c r="L85" s="8" t="s">
        <v>1629</v>
      </c>
      <c r="M85" s="8" t="s">
        <v>1326</v>
      </c>
      <c r="N85" s="8" t="s">
        <v>1327</v>
      </c>
      <c r="O85" s="8" t="s">
        <v>1630</v>
      </c>
      <c r="P85" s="8" t="s">
        <v>1631</v>
      </c>
    </row>
    <row r="86" spans="1:16" s="8" customFormat="1">
      <c r="A86" s="8">
        <v>38</v>
      </c>
      <c r="B86" s="9">
        <v>2.3300000000000001E-6</v>
      </c>
      <c r="C86" s="8" t="s">
        <v>1295</v>
      </c>
      <c r="D86" s="8">
        <v>50780721</v>
      </c>
      <c r="E86" s="8">
        <v>51214821</v>
      </c>
      <c r="F86" s="8">
        <v>0</v>
      </c>
      <c r="G86" s="8" t="s">
        <v>1632</v>
      </c>
      <c r="H86" s="8" t="s">
        <v>1295</v>
      </c>
      <c r="I86" s="8">
        <v>50786166</v>
      </c>
      <c r="J86" s="8">
        <v>50873787</v>
      </c>
      <c r="K86" s="8" t="s">
        <v>1331</v>
      </c>
      <c r="L86" s="8" t="s">
        <v>1633</v>
      </c>
      <c r="M86" s="8" t="s">
        <v>1326</v>
      </c>
      <c r="N86" s="8" t="s">
        <v>1327</v>
      </c>
      <c r="O86" s="8" t="s">
        <v>1634</v>
      </c>
      <c r="P86" s="8" t="s">
        <v>1635</v>
      </c>
    </row>
    <row r="87" spans="1:16" s="8" customFormat="1">
      <c r="A87" s="8">
        <v>38</v>
      </c>
      <c r="B87" s="9">
        <v>2.3300000000000001E-6</v>
      </c>
      <c r="C87" s="8" t="s">
        <v>1295</v>
      </c>
      <c r="D87" s="8">
        <v>50780721</v>
      </c>
      <c r="E87" s="8">
        <v>51214821</v>
      </c>
      <c r="F87" s="8">
        <v>21882</v>
      </c>
      <c r="G87" s="8" t="s">
        <v>1636</v>
      </c>
      <c r="H87" s="8" t="s">
        <v>1295</v>
      </c>
      <c r="I87" s="8">
        <v>51236703</v>
      </c>
      <c r="J87" s="8">
        <v>51281667</v>
      </c>
      <c r="K87" s="8" t="s">
        <v>1331</v>
      </c>
      <c r="L87" s="8" t="s">
        <v>1637</v>
      </c>
      <c r="M87" s="8" t="s">
        <v>1326</v>
      </c>
      <c r="N87" s="8" t="s">
        <v>1327</v>
      </c>
      <c r="O87" s="8" t="s">
        <v>1638</v>
      </c>
      <c r="P87" s="8" t="s">
        <v>1639</v>
      </c>
    </row>
    <row r="88" spans="1:16" s="8" customFormat="1">
      <c r="A88" s="8">
        <v>39</v>
      </c>
      <c r="B88" s="9">
        <v>2.3599999999999999E-6</v>
      </c>
      <c r="C88" s="8" t="s">
        <v>1303</v>
      </c>
      <c r="D88" s="8">
        <v>30289212</v>
      </c>
      <c r="E88" s="8">
        <v>30289363</v>
      </c>
      <c r="F88" s="8">
        <v>45528</v>
      </c>
      <c r="G88" s="8" t="s">
        <v>1640</v>
      </c>
      <c r="H88" s="8" t="s">
        <v>1303</v>
      </c>
      <c r="I88" s="8">
        <v>30334891</v>
      </c>
      <c r="J88" s="8">
        <v>30380523</v>
      </c>
      <c r="K88" s="8" t="s">
        <v>1331</v>
      </c>
      <c r="L88" s="8" t="s">
        <v>1641</v>
      </c>
      <c r="M88" s="8" t="s">
        <v>1326</v>
      </c>
      <c r="N88" s="8" t="s">
        <v>1327</v>
      </c>
      <c r="O88" s="8" t="s">
        <v>1642</v>
      </c>
    </row>
    <row r="89" spans="1:16" s="8" customFormat="1">
      <c r="A89" s="8">
        <v>39</v>
      </c>
      <c r="B89" s="9">
        <v>2.3599999999999999E-6</v>
      </c>
      <c r="C89" s="8" t="s">
        <v>1303</v>
      </c>
      <c r="D89" s="8">
        <v>30289212</v>
      </c>
      <c r="E89" s="8">
        <v>30289363</v>
      </c>
      <c r="F89" s="8">
        <v>0</v>
      </c>
      <c r="G89" s="8" t="s">
        <v>1643</v>
      </c>
      <c r="H89" s="8" t="s">
        <v>1303</v>
      </c>
      <c r="I89" s="8">
        <v>30264037</v>
      </c>
      <c r="J89" s="8">
        <v>30328064</v>
      </c>
      <c r="K89" s="8" t="s">
        <v>1331</v>
      </c>
      <c r="L89" s="8" t="s">
        <v>1644</v>
      </c>
      <c r="M89" s="8" t="s">
        <v>1326</v>
      </c>
      <c r="N89" s="8" t="s">
        <v>1327</v>
      </c>
      <c r="O89" s="8" t="s">
        <v>1645</v>
      </c>
      <c r="P89" s="8" t="s">
        <v>1646</v>
      </c>
    </row>
    <row r="90" spans="1:16" s="8" customFormat="1">
      <c r="A90" s="8">
        <v>39</v>
      </c>
      <c r="B90" s="9">
        <v>2.3599999999999999E-6</v>
      </c>
      <c r="C90" s="8" t="s">
        <v>1303</v>
      </c>
      <c r="D90" s="8">
        <v>30289212</v>
      </c>
      <c r="E90" s="8">
        <v>30289363</v>
      </c>
      <c r="F90" s="8">
        <v>60428</v>
      </c>
      <c r="G90" s="8" t="s">
        <v>1647</v>
      </c>
      <c r="H90" s="8" t="s">
        <v>1303</v>
      </c>
      <c r="I90" s="8">
        <v>30187923</v>
      </c>
      <c r="J90" s="8">
        <v>30228784</v>
      </c>
      <c r="K90" s="8" t="s">
        <v>21</v>
      </c>
      <c r="L90" s="8" t="s">
        <v>1648</v>
      </c>
      <c r="M90" s="8" t="s">
        <v>1326</v>
      </c>
      <c r="N90" s="8" t="s">
        <v>1327</v>
      </c>
      <c r="O90" s="8" t="s">
        <v>1649</v>
      </c>
      <c r="P90" s="8" t="s">
        <v>1650</v>
      </c>
    </row>
    <row r="91" spans="1:16" s="8" customFormat="1">
      <c r="A91" s="8">
        <v>40</v>
      </c>
      <c r="B91" s="9">
        <v>2.4499999999999998E-6</v>
      </c>
      <c r="C91" s="8" t="s">
        <v>1292</v>
      </c>
      <c r="D91" s="8">
        <v>9161674</v>
      </c>
      <c r="E91" s="8">
        <v>9195274</v>
      </c>
      <c r="F91" s="8">
        <v>0</v>
      </c>
      <c r="G91" s="8" t="s">
        <v>1651</v>
      </c>
      <c r="H91" s="8" t="s">
        <v>1292</v>
      </c>
      <c r="I91" s="8">
        <v>9035138</v>
      </c>
      <c r="J91" s="8">
        <v>9546187</v>
      </c>
      <c r="K91" s="8" t="s">
        <v>21</v>
      </c>
      <c r="L91" s="8" t="s">
        <v>1652</v>
      </c>
      <c r="M91" s="8" t="s">
        <v>1326</v>
      </c>
      <c r="N91" s="8" t="s">
        <v>1327</v>
      </c>
      <c r="O91" s="8" t="s">
        <v>1653</v>
      </c>
      <c r="P91" s="8" t="s">
        <v>1654</v>
      </c>
    </row>
    <row r="92" spans="1:16" s="8" customFormat="1">
      <c r="A92" s="8">
        <v>41</v>
      </c>
      <c r="B92" s="9">
        <v>2.5500000000000001E-6</v>
      </c>
      <c r="C92" s="8" t="s">
        <v>1301</v>
      </c>
      <c r="D92" s="8">
        <v>20806439</v>
      </c>
      <c r="E92" s="8">
        <v>20912939</v>
      </c>
      <c r="F92" s="8">
        <v>155963</v>
      </c>
      <c r="G92" s="8" t="s">
        <v>1655</v>
      </c>
      <c r="H92" s="8" t="s">
        <v>1301</v>
      </c>
      <c r="I92" s="8">
        <v>21068902</v>
      </c>
      <c r="J92" s="8">
        <v>21463116</v>
      </c>
      <c r="K92" s="8" t="s">
        <v>21</v>
      </c>
      <c r="L92" s="8" t="s">
        <v>1656</v>
      </c>
      <c r="M92" s="8" t="s">
        <v>1326</v>
      </c>
      <c r="N92" s="8" t="s">
        <v>1327</v>
      </c>
      <c r="O92" s="8" t="s">
        <v>1657</v>
      </c>
    </row>
    <row r="93" spans="1:16" s="8" customFormat="1">
      <c r="A93" s="8">
        <v>42</v>
      </c>
      <c r="B93" s="9">
        <v>2.5799999999999999E-6</v>
      </c>
      <c r="C93" s="8" t="s">
        <v>1294</v>
      </c>
      <c r="D93" s="8">
        <v>99307417</v>
      </c>
      <c r="E93" s="8">
        <v>99460117</v>
      </c>
      <c r="F93" s="8">
        <v>0</v>
      </c>
      <c r="G93" s="8" t="s">
        <v>1658</v>
      </c>
      <c r="H93" s="8" t="s">
        <v>1294</v>
      </c>
      <c r="I93" s="8">
        <v>99316420</v>
      </c>
      <c r="J93" s="8">
        <v>99395849</v>
      </c>
      <c r="K93" s="8" t="s">
        <v>21</v>
      </c>
      <c r="L93" s="8" t="s">
        <v>1659</v>
      </c>
      <c r="M93" s="8" t="s">
        <v>1326</v>
      </c>
      <c r="N93" s="8" t="s">
        <v>1327</v>
      </c>
      <c r="O93" s="8" t="s">
        <v>1660</v>
      </c>
      <c r="P93" s="8" t="s">
        <v>1661</v>
      </c>
    </row>
    <row r="94" spans="1:16" s="8" customFormat="1">
      <c r="A94" s="8">
        <v>42</v>
      </c>
      <c r="B94" s="9">
        <v>2.5799999999999999E-6</v>
      </c>
      <c r="C94" s="8" t="s">
        <v>1294</v>
      </c>
      <c r="D94" s="8">
        <v>99307417</v>
      </c>
      <c r="E94" s="8">
        <v>99460117</v>
      </c>
      <c r="F94" s="8">
        <v>20757</v>
      </c>
      <c r="G94" s="8" t="s">
        <v>1662</v>
      </c>
      <c r="H94" s="8" t="s">
        <v>1294</v>
      </c>
      <c r="I94" s="8">
        <v>99282580</v>
      </c>
      <c r="J94" s="8">
        <v>99286660</v>
      </c>
      <c r="K94" s="8" t="s">
        <v>1331</v>
      </c>
      <c r="L94" s="8" t="s">
        <v>1663</v>
      </c>
      <c r="M94" s="8" t="s">
        <v>1326</v>
      </c>
      <c r="N94" s="8" t="s">
        <v>1327</v>
      </c>
      <c r="O94" s="8" t="s">
        <v>1664</v>
      </c>
      <c r="P94" s="8" t="s">
        <v>1665</v>
      </c>
    </row>
    <row r="95" spans="1:16" s="8" customFormat="1">
      <c r="A95" s="8">
        <v>43</v>
      </c>
      <c r="B95" s="9">
        <v>2.61E-6</v>
      </c>
      <c r="C95" s="8" t="s">
        <v>1309</v>
      </c>
      <c r="D95" s="8">
        <v>23167600</v>
      </c>
      <c r="E95" s="8">
        <v>23250300</v>
      </c>
      <c r="F95" s="8">
        <v>251950</v>
      </c>
      <c r="G95" s="8" t="s">
        <v>1666</v>
      </c>
      <c r="H95" s="8" t="s">
        <v>1309</v>
      </c>
      <c r="I95" s="8">
        <v>22370633</v>
      </c>
      <c r="J95" s="8">
        <v>22915650</v>
      </c>
      <c r="K95" s="8" t="s">
        <v>1331</v>
      </c>
      <c r="L95" s="8" t="s">
        <v>1667</v>
      </c>
      <c r="M95" s="8" t="s">
        <v>1326</v>
      </c>
      <c r="N95" s="8" t="s">
        <v>1327</v>
      </c>
      <c r="O95" s="8" t="s">
        <v>1668</v>
      </c>
      <c r="P95" s="8" t="s">
        <v>1669</v>
      </c>
    </row>
    <row r="96" spans="1:16" s="8" customFormat="1">
      <c r="A96" s="8">
        <v>44</v>
      </c>
      <c r="B96" s="9">
        <v>2.6299999999999998E-6</v>
      </c>
      <c r="C96" s="8" t="s">
        <v>1301</v>
      </c>
      <c r="D96" s="8">
        <v>69820247</v>
      </c>
      <c r="E96" s="8">
        <v>69820247</v>
      </c>
      <c r="F96" s="8">
        <v>0</v>
      </c>
      <c r="G96" s="8" t="s">
        <v>1415</v>
      </c>
      <c r="H96" s="8" t="s">
        <v>1301</v>
      </c>
      <c r="I96" s="8">
        <v>69681665</v>
      </c>
      <c r="J96" s="8">
        <v>69835105</v>
      </c>
      <c r="K96" s="8" t="s">
        <v>21</v>
      </c>
      <c r="L96" s="8" t="s">
        <v>1416</v>
      </c>
      <c r="M96" s="8" t="s">
        <v>1326</v>
      </c>
      <c r="N96" s="8" t="s">
        <v>1327</v>
      </c>
      <c r="O96" s="8" t="s">
        <v>1417</v>
      </c>
      <c r="P96" s="8" t="s">
        <v>1418</v>
      </c>
    </row>
    <row r="97" spans="1:16" s="8" customFormat="1">
      <c r="A97" s="8">
        <v>44</v>
      </c>
      <c r="B97" s="9">
        <v>2.6299999999999998E-6</v>
      </c>
      <c r="C97" s="8" t="s">
        <v>1301</v>
      </c>
      <c r="D97" s="8">
        <v>69820247</v>
      </c>
      <c r="E97" s="8">
        <v>69820247</v>
      </c>
      <c r="F97" s="8">
        <v>45665</v>
      </c>
      <c r="G97" s="8" t="s">
        <v>1670</v>
      </c>
      <c r="H97" s="8" t="s">
        <v>1301</v>
      </c>
      <c r="I97" s="8">
        <v>69865912</v>
      </c>
      <c r="J97" s="8">
        <v>69971774</v>
      </c>
      <c r="K97" s="8" t="s">
        <v>1331</v>
      </c>
      <c r="L97" s="8" t="s">
        <v>1671</v>
      </c>
      <c r="M97" s="8" t="s">
        <v>1326</v>
      </c>
      <c r="N97" s="8" t="s">
        <v>1327</v>
      </c>
      <c r="O97" s="8" t="s">
        <v>1672</v>
      </c>
      <c r="P97" s="8" t="s">
        <v>1673</v>
      </c>
    </row>
    <row r="98" spans="1:16" s="8" customFormat="1">
      <c r="A98" s="8">
        <v>45</v>
      </c>
      <c r="B98" s="9">
        <v>2.6400000000000001E-6</v>
      </c>
      <c r="C98" s="8" t="s">
        <v>1297</v>
      </c>
      <c r="D98" s="8">
        <v>53131520</v>
      </c>
      <c r="E98" s="8">
        <v>53168243</v>
      </c>
      <c r="F98" s="8">
        <v>0</v>
      </c>
      <c r="G98" s="8" t="s">
        <v>1674</v>
      </c>
      <c r="H98" s="8" t="s">
        <v>1297</v>
      </c>
      <c r="I98" s="8">
        <v>52889562</v>
      </c>
      <c r="J98" s="8">
        <v>53332018</v>
      </c>
      <c r="K98" s="8" t="s">
        <v>21</v>
      </c>
      <c r="L98" s="8" t="s">
        <v>1675</v>
      </c>
      <c r="M98" s="8" t="s">
        <v>1326</v>
      </c>
      <c r="N98" s="8" t="s">
        <v>1327</v>
      </c>
      <c r="O98" s="8" t="s">
        <v>1676</v>
      </c>
      <c r="P98" s="8" t="s">
        <v>1677</v>
      </c>
    </row>
    <row r="99" spans="1:16" s="8" customFormat="1">
      <c r="A99" s="8">
        <v>46</v>
      </c>
      <c r="B99" s="9">
        <v>2.65E-6</v>
      </c>
      <c r="C99" s="8" t="s">
        <v>1308</v>
      </c>
      <c r="D99" s="8">
        <v>49493603</v>
      </c>
      <c r="E99" s="8">
        <v>49495173</v>
      </c>
      <c r="F99" s="8">
        <v>60261</v>
      </c>
      <c r="G99" s="8" t="s">
        <v>1678</v>
      </c>
      <c r="H99" s="8" t="s">
        <v>1308</v>
      </c>
      <c r="I99" s="8">
        <v>49407734</v>
      </c>
      <c r="J99" s="8">
        <v>49433342</v>
      </c>
      <c r="K99" s="8" t="s">
        <v>1331</v>
      </c>
      <c r="L99" s="8" t="s">
        <v>1679</v>
      </c>
      <c r="M99" s="8" t="s">
        <v>1326</v>
      </c>
      <c r="N99" s="8" t="s">
        <v>1327</v>
      </c>
      <c r="O99" s="8" t="s">
        <v>1680</v>
      </c>
      <c r="P99" s="8" t="s">
        <v>1681</v>
      </c>
    </row>
    <row r="100" spans="1:16" s="8" customFormat="1">
      <c r="A100" s="8">
        <v>46</v>
      </c>
      <c r="B100" s="9">
        <v>2.65E-6</v>
      </c>
      <c r="C100" s="8" t="s">
        <v>1308</v>
      </c>
      <c r="D100" s="8">
        <v>49493603</v>
      </c>
      <c r="E100" s="8">
        <v>49495173</v>
      </c>
      <c r="F100" s="8">
        <v>26262</v>
      </c>
      <c r="G100" s="8" t="s">
        <v>1682</v>
      </c>
      <c r="H100" s="8" t="s">
        <v>1308</v>
      </c>
      <c r="I100" s="8">
        <v>49521435</v>
      </c>
      <c r="J100" s="8">
        <v>49891830</v>
      </c>
      <c r="K100" s="8" t="s">
        <v>21</v>
      </c>
      <c r="L100" s="8" t="s">
        <v>1683</v>
      </c>
      <c r="M100" s="8" t="s">
        <v>1326</v>
      </c>
      <c r="N100" s="8" t="s">
        <v>1327</v>
      </c>
      <c r="O100" s="8" t="s">
        <v>1684</v>
      </c>
      <c r="P100" s="8" t="s">
        <v>1685</v>
      </c>
    </row>
    <row r="101" spans="1:16" s="8" customFormat="1">
      <c r="A101" s="8">
        <v>47</v>
      </c>
      <c r="B101" s="9">
        <v>2.7999999999999999E-6</v>
      </c>
      <c r="C101" s="8" t="s">
        <v>1293</v>
      </c>
      <c r="D101" s="8">
        <v>89112108</v>
      </c>
      <c r="E101" s="8">
        <v>89278408</v>
      </c>
      <c r="F101" s="8">
        <v>0</v>
      </c>
      <c r="G101" s="8" t="s">
        <v>1686</v>
      </c>
      <c r="H101" s="8" t="s">
        <v>1293</v>
      </c>
      <c r="I101" s="8">
        <v>89078775</v>
      </c>
      <c r="J101" s="8">
        <v>89259096</v>
      </c>
      <c r="K101" s="8" t="s">
        <v>21</v>
      </c>
      <c r="L101" s="8" t="s">
        <v>1687</v>
      </c>
      <c r="M101" s="8" t="s">
        <v>1326</v>
      </c>
      <c r="N101" s="8" t="s">
        <v>1327</v>
      </c>
      <c r="O101" s="8" t="s">
        <v>1688</v>
      </c>
      <c r="P101" s="8" t="s">
        <v>1689</v>
      </c>
    </row>
    <row r="102" spans="1:16" s="8" customFormat="1">
      <c r="A102" s="8">
        <v>47</v>
      </c>
      <c r="B102" s="9">
        <v>2.7999999999999999E-6</v>
      </c>
      <c r="C102" s="8" t="s">
        <v>1293</v>
      </c>
      <c r="D102" s="8">
        <v>89112108</v>
      </c>
      <c r="E102" s="8">
        <v>89278408</v>
      </c>
      <c r="F102" s="8">
        <v>91031</v>
      </c>
      <c r="G102" s="8" t="s">
        <v>1690</v>
      </c>
      <c r="H102" s="8" t="s">
        <v>1293</v>
      </c>
      <c r="I102" s="8">
        <v>88932122</v>
      </c>
      <c r="J102" s="8">
        <v>89021077</v>
      </c>
      <c r="K102" s="8" t="s">
        <v>21</v>
      </c>
      <c r="L102" s="8" t="s">
        <v>1691</v>
      </c>
      <c r="M102" s="8" t="s">
        <v>1326</v>
      </c>
      <c r="N102" s="8" t="s">
        <v>1327</v>
      </c>
      <c r="O102" s="8" t="s">
        <v>1692</v>
      </c>
      <c r="P102" s="8" t="s">
        <v>1693</v>
      </c>
    </row>
    <row r="103" spans="1:16" s="8" customFormat="1">
      <c r="A103" s="8">
        <v>47</v>
      </c>
      <c r="B103" s="9">
        <v>2.7999999999999999E-6</v>
      </c>
      <c r="C103" s="8" t="s">
        <v>1293</v>
      </c>
      <c r="D103" s="8">
        <v>89112108</v>
      </c>
      <c r="E103" s="8">
        <v>89278408</v>
      </c>
      <c r="F103" s="8">
        <v>12089</v>
      </c>
      <c r="G103" s="8" t="s">
        <v>1694</v>
      </c>
      <c r="H103" s="8" t="s">
        <v>1293</v>
      </c>
      <c r="I103" s="8">
        <v>89290497</v>
      </c>
      <c r="J103" s="8">
        <v>89344335</v>
      </c>
      <c r="K103" s="8" t="s">
        <v>1331</v>
      </c>
      <c r="L103" s="8" t="s">
        <v>1695</v>
      </c>
      <c r="M103" s="8" t="s">
        <v>1326</v>
      </c>
      <c r="N103" s="8" t="s">
        <v>1327</v>
      </c>
      <c r="O103" s="8" t="s">
        <v>1696</v>
      </c>
      <c r="P103" s="8" t="s">
        <v>1697</v>
      </c>
    </row>
    <row r="104" spans="1:16" s="8" customFormat="1">
      <c r="A104" s="8">
        <v>47</v>
      </c>
      <c r="B104" s="9">
        <v>2.7999999999999999E-6</v>
      </c>
      <c r="C104" s="8" t="s">
        <v>1293</v>
      </c>
      <c r="D104" s="8">
        <v>89112108</v>
      </c>
      <c r="E104" s="8">
        <v>89278408</v>
      </c>
      <c r="F104" s="8">
        <v>32255</v>
      </c>
      <c r="G104" s="8" t="s">
        <v>1698</v>
      </c>
      <c r="H104" s="8" t="s">
        <v>1293</v>
      </c>
      <c r="I104" s="8">
        <v>89029253</v>
      </c>
      <c r="J104" s="8">
        <v>89079853</v>
      </c>
      <c r="K104" s="8" t="s">
        <v>1331</v>
      </c>
      <c r="L104" s="8" t="s">
        <v>1699</v>
      </c>
      <c r="M104" s="8" t="s">
        <v>1326</v>
      </c>
      <c r="N104" s="8" t="s">
        <v>1327</v>
      </c>
      <c r="O104" s="8" t="s">
        <v>1700</v>
      </c>
      <c r="P104" s="8" t="s">
        <v>1701</v>
      </c>
    </row>
    <row r="105" spans="1:16" s="8" customFormat="1">
      <c r="A105" s="8">
        <v>48</v>
      </c>
      <c r="B105" s="9">
        <v>2.8499999999999998E-6</v>
      </c>
      <c r="C105" s="8" t="s">
        <v>1297</v>
      </c>
      <c r="D105" s="8">
        <v>52520149</v>
      </c>
      <c r="E105" s="8">
        <v>52547049</v>
      </c>
      <c r="F105" s="8">
        <v>21691</v>
      </c>
      <c r="G105" s="8" t="s">
        <v>1359</v>
      </c>
      <c r="H105" s="8" t="s">
        <v>1297</v>
      </c>
      <c r="I105" s="8">
        <v>52568740</v>
      </c>
      <c r="J105" s="8">
        <v>52626739</v>
      </c>
      <c r="K105" s="8" t="s">
        <v>21</v>
      </c>
      <c r="L105" s="8" t="s">
        <v>1360</v>
      </c>
      <c r="M105" s="8" t="s">
        <v>1326</v>
      </c>
      <c r="N105" s="8" t="s">
        <v>1327</v>
      </c>
      <c r="O105" s="8" t="s">
        <v>1361</v>
      </c>
      <c r="P105" s="8" t="s">
        <v>1362</v>
      </c>
    </row>
    <row r="106" spans="1:16" s="8" customFormat="1">
      <c r="A106" s="8">
        <v>48</v>
      </c>
      <c r="B106" s="9">
        <v>2.8499999999999998E-6</v>
      </c>
      <c r="C106" s="8" t="s">
        <v>1297</v>
      </c>
      <c r="D106" s="8">
        <v>52520149</v>
      </c>
      <c r="E106" s="8">
        <v>52547049</v>
      </c>
      <c r="F106" s="8">
        <v>0</v>
      </c>
      <c r="G106" s="8" t="s">
        <v>1367</v>
      </c>
      <c r="H106" s="8" t="s">
        <v>1297</v>
      </c>
      <c r="I106" s="8">
        <v>52385091</v>
      </c>
      <c r="J106" s="8">
        <v>52562747</v>
      </c>
      <c r="K106" s="8" t="s">
        <v>1331</v>
      </c>
      <c r="L106" s="8" t="s">
        <v>1368</v>
      </c>
      <c r="M106" s="8" t="s">
        <v>1326</v>
      </c>
      <c r="N106" s="8" t="s">
        <v>1327</v>
      </c>
      <c r="O106" s="8" t="s">
        <v>1369</v>
      </c>
    </row>
    <row r="107" spans="1:16" s="8" customFormat="1">
      <c r="A107" s="8">
        <v>49</v>
      </c>
      <c r="B107" s="9">
        <v>2.9900000000000002E-6</v>
      </c>
      <c r="C107" s="8" t="s">
        <v>1300</v>
      </c>
      <c r="D107" s="8">
        <v>77501887</v>
      </c>
      <c r="E107" s="8">
        <v>77501887</v>
      </c>
      <c r="F107" s="8">
        <v>52788</v>
      </c>
      <c r="G107" s="8" t="s">
        <v>1702</v>
      </c>
      <c r="H107" s="8" t="s">
        <v>1300</v>
      </c>
      <c r="I107" s="8">
        <v>77554675</v>
      </c>
      <c r="J107" s="8">
        <v>77685115</v>
      </c>
      <c r="K107" s="8" t="s">
        <v>21</v>
      </c>
      <c r="L107" s="8" t="s">
        <v>1703</v>
      </c>
      <c r="M107" s="8" t="s">
        <v>1326</v>
      </c>
      <c r="N107" s="8" t="s">
        <v>1327</v>
      </c>
      <c r="O107" s="8" t="s">
        <v>1704</v>
      </c>
      <c r="P107" s="8" t="s">
        <v>1705</v>
      </c>
    </row>
    <row r="108" spans="1:16" s="8" customFormat="1">
      <c r="A108" s="8">
        <v>49</v>
      </c>
      <c r="B108" s="9">
        <v>2.9900000000000002E-6</v>
      </c>
      <c r="C108" s="8" t="s">
        <v>1300</v>
      </c>
      <c r="D108" s="8">
        <v>77501887</v>
      </c>
      <c r="E108" s="8">
        <v>77501887</v>
      </c>
      <c r="F108" s="8">
        <v>0</v>
      </c>
      <c r="G108" s="8" t="s">
        <v>1706</v>
      </c>
      <c r="H108" s="8" t="s">
        <v>1300</v>
      </c>
      <c r="I108" s="8">
        <v>77333126</v>
      </c>
      <c r="J108" s="8">
        <v>77531396</v>
      </c>
      <c r="K108" s="8" t="s">
        <v>1331</v>
      </c>
      <c r="L108" s="8" t="s">
        <v>1707</v>
      </c>
      <c r="M108" s="8" t="s">
        <v>1326</v>
      </c>
      <c r="N108" s="8" t="s">
        <v>1327</v>
      </c>
      <c r="O108" s="8" t="s">
        <v>1708</v>
      </c>
      <c r="P108" s="8" t="s">
        <v>1709</v>
      </c>
    </row>
    <row r="109" spans="1:16" s="8" customFormat="1">
      <c r="A109" s="8">
        <v>50</v>
      </c>
      <c r="B109" s="9">
        <v>3.0800000000000002E-6</v>
      </c>
      <c r="C109" s="8" t="s">
        <v>1301</v>
      </c>
      <c r="D109" s="8">
        <v>108779114</v>
      </c>
      <c r="E109" s="8">
        <v>108779114</v>
      </c>
      <c r="F109" s="8">
        <v>0</v>
      </c>
      <c r="G109" s="8" t="s">
        <v>1614</v>
      </c>
      <c r="H109" s="8" t="s">
        <v>1301</v>
      </c>
      <c r="I109" s="8">
        <v>108333421</v>
      </c>
      <c r="J109" s="8">
        <v>108924292</v>
      </c>
      <c r="K109" s="8" t="s">
        <v>21</v>
      </c>
      <c r="L109" s="8" t="s">
        <v>1615</v>
      </c>
      <c r="M109" s="8" t="s">
        <v>1326</v>
      </c>
      <c r="N109" s="8" t="s">
        <v>1327</v>
      </c>
      <c r="O109" s="8" t="s">
        <v>1616</v>
      </c>
      <c r="P109" s="8" t="s">
        <v>1617</v>
      </c>
    </row>
    <row r="110" spans="1:16" s="8" customFormat="1">
      <c r="A110" s="8">
        <v>51</v>
      </c>
      <c r="B110" s="9">
        <v>3.2499999999999998E-6</v>
      </c>
      <c r="C110" s="8" t="s">
        <v>1310</v>
      </c>
      <c r="D110" s="8">
        <v>55190155</v>
      </c>
      <c r="E110" s="8">
        <v>55190155</v>
      </c>
      <c r="F110" s="8">
        <v>39812</v>
      </c>
      <c r="G110" s="8" t="s">
        <v>1710</v>
      </c>
      <c r="H110" s="8" t="s">
        <v>1310</v>
      </c>
      <c r="I110" s="8">
        <v>55147173</v>
      </c>
      <c r="J110" s="8">
        <v>55150343</v>
      </c>
      <c r="K110" s="8" t="s">
        <v>21</v>
      </c>
      <c r="L110" s="8" t="s">
        <v>1711</v>
      </c>
      <c r="M110" s="8" t="s">
        <v>1326</v>
      </c>
      <c r="N110" s="8" t="s">
        <v>1327</v>
      </c>
    </row>
    <row r="111" spans="1:16" s="8" customFormat="1">
      <c r="A111" s="8">
        <v>51</v>
      </c>
      <c r="B111" s="9">
        <v>3.2499999999999998E-6</v>
      </c>
      <c r="C111" s="8" t="s">
        <v>1310</v>
      </c>
      <c r="D111" s="8">
        <v>55190155</v>
      </c>
      <c r="E111" s="8">
        <v>55190155</v>
      </c>
      <c r="F111" s="8">
        <v>91108</v>
      </c>
      <c r="G111" s="8" t="s">
        <v>1712</v>
      </c>
      <c r="H111" s="8" t="s">
        <v>1310</v>
      </c>
      <c r="I111" s="8">
        <v>55281263</v>
      </c>
      <c r="J111" s="8">
        <v>55295774</v>
      </c>
      <c r="K111" s="8" t="s">
        <v>1331</v>
      </c>
      <c r="L111" s="8" t="s">
        <v>1713</v>
      </c>
      <c r="M111" s="8" t="s">
        <v>1326</v>
      </c>
      <c r="N111" s="8" t="s">
        <v>1327</v>
      </c>
      <c r="O111" s="8" t="s">
        <v>1714</v>
      </c>
      <c r="P111" s="8" t="s">
        <v>1715</v>
      </c>
    </row>
    <row r="112" spans="1:16" s="8" customFormat="1">
      <c r="A112" s="8">
        <v>51</v>
      </c>
      <c r="B112" s="9">
        <v>3.2499999999999998E-6</v>
      </c>
      <c r="C112" s="8" t="s">
        <v>1310</v>
      </c>
      <c r="D112" s="8">
        <v>55190155</v>
      </c>
      <c r="E112" s="8">
        <v>55190155</v>
      </c>
      <c r="F112" s="8">
        <v>59825</v>
      </c>
      <c r="G112" s="8" t="s">
        <v>1716</v>
      </c>
      <c r="H112" s="8" t="s">
        <v>1310</v>
      </c>
      <c r="I112" s="8">
        <v>55249980</v>
      </c>
      <c r="J112" s="8">
        <v>55295776</v>
      </c>
      <c r="K112" s="8" t="s">
        <v>1331</v>
      </c>
      <c r="L112" s="8" t="s">
        <v>1717</v>
      </c>
      <c r="M112" s="8" t="s">
        <v>1326</v>
      </c>
      <c r="N112" s="8" t="s">
        <v>1327</v>
      </c>
      <c r="O112" s="8" t="s">
        <v>1718</v>
      </c>
      <c r="P112" s="8" t="s">
        <v>1719</v>
      </c>
    </row>
    <row r="113" spans="1:16" s="8" customFormat="1">
      <c r="A113" s="8">
        <v>51</v>
      </c>
      <c r="B113" s="9">
        <v>3.2499999999999998E-6</v>
      </c>
      <c r="C113" s="8" t="s">
        <v>1310</v>
      </c>
      <c r="D113" s="8">
        <v>55190155</v>
      </c>
      <c r="E113" s="8">
        <v>55190155</v>
      </c>
      <c r="F113" s="8">
        <v>45847</v>
      </c>
      <c r="G113" s="8" t="s">
        <v>1720</v>
      </c>
      <c r="H113" s="8" t="s">
        <v>1310</v>
      </c>
      <c r="I113" s="8">
        <v>55236002</v>
      </c>
      <c r="J113" s="8">
        <v>55325972</v>
      </c>
      <c r="K113" s="8" t="s">
        <v>1331</v>
      </c>
      <c r="L113" s="8" t="s">
        <v>1721</v>
      </c>
      <c r="M113" s="8" t="s">
        <v>1326</v>
      </c>
      <c r="N113" s="8" t="s">
        <v>1327</v>
      </c>
      <c r="O113" s="8" t="s">
        <v>1722</v>
      </c>
      <c r="P113" s="8" t="s">
        <v>1723</v>
      </c>
    </row>
    <row r="114" spans="1:16" s="8" customFormat="1">
      <c r="A114" s="8">
        <v>51</v>
      </c>
      <c r="B114" s="9">
        <v>3.2499999999999998E-6</v>
      </c>
      <c r="C114" s="8" t="s">
        <v>1310</v>
      </c>
      <c r="D114" s="8">
        <v>55190155</v>
      </c>
      <c r="E114" s="8">
        <v>55190155</v>
      </c>
      <c r="F114" s="8">
        <v>45814</v>
      </c>
      <c r="G114" s="8" t="s">
        <v>1724</v>
      </c>
      <c r="H114" s="8" t="s">
        <v>1310</v>
      </c>
      <c r="I114" s="8">
        <v>55235969</v>
      </c>
      <c r="J114" s="8">
        <v>55378448</v>
      </c>
      <c r="K114" s="8" t="s">
        <v>1331</v>
      </c>
      <c r="L114" s="8" t="s">
        <v>1725</v>
      </c>
      <c r="M114" s="8" t="s">
        <v>1326</v>
      </c>
      <c r="N114" s="8" t="s">
        <v>1327</v>
      </c>
      <c r="O114" s="8" t="s">
        <v>1726</v>
      </c>
      <c r="P114" s="8" t="s">
        <v>1727</v>
      </c>
    </row>
    <row r="115" spans="1:16" s="8" customFormat="1">
      <c r="A115" s="8">
        <v>51</v>
      </c>
      <c r="B115" s="9">
        <v>3.2499999999999998E-6</v>
      </c>
      <c r="C115" s="8" t="s">
        <v>1310</v>
      </c>
      <c r="D115" s="8">
        <v>55190155</v>
      </c>
      <c r="E115" s="8">
        <v>55190155</v>
      </c>
      <c r="F115" s="8">
        <v>45829</v>
      </c>
      <c r="G115" s="8" t="s">
        <v>1728</v>
      </c>
      <c r="H115" s="8" t="s">
        <v>1310</v>
      </c>
      <c r="I115" s="8">
        <v>55235984</v>
      </c>
      <c r="J115" s="8">
        <v>55248003</v>
      </c>
      <c r="K115" s="8" t="s">
        <v>1331</v>
      </c>
      <c r="L115" s="8" t="s">
        <v>1729</v>
      </c>
      <c r="M115" s="8" t="s">
        <v>1326</v>
      </c>
      <c r="N115" s="8" t="s">
        <v>1327</v>
      </c>
      <c r="O115" s="8" t="s">
        <v>1730</v>
      </c>
      <c r="P115" s="8" t="s">
        <v>1731</v>
      </c>
    </row>
    <row r="116" spans="1:16" s="8" customFormat="1">
      <c r="A116" s="8">
        <v>51</v>
      </c>
      <c r="B116" s="9">
        <v>3.2499999999999998E-6</v>
      </c>
      <c r="C116" s="8" t="s">
        <v>1310</v>
      </c>
      <c r="D116" s="8">
        <v>55190155</v>
      </c>
      <c r="E116" s="8">
        <v>55190155</v>
      </c>
      <c r="F116" s="8">
        <v>76600</v>
      </c>
      <c r="G116" s="8" t="s">
        <v>1732</v>
      </c>
      <c r="H116" s="8" t="s">
        <v>1310</v>
      </c>
      <c r="I116" s="8">
        <v>55105047</v>
      </c>
      <c r="J116" s="8">
        <v>55113555</v>
      </c>
      <c r="K116" s="8" t="s">
        <v>1331</v>
      </c>
      <c r="L116" s="8" t="s">
        <v>1733</v>
      </c>
      <c r="M116" s="8" t="s">
        <v>1326</v>
      </c>
      <c r="N116" s="8" t="s">
        <v>1327</v>
      </c>
      <c r="O116" s="8" t="s">
        <v>1734</v>
      </c>
      <c r="P116" s="8" t="s">
        <v>1735</v>
      </c>
    </row>
    <row r="117" spans="1:16" s="8" customFormat="1">
      <c r="A117" s="8">
        <v>51</v>
      </c>
      <c r="B117" s="9">
        <v>3.2499999999999998E-6</v>
      </c>
      <c r="C117" s="8" t="s">
        <v>1310</v>
      </c>
      <c r="D117" s="8">
        <v>55190155</v>
      </c>
      <c r="E117" s="8">
        <v>55190155</v>
      </c>
      <c r="F117" s="8">
        <v>91128</v>
      </c>
      <c r="G117" s="8" t="s">
        <v>1736</v>
      </c>
      <c r="H117" s="8" t="s">
        <v>1310</v>
      </c>
      <c r="I117" s="8">
        <v>55084387</v>
      </c>
      <c r="J117" s="8">
        <v>55099027</v>
      </c>
      <c r="K117" s="8" t="s">
        <v>1331</v>
      </c>
      <c r="L117" s="8" t="s">
        <v>1737</v>
      </c>
      <c r="M117" s="8" t="s">
        <v>1326</v>
      </c>
      <c r="N117" s="8" t="s">
        <v>1327</v>
      </c>
      <c r="O117" s="8" t="s">
        <v>1738</v>
      </c>
      <c r="P117" s="8" t="s">
        <v>1739</v>
      </c>
    </row>
    <row r="118" spans="1:16" s="8" customFormat="1">
      <c r="A118" s="8">
        <v>51</v>
      </c>
      <c r="B118" s="9">
        <v>3.2499999999999998E-6</v>
      </c>
      <c r="C118" s="8" t="s">
        <v>1310</v>
      </c>
      <c r="D118" s="8">
        <v>55190155</v>
      </c>
      <c r="E118" s="8">
        <v>55190155</v>
      </c>
      <c r="F118" s="8">
        <v>41176</v>
      </c>
      <c r="G118" s="8" t="s">
        <v>1740</v>
      </c>
      <c r="H118" s="8" t="s">
        <v>1310</v>
      </c>
      <c r="I118" s="8">
        <v>55085346</v>
      </c>
      <c r="J118" s="8">
        <v>55148979</v>
      </c>
      <c r="K118" s="8" t="s">
        <v>1331</v>
      </c>
      <c r="L118" s="8" t="s">
        <v>1741</v>
      </c>
      <c r="M118" s="8" t="s">
        <v>1326</v>
      </c>
      <c r="N118" s="8" t="s">
        <v>1327</v>
      </c>
      <c r="O118" s="8" t="s">
        <v>1742</v>
      </c>
      <c r="P118" s="8" t="s">
        <v>1743</v>
      </c>
    </row>
    <row r="119" spans="1:16" s="8" customFormat="1">
      <c r="A119" s="8">
        <v>51</v>
      </c>
      <c r="B119" s="9">
        <v>3.2499999999999998E-6</v>
      </c>
      <c r="C119" s="8" t="s">
        <v>1310</v>
      </c>
      <c r="D119" s="8">
        <v>55190155</v>
      </c>
      <c r="E119" s="8">
        <v>55190155</v>
      </c>
      <c r="F119" s="8">
        <v>8345</v>
      </c>
      <c r="G119" s="8" t="s">
        <v>1744</v>
      </c>
      <c r="H119" s="8" t="s">
        <v>1310</v>
      </c>
      <c r="I119" s="8">
        <v>55155340</v>
      </c>
      <c r="J119" s="8">
        <v>55181810</v>
      </c>
      <c r="K119" s="8" t="s">
        <v>1331</v>
      </c>
      <c r="L119" s="8" t="s">
        <v>1745</v>
      </c>
      <c r="M119" s="8" t="s">
        <v>1326</v>
      </c>
      <c r="N119" s="8" t="s">
        <v>1327</v>
      </c>
      <c r="O119" s="8" t="s">
        <v>1746</v>
      </c>
      <c r="P119" s="8" t="s">
        <v>1747</v>
      </c>
    </row>
    <row r="120" spans="1:16" s="8" customFormat="1">
      <c r="A120" s="8">
        <v>52</v>
      </c>
      <c r="B120" s="9">
        <v>3.32E-6</v>
      </c>
      <c r="C120" s="8" t="s">
        <v>1311</v>
      </c>
      <c r="D120" s="8">
        <v>27949099</v>
      </c>
      <c r="E120" s="8">
        <v>28284799</v>
      </c>
      <c r="F120" s="8">
        <v>10500</v>
      </c>
      <c r="G120" s="8" t="s">
        <v>1748</v>
      </c>
      <c r="H120" s="8" t="s">
        <v>1311</v>
      </c>
      <c r="I120" s="8">
        <v>27928653</v>
      </c>
      <c r="J120" s="8">
        <v>27938599</v>
      </c>
      <c r="K120" s="8" t="s">
        <v>21</v>
      </c>
      <c r="L120" s="8" t="s">
        <v>1749</v>
      </c>
      <c r="M120" s="8" t="s">
        <v>1326</v>
      </c>
      <c r="N120" s="8" t="s">
        <v>1376</v>
      </c>
    </row>
    <row r="121" spans="1:16" s="8" customFormat="1">
      <c r="A121" s="8">
        <v>52</v>
      </c>
      <c r="B121" s="9">
        <v>3.32E-6</v>
      </c>
      <c r="C121" s="8" t="s">
        <v>1311</v>
      </c>
      <c r="D121" s="8">
        <v>27949099</v>
      </c>
      <c r="E121" s="8">
        <v>28284799</v>
      </c>
      <c r="F121" s="8">
        <v>0</v>
      </c>
      <c r="G121" s="8" t="s">
        <v>1750</v>
      </c>
      <c r="H121" s="8" t="s">
        <v>1311</v>
      </c>
      <c r="I121" s="8">
        <v>27998851</v>
      </c>
      <c r="J121" s="8">
        <v>28009186</v>
      </c>
      <c r="K121" s="8" t="s">
        <v>21</v>
      </c>
      <c r="L121" s="8" t="s">
        <v>1751</v>
      </c>
      <c r="M121" s="8" t="s">
        <v>1326</v>
      </c>
      <c r="N121" s="8" t="s">
        <v>1440</v>
      </c>
    </row>
    <row r="122" spans="1:16" s="8" customFormat="1">
      <c r="A122" s="8">
        <v>52</v>
      </c>
      <c r="B122" s="9">
        <v>3.32E-6</v>
      </c>
      <c r="C122" s="8" t="s">
        <v>1311</v>
      </c>
      <c r="D122" s="8">
        <v>27949099</v>
      </c>
      <c r="E122" s="8">
        <v>28284799</v>
      </c>
      <c r="F122" s="8">
        <v>0</v>
      </c>
      <c r="G122" s="8" t="s">
        <v>1752</v>
      </c>
      <c r="H122" s="8" t="s">
        <v>1311</v>
      </c>
      <c r="I122" s="8">
        <v>28112808</v>
      </c>
      <c r="J122" s="8">
        <v>28561768</v>
      </c>
      <c r="K122" s="8" t="s">
        <v>1331</v>
      </c>
      <c r="L122" s="8" t="s">
        <v>1753</v>
      </c>
      <c r="M122" s="8" t="s">
        <v>1326</v>
      </c>
      <c r="N122" s="8" t="s">
        <v>1327</v>
      </c>
      <c r="O122" s="8" t="s">
        <v>1754</v>
      </c>
      <c r="P122" s="8" t="s">
        <v>1755</v>
      </c>
    </row>
    <row r="123" spans="1:16" s="8" customFormat="1">
      <c r="A123" s="8">
        <v>52</v>
      </c>
      <c r="B123" s="9">
        <v>3.32E-6</v>
      </c>
      <c r="C123" s="8" t="s">
        <v>1311</v>
      </c>
      <c r="D123" s="8">
        <v>27949099</v>
      </c>
      <c r="E123" s="8">
        <v>28284799</v>
      </c>
      <c r="F123" s="8">
        <v>97220</v>
      </c>
      <c r="G123" s="8" t="s">
        <v>1756</v>
      </c>
      <c r="H123" s="8" t="s">
        <v>1311</v>
      </c>
      <c r="I123" s="8">
        <v>27848506</v>
      </c>
      <c r="J123" s="8">
        <v>27851879</v>
      </c>
      <c r="K123" s="8" t="s">
        <v>21</v>
      </c>
      <c r="L123" s="8" t="s">
        <v>1757</v>
      </c>
      <c r="M123" s="8" t="s">
        <v>1326</v>
      </c>
      <c r="N123" s="8" t="s">
        <v>1327</v>
      </c>
      <c r="O123" s="8" t="s">
        <v>1758</v>
      </c>
      <c r="P123" s="8" t="s">
        <v>1759</v>
      </c>
    </row>
    <row r="124" spans="1:16" s="8" customFormat="1">
      <c r="A124" s="8">
        <v>52</v>
      </c>
      <c r="B124" s="9">
        <v>3.32E-6</v>
      </c>
      <c r="C124" s="8" t="s">
        <v>1311</v>
      </c>
      <c r="D124" s="8">
        <v>27949099</v>
      </c>
      <c r="E124" s="8">
        <v>28284799</v>
      </c>
      <c r="F124" s="8">
        <v>74724</v>
      </c>
      <c r="G124" s="8" t="s">
        <v>1760</v>
      </c>
      <c r="H124" s="8" t="s">
        <v>1311</v>
      </c>
      <c r="I124" s="8">
        <v>27851114</v>
      </c>
      <c r="J124" s="8">
        <v>27874375</v>
      </c>
      <c r="K124" s="8" t="s">
        <v>1331</v>
      </c>
      <c r="L124" s="8" t="s">
        <v>1761</v>
      </c>
      <c r="M124" s="8" t="s">
        <v>1326</v>
      </c>
      <c r="N124" s="8" t="s">
        <v>1327</v>
      </c>
      <c r="O124" s="8" t="s">
        <v>1762</v>
      </c>
      <c r="P124" s="8" t="s">
        <v>1763</v>
      </c>
    </row>
    <row r="125" spans="1:16" s="8" customFormat="1">
      <c r="A125" s="8">
        <v>52</v>
      </c>
      <c r="B125" s="9">
        <v>3.32E-6</v>
      </c>
      <c r="C125" s="8" t="s">
        <v>1311</v>
      </c>
      <c r="D125" s="8">
        <v>27949099</v>
      </c>
      <c r="E125" s="8">
        <v>28284799</v>
      </c>
      <c r="F125" s="8">
        <v>0</v>
      </c>
      <c r="G125" s="8" t="s">
        <v>1764</v>
      </c>
      <c r="H125" s="8" t="s">
        <v>1311</v>
      </c>
      <c r="I125" s="8">
        <v>27994584</v>
      </c>
      <c r="J125" s="8">
        <v>28210954</v>
      </c>
      <c r="K125" s="8" t="s">
        <v>1331</v>
      </c>
      <c r="L125" s="8" t="s">
        <v>1765</v>
      </c>
      <c r="M125" s="8" t="s">
        <v>1326</v>
      </c>
      <c r="N125" s="8" t="s">
        <v>1327</v>
      </c>
      <c r="O125" s="8" t="s">
        <v>1766</v>
      </c>
      <c r="P125" s="8" t="s">
        <v>1767</v>
      </c>
    </row>
    <row r="126" spans="1:16" s="8" customFormat="1">
      <c r="A126" s="8">
        <v>52</v>
      </c>
      <c r="B126" s="9">
        <v>3.32E-6</v>
      </c>
      <c r="C126" s="8" t="s">
        <v>1311</v>
      </c>
      <c r="D126" s="8">
        <v>27949099</v>
      </c>
      <c r="E126" s="8">
        <v>28284799</v>
      </c>
      <c r="F126" s="8">
        <v>0</v>
      </c>
      <c r="G126" s="8" t="s">
        <v>1768</v>
      </c>
      <c r="H126" s="8" t="s">
        <v>1311</v>
      </c>
      <c r="I126" s="8">
        <v>28004231</v>
      </c>
      <c r="J126" s="8">
        <v>28113965</v>
      </c>
      <c r="K126" s="8" t="s">
        <v>21</v>
      </c>
      <c r="L126" s="8" t="s">
        <v>1769</v>
      </c>
      <c r="M126" s="8" t="s">
        <v>1326</v>
      </c>
      <c r="N126" s="8" t="s">
        <v>1327</v>
      </c>
      <c r="O126" s="8" t="s">
        <v>1770</v>
      </c>
      <c r="P126" s="8" t="s">
        <v>1771</v>
      </c>
    </row>
    <row r="127" spans="1:16" s="8" customFormat="1">
      <c r="A127" s="8">
        <v>52</v>
      </c>
      <c r="B127" s="9">
        <v>3.32E-6</v>
      </c>
      <c r="C127" s="8" t="s">
        <v>1311</v>
      </c>
      <c r="D127" s="8">
        <v>27949099</v>
      </c>
      <c r="E127" s="8">
        <v>28284799</v>
      </c>
      <c r="F127" s="8">
        <v>31259</v>
      </c>
      <c r="G127" s="8" t="s">
        <v>1772</v>
      </c>
      <c r="H127" s="8" t="s">
        <v>1311</v>
      </c>
      <c r="I127" s="8">
        <v>27886338</v>
      </c>
      <c r="J127" s="8">
        <v>27917840</v>
      </c>
      <c r="K127" s="8" t="s">
        <v>1331</v>
      </c>
      <c r="L127" s="8" t="s">
        <v>1773</v>
      </c>
      <c r="M127" s="8" t="s">
        <v>1326</v>
      </c>
      <c r="N127" s="8" t="s">
        <v>1327</v>
      </c>
      <c r="O127" s="8" t="s">
        <v>1774</v>
      </c>
      <c r="P127" s="8" t="s">
        <v>1775</v>
      </c>
    </row>
    <row r="128" spans="1:16" s="8" customFormat="1">
      <c r="A128" s="8">
        <v>52</v>
      </c>
      <c r="B128" s="9">
        <v>3.32E-6</v>
      </c>
      <c r="C128" s="8" t="s">
        <v>1311</v>
      </c>
      <c r="D128" s="8">
        <v>27949099</v>
      </c>
      <c r="E128" s="8">
        <v>28284799</v>
      </c>
      <c r="F128" s="8">
        <v>62423</v>
      </c>
      <c r="G128" s="8" t="s">
        <v>1776</v>
      </c>
      <c r="H128" s="8" t="s">
        <v>1311</v>
      </c>
      <c r="I128" s="8">
        <v>27873679</v>
      </c>
      <c r="J128" s="8">
        <v>27886676</v>
      </c>
      <c r="K128" s="8" t="s">
        <v>21</v>
      </c>
      <c r="L128" s="8" t="s">
        <v>1777</v>
      </c>
      <c r="M128" s="8" t="s">
        <v>1326</v>
      </c>
      <c r="N128" s="8" t="s">
        <v>1327</v>
      </c>
      <c r="O128" s="8" t="s">
        <v>1778</v>
      </c>
      <c r="P128" s="8" t="s">
        <v>1779</v>
      </c>
    </row>
    <row r="129" spans="1:16" s="8" customFormat="1">
      <c r="A129" s="8">
        <v>52</v>
      </c>
      <c r="B129" s="9">
        <v>3.32E-6</v>
      </c>
      <c r="C129" s="8" t="s">
        <v>1311</v>
      </c>
      <c r="D129" s="8">
        <v>27949099</v>
      </c>
      <c r="E129" s="8">
        <v>28284799</v>
      </c>
      <c r="F129" s="8">
        <v>91058</v>
      </c>
      <c r="G129" s="8" t="s">
        <v>1780</v>
      </c>
      <c r="H129" s="8" t="s">
        <v>1311</v>
      </c>
      <c r="I129" s="8">
        <v>27805897</v>
      </c>
      <c r="J129" s="8">
        <v>27858041</v>
      </c>
      <c r="K129" s="8" t="s">
        <v>1331</v>
      </c>
      <c r="L129" s="8" t="s">
        <v>1781</v>
      </c>
      <c r="M129" s="8" t="s">
        <v>1326</v>
      </c>
      <c r="N129" s="8" t="s">
        <v>1327</v>
      </c>
      <c r="O129" s="8" t="s">
        <v>1782</v>
      </c>
      <c r="P129" s="8" t="s">
        <v>1783</v>
      </c>
    </row>
    <row r="130" spans="1:16" s="8" customFormat="1">
      <c r="A130" s="8">
        <v>53</v>
      </c>
      <c r="B130" s="9">
        <v>3.41E-6</v>
      </c>
      <c r="C130" s="8" t="s">
        <v>1301</v>
      </c>
      <c r="D130" s="8">
        <v>112683536</v>
      </c>
      <c r="E130" s="8">
        <v>112683536</v>
      </c>
      <c r="F130" s="8">
        <v>4504</v>
      </c>
      <c r="G130" s="8" t="s">
        <v>1784</v>
      </c>
      <c r="H130" s="8" t="s">
        <v>1301</v>
      </c>
      <c r="I130" s="8">
        <v>112658488</v>
      </c>
      <c r="J130" s="8">
        <v>112679032</v>
      </c>
      <c r="K130" s="8" t="s">
        <v>21</v>
      </c>
      <c r="L130" s="8" t="s">
        <v>1785</v>
      </c>
      <c r="M130" s="8" t="s">
        <v>1326</v>
      </c>
      <c r="N130" s="8" t="s">
        <v>1327</v>
      </c>
      <c r="O130" s="8" t="s">
        <v>1786</v>
      </c>
      <c r="P130" s="8" t="s">
        <v>1787</v>
      </c>
    </row>
    <row r="131" spans="1:16" s="8" customFormat="1">
      <c r="A131" s="8">
        <v>53</v>
      </c>
      <c r="B131" s="9">
        <v>3.41E-6</v>
      </c>
      <c r="C131" s="8" t="s">
        <v>1301</v>
      </c>
      <c r="D131" s="8">
        <v>112683536</v>
      </c>
      <c r="E131" s="8">
        <v>112683536</v>
      </c>
      <c r="F131" s="8">
        <v>23772</v>
      </c>
      <c r="G131" s="8" t="s">
        <v>1788</v>
      </c>
      <c r="H131" s="8" t="s">
        <v>1301</v>
      </c>
      <c r="I131" s="8">
        <v>112631565</v>
      </c>
      <c r="J131" s="8">
        <v>112659764</v>
      </c>
      <c r="K131" s="8" t="s">
        <v>1331</v>
      </c>
      <c r="L131" s="8" t="s">
        <v>1789</v>
      </c>
      <c r="M131" s="8" t="s">
        <v>1326</v>
      </c>
      <c r="N131" s="8" t="s">
        <v>1327</v>
      </c>
      <c r="O131" s="8" t="s">
        <v>1790</v>
      </c>
      <c r="P131" s="8" t="s">
        <v>1791</v>
      </c>
    </row>
    <row r="132" spans="1:16" s="8" customFormat="1">
      <c r="A132" s="8">
        <v>53</v>
      </c>
      <c r="B132" s="9">
        <v>3.41E-6</v>
      </c>
      <c r="C132" s="8" t="s">
        <v>1301</v>
      </c>
      <c r="D132" s="8">
        <v>112683536</v>
      </c>
      <c r="E132" s="8">
        <v>112683536</v>
      </c>
      <c r="F132" s="8">
        <v>84309</v>
      </c>
      <c r="G132" s="8" t="s">
        <v>1792</v>
      </c>
      <c r="H132" s="8" t="s">
        <v>1301</v>
      </c>
      <c r="I132" s="8">
        <v>112404155</v>
      </c>
      <c r="J132" s="8">
        <v>112599227</v>
      </c>
      <c r="K132" s="8" t="s">
        <v>1331</v>
      </c>
      <c r="L132" s="8" t="s">
        <v>1793</v>
      </c>
      <c r="M132" s="8" t="s">
        <v>1326</v>
      </c>
      <c r="N132" s="8" t="s">
        <v>1327</v>
      </c>
      <c r="O132" s="8" t="s">
        <v>1794</v>
      </c>
    </row>
    <row r="133" spans="1:16" s="8" customFormat="1">
      <c r="A133" s="8">
        <v>53</v>
      </c>
      <c r="B133" s="9">
        <v>3.41E-6</v>
      </c>
      <c r="C133" s="8" t="s">
        <v>1301</v>
      </c>
      <c r="D133" s="8">
        <v>112683536</v>
      </c>
      <c r="E133" s="8">
        <v>112683536</v>
      </c>
      <c r="F133" s="8">
        <v>0</v>
      </c>
      <c r="G133" s="8" t="s">
        <v>1795</v>
      </c>
      <c r="H133" s="8" t="s">
        <v>1301</v>
      </c>
      <c r="I133" s="8">
        <v>112679301</v>
      </c>
      <c r="J133" s="8">
        <v>112773425</v>
      </c>
      <c r="K133" s="8" t="s">
        <v>1331</v>
      </c>
      <c r="L133" s="8" t="s">
        <v>1796</v>
      </c>
      <c r="M133" s="8" t="s">
        <v>1326</v>
      </c>
      <c r="N133" s="8" t="s">
        <v>1327</v>
      </c>
      <c r="O133" s="8" t="s">
        <v>1797</v>
      </c>
      <c r="P133" s="8" t="s">
        <v>1798</v>
      </c>
    </row>
    <row r="134" spans="1:16" s="8" customFormat="1">
      <c r="A134" s="8">
        <v>54</v>
      </c>
      <c r="B134" s="9">
        <v>3.4400000000000001E-6</v>
      </c>
      <c r="C134" s="8" t="s">
        <v>1302</v>
      </c>
      <c r="D134" s="8">
        <v>100601085</v>
      </c>
      <c r="E134" s="8">
        <v>100601085</v>
      </c>
      <c r="F134" s="8">
        <v>65686</v>
      </c>
      <c r="G134" s="8" t="s">
        <v>1799</v>
      </c>
      <c r="H134" s="8" t="s">
        <v>1302</v>
      </c>
      <c r="I134" s="8">
        <v>100666771</v>
      </c>
      <c r="J134" s="8">
        <v>100684852</v>
      </c>
      <c r="K134" s="8" t="s">
        <v>21</v>
      </c>
      <c r="L134" s="8" t="s">
        <v>1800</v>
      </c>
      <c r="M134" s="8" t="s">
        <v>1326</v>
      </c>
      <c r="N134" s="8" t="s">
        <v>1327</v>
      </c>
      <c r="O134" s="8" t="s">
        <v>1801</v>
      </c>
      <c r="P134" s="8" t="s">
        <v>1802</v>
      </c>
    </row>
    <row r="135" spans="1:16" s="8" customFormat="1">
      <c r="A135" s="8">
        <v>54</v>
      </c>
      <c r="B135" s="9">
        <v>3.4400000000000001E-6</v>
      </c>
      <c r="C135" s="8" t="s">
        <v>1302</v>
      </c>
      <c r="D135" s="8">
        <v>100601085</v>
      </c>
      <c r="E135" s="8">
        <v>100601085</v>
      </c>
      <c r="F135" s="8">
        <v>14451</v>
      </c>
      <c r="G135" s="8" t="s">
        <v>1803</v>
      </c>
      <c r="H135" s="8" t="s">
        <v>1302</v>
      </c>
      <c r="I135" s="8">
        <v>100615536</v>
      </c>
      <c r="J135" s="8">
        <v>100618986</v>
      </c>
      <c r="K135" s="8" t="s">
        <v>1331</v>
      </c>
      <c r="L135" s="8" t="s">
        <v>1804</v>
      </c>
      <c r="M135" s="8" t="s">
        <v>1326</v>
      </c>
      <c r="N135" s="8" t="s">
        <v>1327</v>
      </c>
      <c r="O135" s="8" t="s">
        <v>1805</v>
      </c>
      <c r="P135" s="8" t="s">
        <v>1806</v>
      </c>
    </row>
    <row r="136" spans="1:16" s="8" customFormat="1">
      <c r="A136" s="8">
        <v>54</v>
      </c>
      <c r="B136" s="9">
        <v>3.4400000000000001E-6</v>
      </c>
      <c r="C136" s="8" t="s">
        <v>1302</v>
      </c>
      <c r="D136" s="8">
        <v>100601085</v>
      </c>
      <c r="E136" s="8">
        <v>100601085</v>
      </c>
      <c r="F136" s="8">
        <v>87988</v>
      </c>
      <c r="G136" s="8" t="s">
        <v>1807</v>
      </c>
      <c r="H136" s="8" t="s">
        <v>1302</v>
      </c>
      <c r="I136" s="8">
        <v>100689073</v>
      </c>
      <c r="J136" s="8">
        <v>100707138</v>
      </c>
      <c r="K136" s="8" t="s">
        <v>21</v>
      </c>
      <c r="L136" s="8" t="s">
        <v>1808</v>
      </c>
      <c r="M136" s="8" t="s">
        <v>1326</v>
      </c>
      <c r="N136" s="8" t="s">
        <v>1327</v>
      </c>
      <c r="O136" s="8" t="s">
        <v>1809</v>
      </c>
      <c r="P136" s="8" t="s">
        <v>1810</v>
      </c>
    </row>
    <row r="137" spans="1:16" s="8" customFormat="1">
      <c r="A137" s="8">
        <v>55</v>
      </c>
      <c r="B137" s="9">
        <v>3.4599999999999999E-6</v>
      </c>
      <c r="C137" s="8" t="s">
        <v>1300</v>
      </c>
      <c r="D137" s="8">
        <v>217349938</v>
      </c>
      <c r="E137" s="8">
        <v>217349938</v>
      </c>
      <c r="F137" s="8">
        <v>38841</v>
      </c>
      <c r="G137" s="8" t="s">
        <v>1811</v>
      </c>
      <c r="H137" s="8" t="s">
        <v>1300</v>
      </c>
      <c r="I137" s="8">
        <v>216676588</v>
      </c>
      <c r="J137" s="8">
        <v>217311097</v>
      </c>
      <c r="K137" s="8" t="s">
        <v>21</v>
      </c>
      <c r="L137" s="8" t="s">
        <v>1812</v>
      </c>
      <c r="M137" s="8" t="s">
        <v>1326</v>
      </c>
      <c r="N137" s="8" t="s">
        <v>1327</v>
      </c>
      <c r="O137" s="8" t="s">
        <v>1813</v>
      </c>
      <c r="P137" s="8" t="s">
        <v>1814</v>
      </c>
    </row>
    <row r="138" spans="1:16" s="8" customFormat="1">
      <c r="A138" s="8">
        <v>56</v>
      </c>
      <c r="B138" s="9">
        <v>4.0500000000000002E-6</v>
      </c>
      <c r="C138" s="8" t="s">
        <v>1301</v>
      </c>
      <c r="D138" s="8">
        <v>108778135</v>
      </c>
      <c r="E138" s="8">
        <v>108778135</v>
      </c>
      <c r="F138" s="8">
        <v>0</v>
      </c>
      <c r="G138" s="8" t="s">
        <v>1614</v>
      </c>
      <c r="H138" s="8" t="s">
        <v>1301</v>
      </c>
      <c r="I138" s="8">
        <v>108333421</v>
      </c>
      <c r="J138" s="8">
        <v>108924292</v>
      </c>
      <c r="K138" s="8" t="s">
        <v>21</v>
      </c>
      <c r="L138" s="8" t="s">
        <v>1615</v>
      </c>
      <c r="M138" s="8" t="s">
        <v>1326</v>
      </c>
      <c r="N138" s="8" t="s">
        <v>1327</v>
      </c>
      <c r="O138" s="8" t="s">
        <v>1616</v>
      </c>
      <c r="P138" s="8" t="s">
        <v>1617</v>
      </c>
    </row>
    <row r="139" spans="1:16" s="8" customFormat="1">
      <c r="A139" s="8">
        <v>57</v>
      </c>
      <c r="B139" s="9">
        <v>4.25E-6</v>
      </c>
      <c r="C139" s="8" t="s">
        <v>1300</v>
      </c>
      <c r="D139" s="8">
        <v>240055416</v>
      </c>
      <c r="E139" s="8">
        <v>240055416</v>
      </c>
      <c r="F139" s="8">
        <v>0</v>
      </c>
      <c r="G139" s="8" t="s">
        <v>1815</v>
      </c>
      <c r="H139" s="8" t="s">
        <v>1300</v>
      </c>
      <c r="I139" s="8">
        <v>239549865</v>
      </c>
      <c r="J139" s="8">
        <v>240078750</v>
      </c>
      <c r="K139" s="8" t="s">
        <v>1331</v>
      </c>
      <c r="L139" s="8" t="s">
        <v>1816</v>
      </c>
      <c r="M139" s="8" t="s">
        <v>1326</v>
      </c>
      <c r="N139" s="8" t="s">
        <v>1327</v>
      </c>
      <c r="O139" s="8" t="s">
        <v>1817</v>
      </c>
    </row>
    <row r="140" spans="1:16" s="8" customFormat="1">
      <c r="A140" s="8">
        <v>58</v>
      </c>
      <c r="B140" s="9">
        <v>4.3499999999999999E-6</v>
      </c>
      <c r="C140" s="8" t="s">
        <v>1296</v>
      </c>
      <c r="D140" s="8">
        <v>3029916</v>
      </c>
      <c r="E140" s="8">
        <v>3242916</v>
      </c>
      <c r="F140" s="8">
        <v>98113</v>
      </c>
      <c r="G140" s="8" t="s">
        <v>1818</v>
      </c>
      <c r="H140" s="8" t="s">
        <v>1296</v>
      </c>
      <c r="I140" s="8">
        <v>2845584</v>
      </c>
      <c r="J140" s="8">
        <v>2931803</v>
      </c>
      <c r="K140" s="8" t="s">
        <v>1331</v>
      </c>
      <c r="L140" s="8" t="s">
        <v>1819</v>
      </c>
      <c r="M140" s="8" t="s">
        <v>1326</v>
      </c>
      <c r="N140" s="8" t="s">
        <v>1327</v>
      </c>
      <c r="O140" s="8" t="s">
        <v>1820</v>
      </c>
    </row>
    <row r="141" spans="1:16" s="8" customFormat="1">
      <c r="A141" s="8">
        <v>58</v>
      </c>
      <c r="B141" s="9">
        <v>4.3499999999999999E-6</v>
      </c>
      <c r="C141" s="8" t="s">
        <v>1296</v>
      </c>
      <c r="D141" s="8">
        <v>3029916</v>
      </c>
      <c r="E141" s="8">
        <v>3242916</v>
      </c>
      <c r="F141" s="8">
        <v>0</v>
      </c>
      <c r="G141" s="8" t="s">
        <v>1821</v>
      </c>
      <c r="H141" s="8" t="s">
        <v>1296</v>
      </c>
      <c r="I141" s="8">
        <v>2965335</v>
      </c>
      <c r="J141" s="8">
        <v>3042474</v>
      </c>
      <c r="K141" s="8" t="s">
        <v>1331</v>
      </c>
      <c r="L141" s="8" t="s">
        <v>1822</v>
      </c>
      <c r="M141" s="8" t="s">
        <v>1326</v>
      </c>
      <c r="N141" s="8" t="s">
        <v>1327</v>
      </c>
      <c r="O141" s="8" t="s">
        <v>1823</v>
      </c>
      <c r="P141" s="8" t="s">
        <v>1824</v>
      </c>
    </row>
    <row r="142" spans="1:16" s="8" customFormat="1">
      <c r="A142" s="8">
        <v>58</v>
      </c>
      <c r="B142" s="9">
        <v>4.3499999999999999E-6</v>
      </c>
      <c r="C142" s="8" t="s">
        <v>1296</v>
      </c>
      <c r="D142" s="8">
        <v>3029916</v>
      </c>
      <c r="E142" s="8">
        <v>3242916</v>
      </c>
      <c r="F142" s="8">
        <v>0</v>
      </c>
      <c r="G142" s="8" t="s">
        <v>1825</v>
      </c>
      <c r="H142" s="8" t="s">
        <v>1296</v>
      </c>
      <c r="I142" s="8">
        <v>3076408</v>
      </c>
      <c r="J142" s="8">
        <v>3245676</v>
      </c>
      <c r="K142" s="8" t="s">
        <v>1331</v>
      </c>
      <c r="L142" s="8" t="s">
        <v>1826</v>
      </c>
      <c r="M142" s="8" t="s">
        <v>1326</v>
      </c>
      <c r="N142" s="8" t="s">
        <v>1327</v>
      </c>
      <c r="O142" s="8" t="s">
        <v>1827</v>
      </c>
      <c r="P142" s="8" t="s">
        <v>1828</v>
      </c>
    </row>
    <row r="143" spans="1:16" s="8" customFormat="1">
      <c r="A143" s="8">
        <v>58</v>
      </c>
      <c r="B143" s="9">
        <v>4.3499999999999999E-6</v>
      </c>
      <c r="C143" s="8" t="s">
        <v>1296</v>
      </c>
      <c r="D143" s="8">
        <v>3029916</v>
      </c>
      <c r="E143" s="8">
        <v>3242916</v>
      </c>
      <c r="F143" s="8">
        <v>93330</v>
      </c>
      <c r="G143" s="8" t="s">
        <v>1829</v>
      </c>
      <c r="H143" s="8" t="s">
        <v>1296</v>
      </c>
      <c r="I143" s="8">
        <v>2932288</v>
      </c>
      <c r="J143" s="8">
        <v>2936586</v>
      </c>
      <c r="K143" s="8" t="s">
        <v>21</v>
      </c>
      <c r="L143" s="8" t="s">
        <v>1830</v>
      </c>
      <c r="M143" s="8" t="s">
        <v>1326</v>
      </c>
      <c r="N143" s="8" t="s">
        <v>1327</v>
      </c>
      <c r="O143" s="8" t="s">
        <v>1831</v>
      </c>
      <c r="P143" s="8" t="s">
        <v>1832</v>
      </c>
    </row>
    <row r="144" spans="1:16" s="8" customFormat="1">
      <c r="A144" s="8">
        <v>58</v>
      </c>
      <c r="B144" s="9">
        <v>4.3499999999999999E-6</v>
      </c>
      <c r="C144" s="8" t="s">
        <v>1296</v>
      </c>
      <c r="D144" s="8">
        <v>3029916</v>
      </c>
      <c r="E144" s="8">
        <v>3242916</v>
      </c>
      <c r="F144" s="8">
        <v>3180</v>
      </c>
      <c r="G144" s="8" t="s">
        <v>1833</v>
      </c>
      <c r="H144" s="8" t="s">
        <v>1296</v>
      </c>
      <c r="I144" s="8">
        <v>3246096</v>
      </c>
      <c r="J144" s="8">
        <v>3273465</v>
      </c>
      <c r="K144" s="8" t="s">
        <v>1331</v>
      </c>
      <c r="L144" s="8" t="s">
        <v>1834</v>
      </c>
      <c r="M144" s="8" t="s">
        <v>1326</v>
      </c>
      <c r="N144" s="8" t="s">
        <v>1327</v>
      </c>
      <c r="O144" s="8" t="s">
        <v>1835</v>
      </c>
      <c r="P144" s="8" t="s">
        <v>1836</v>
      </c>
    </row>
    <row r="145" spans="1:16" s="8" customFormat="1">
      <c r="A145" s="8">
        <v>58</v>
      </c>
      <c r="B145" s="9">
        <v>4.3499999999999999E-6</v>
      </c>
      <c r="C145" s="8" t="s">
        <v>1296</v>
      </c>
      <c r="D145" s="8">
        <v>3029916</v>
      </c>
      <c r="E145" s="8">
        <v>3242916</v>
      </c>
      <c r="F145" s="8">
        <v>64804</v>
      </c>
      <c r="G145" s="8" t="s">
        <v>1837</v>
      </c>
      <c r="H145" s="8" t="s">
        <v>1296</v>
      </c>
      <c r="I145" s="8">
        <v>2939660</v>
      </c>
      <c r="J145" s="8">
        <v>2965112</v>
      </c>
      <c r="K145" s="8" t="s">
        <v>21</v>
      </c>
      <c r="L145" s="8" t="s">
        <v>1838</v>
      </c>
      <c r="M145" s="8" t="s">
        <v>1326</v>
      </c>
      <c r="N145" s="8" t="s">
        <v>1327</v>
      </c>
      <c r="O145" s="8" t="s">
        <v>1839</v>
      </c>
      <c r="P145" s="8" t="s">
        <v>1840</v>
      </c>
    </row>
    <row r="146" spans="1:16" s="8" customFormat="1">
      <c r="A146" s="8">
        <v>58</v>
      </c>
      <c r="B146" s="9">
        <v>4.3499999999999999E-6</v>
      </c>
      <c r="C146" s="8" t="s">
        <v>1296</v>
      </c>
      <c r="D146" s="8">
        <v>3029916</v>
      </c>
      <c r="E146" s="8">
        <v>3242916</v>
      </c>
      <c r="F146" s="8">
        <v>51839</v>
      </c>
      <c r="G146" s="8" t="s">
        <v>1841</v>
      </c>
      <c r="H146" s="8" t="s">
        <v>1296</v>
      </c>
      <c r="I146" s="8">
        <v>3294755</v>
      </c>
      <c r="J146" s="8">
        <v>3441640</v>
      </c>
      <c r="K146" s="8" t="s">
        <v>1331</v>
      </c>
      <c r="L146" s="8" t="s">
        <v>1842</v>
      </c>
      <c r="M146" s="8" t="s">
        <v>1326</v>
      </c>
      <c r="N146" s="8" t="s">
        <v>1327</v>
      </c>
      <c r="O146" s="8" t="s">
        <v>1843</v>
      </c>
    </row>
    <row r="147" spans="1:16" s="8" customFormat="1">
      <c r="A147" s="8">
        <v>59</v>
      </c>
      <c r="B147" s="9">
        <v>4.3599999999999998E-6</v>
      </c>
      <c r="C147" s="8" t="s">
        <v>1294</v>
      </c>
      <c r="D147" s="8">
        <v>6381795</v>
      </c>
      <c r="E147" s="8">
        <v>6441395</v>
      </c>
      <c r="F147" s="8">
        <v>60549</v>
      </c>
      <c r="G147" s="8" t="s">
        <v>1844</v>
      </c>
      <c r="H147" s="8" t="s">
        <v>1294</v>
      </c>
      <c r="I147" s="8">
        <v>6144318</v>
      </c>
      <c r="J147" s="8">
        <v>6321246</v>
      </c>
      <c r="K147" s="8" t="s">
        <v>21</v>
      </c>
      <c r="L147" s="8" t="s">
        <v>1845</v>
      </c>
      <c r="M147" s="8" t="s">
        <v>1326</v>
      </c>
      <c r="N147" s="8" t="s">
        <v>1327</v>
      </c>
      <c r="O147" s="8" t="s">
        <v>1846</v>
      </c>
      <c r="P147" s="8" t="s">
        <v>1847</v>
      </c>
    </row>
    <row r="148" spans="1:16" s="8" customFormat="1">
      <c r="A148" s="8">
        <v>60</v>
      </c>
      <c r="B148" s="9">
        <v>4.4499999999999997E-6</v>
      </c>
      <c r="C148" s="8" t="s">
        <v>1293</v>
      </c>
      <c r="D148" s="8">
        <v>51314737</v>
      </c>
      <c r="E148" s="8">
        <v>51314737</v>
      </c>
      <c r="F148" s="8">
        <v>24141</v>
      </c>
      <c r="G148" s="8" t="s">
        <v>1848</v>
      </c>
      <c r="H148" s="8" t="s">
        <v>1293</v>
      </c>
      <c r="I148" s="8">
        <v>51338878</v>
      </c>
      <c r="J148" s="8">
        <v>51371688</v>
      </c>
      <c r="K148" s="8" t="s">
        <v>1331</v>
      </c>
      <c r="L148" s="8" t="s">
        <v>1849</v>
      </c>
      <c r="M148" s="8" t="s">
        <v>1326</v>
      </c>
      <c r="N148" s="8" t="s">
        <v>1327</v>
      </c>
      <c r="O148" s="8" t="s">
        <v>1850</v>
      </c>
      <c r="P148" s="8" t="s">
        <v>1851</v>
      </c>
    </row>
    <row r="149" spans="1:16" s="8" customFormat="1">
      <c r="A149" s="8">
        <v>60</v>
      </c>
      <c r="B149" s="9">
        <v>4.4499999999999997E-6</v>
      </c>
      <c r="C149" s="8" t="s">
        <v>1293</v>
      </c>
      <c r="D149" s="8">
        <v>51314737</v>
      </c>
      <c r="E149" s="8">
        <v>51314737</v>
      </c>
      <c r="F149" s="8">
        <v>16898</v>
      </c>
      <c r="G149" s="8" t="s">
        <v>1852</v>
      </c>
      <c r="H149" s="8" t="s">
        <v>1293</v>
      </c>
      <c r="I149" s="8">
        <v>51186481</v>
      </c>
      <c r="J149" s="8">
        <v>51297839</v>
      </c>
      <c r="K149" s="8" t="s">
        <v>21</v>
      </c>
      <c r="L149" s="8" t="s">
        <v>1853</v>
      </c>
      <c r="M149" s="8" t="s">
        <v>1326</v>
      </c>
      <c r="N149" s="8" t="s">
        <v>1327</v>
      </c>
      <c r="O149" s="8" t="s">
        <v>1854</v>
      </c>
    </row>
    <row r="150" spans="1:16" s="8" customFormat="1">
      <c r="A150" s="8">
        <v>60</v>
      </c>
      <c r="B150" s="9">
        <v>4.4499999999999997E-6</v>
      </c>
      <c r="C150" s="8" t="s">
        <v>1293</v>
      </c>
      <c r="D150" s="8">
        <v>51314737</v>
      </c>
      <c r="E150" s="8">
        <v>51314737</v>
      </c>
      <c r="F150" s="8">
        <v>9872</v>
      </c>
      <c r="G150" s="8" t="s">
        <v>1855</v>
      </c>
      <c r="H150" s="8" t="s">
        <v>1293</v>
      </c>
      <c r="I150" s="8">
        <v>51324609</v>
      </c>
      <c r="J150" s="8">
        <v>51411454</v>
      </c>
      <c r="K150" s="8" t="s">
        <v>21</v>
      </c>
      <c r="L150" s="8" t="s">
        <v>1856</v>
      </c>
      <c r="M150" s="8" t="s">
        <v>1326</v>
      </c>
      <c r="N150" s="8" t="s">
        <v>1327</v>
      </c>
      <c r="O150" s="8" t="s">
        <v>1857</v>
      </c>
    </row>
    <row r="151" spans="1:16" s="8" customFormat="1">
      <c r="A151" s="8">
        <v>61</v>
      </c>
      <c r="B151" s="9">
        <v>4.4700000000000004E-6</v>
      </c>
      <c r="C151" s="8" t="s">
        <v>1300</v>
      </c>
      <c r="D151" s="8">
        <v>177488616</v>
      </c>
      <c r="E151" s="8">
        <v>177587016</v>
      </c>
      <c r="F151" s="8">
        <v>237058</v>
      </c>
      <c r="G151" s="8" t="s">
        <v>1858</v>
      </c>
      <c r="H151" s="8" t="s">
        <v>1300</v>
      </c>
      <c r="I151" s="8">
        <v>177140633</v>
      </c>
      <c r="J151" s="8">
        <v>177251558</v>
      </c>
      <c r="K151" s="8" t="s">
        <v>1331</v>
      </c>
      <c r="L151" s="8" t="s">
        <v>1859</v>
      </c>
      <c r="M151" s="8" t="s">
        <v>1326</v>
      </c>
      <c r="N151" s="8" t="s">
        <v>1327</v>
      </c>
      <c r="O151" s="8" t="s">
        <v>1860</v>
      </c>
      <c r="P151" s="8" t="s">
        <v>1861</v>
      </c>
    </row>
    <row r="152" spans="1:16" s="8" customFormat="1">
      <c r="A152" s="8">
        <v>62</v>
      </c>
      <c r="B152" s="9">
        <v>4.5199999999999999E-6</v>
      </c>
      <c r="C152" s="8" t="s">
        <v>1309</v>
      </c>
      <c r="D152" s="8">
        <v>28097104</v>
      </c>
      <c r="E152" s="8">
        <v>28100624</v>
      </c>
      <c r="F152" s="8">
        <v>107442</v>
      </c>
      <c r="G152" s="8" t="s">
        <v>1862</v>
      </c>
      <c r="H152" s="8" t="s">
        <v>1309</v>
      </c>
      <c r="I152" s="8">
        <v>28208066</v>
      </c>
      <c r="J152" s="8">
        <v>28217728</v>
      </c>
      <c r="K152" s="8" t="s">
        <v>21</v>
      </c>
      <c r="L152" s="8" t="s">
        <v>1863</v>
      </c>
      <c r="M152" s="8" t="s">
        <v>1326</v>
      </c>
      <c r="N152" s="8" t="s">
        <v>1327</v>
      </c>
      <c r="O152" s="8" t="s">
        <v>1864</v>
      </c>
      <c r="P152" s="8" t="s">
        <v>1865</v>
      </c>
    </row>
    <row r="153" spans="1:16" s="8" customFormat="1">
      <c r="A153" s="8">
        <v>63</v>
      </c>
      <c r="B153" s="9">
        <v>4.7700000000000001E-6</v>
      </c>
      <c r="C153" s="8" t="s">
        <v>1299</v>
      </c>
      <c r="D153" s="8">
        <v>69813047</v>
      </c>
      <c r="E153" s="8">
        <v>69813047</v>
      </c>
      <c r="F153" s="8">
        <v>461679</v>
      </c>
      <c r="G153" s="8" t="s">
        <v>1866</v>
      </c>
      <c r="H153" s="8" t="s">
        <v>1299</v>
      </c>
      <c r="I153" s="8">
        <v>70274726</v>
      </c>
      <c r="J153" s="8">
        <v>70682591</v>
      </c>
      <c r="K153" s="8" t="s">
        <v>21</v>
      </c>
      <c r="L153" s="8" t="s">
        <v>1867</v>
      </c>
      <c r="M153" s="8" t="s">
        <v>1326</v>
      </c>
      <c r="N153" s="8" t="s">
        <v>1327</v>
      </c>
      <c r="O153" s="8" t="s">
        <v>1868</v>
      </c>
      <c r="P153" s="8" t="s">
        <v>1869</v>
      </c>
    </row>
    <row r="154" spans="1:16" s="8" customFormat="1">
      <c r="A154" s="8">
        <v>64</v>
      </c>
      <c r="B154" s="9">
        <v>4.8199999999999996E-6</v>
      </c>
      <c r="C154" s="8" t="s">
        <v>1307</v>
      </c>
      <c r="D154" s="8">
        <v>78168729</v>
      </c>
      <c r="E154" s="8">
        <v>78179529</v>
      </c>
      <c r="F154" s="8">
        <v>466861</v>
      </c>
      <c r="G154" s="8" t="s">
        <v>1870</v>
      </c>
      <c r="H154" s="8" t="s">
        <v>1307</v>
      </c>
      <c r="I154" s="8">
        <v>78646390</v>
      </c>
      <c r="J154" s="8">
        <v>79816965</v>
      </c>
      <c r="K154" s="8" t="s">
        <v>21</v>
      </c>
      <c r="L154" s="8" t="s">
        <v>1871</v>
      </c>
      <c r="M154" s="8" t="s">
        <v>1326</v>
      </c>
      <c r="N154" s="8" t="s">
        <v>1327</v>
      </c>
      <c r="O154" s="8" t="s">
        <v>1872</v>
      </c>
      <c r="P154" s="8" t="s">
        <v>1873</v>
      </c>
    </row>
    <row r="155" spans="1:16" s="8" customFormat="1">
      <c r="A155" s="8">
        <v>65</v>
      </c>
      <c r="B155" s="9">
        <v>4.8400000000000002E-6</v>
      </c>
      <c r="C155" s="8" t="s">
        <v>1299</v>
      </c>
      <c r="D155" s="8">
        <v>75967082</v>
      </c>
      <c r="E155" s="8">
        <v>75978882</v>
      </c>
      <c r="F155" s="8">
        <v>0</v>
      </c>
      <c r="G155" s="8" t="s">
        <v>1874</v>
      </c>
      <c r="H155" s="8" t="s">
        <v>1299</v>
      </c>
      <c r="I155" s="8">
        <v>75858808</v>
      </c>
      <c r="J155" s="8">
        <v>76056250</v>
      </c>
      <c r="K155" s="8" t="s">
        <v>21</v>
      </c>
      <c r="L155" s="8" t="s">
        <v>1875</v>
      </c>
      <c r="M155" s="8" t="s">
        <v>1326</v>
      </c>
      <c r="N155" s="8" t="s">
        <v>1327</v>
      </c>
      <c r="O155" s="8" t="s">
        <v>1876</v>
      </c>
      <c r="P155" s="8" t="s">
        <v>1877</v>
      </c>
    </row>
    <row r="156" spans="1:16" s="8" customFormat="1">
      <c r="A156" s="8">
        <v>66</v>
      </c>
      <c r="B156" s="9">
        <v>4.8899999999999998E-6</v>
      </c>
      <c r="C156" s="8" t="s">
        <v>1305</v>
      </c>
      <c r="D156" s="8">
        <v>99807124</v>
      </c>
      <c r="E156" s="8">
        <v>99807124</v>
      </c>
      <c r="F156" s="8">
        <v>0</v>
      </c>
      <c r="G156" s="8" t="s">
        <v>1878</v>
      </c>
      <c r="H156" s="8" t="s">
        <v>1305</v>
      </c>
      <c r="I156" s="8">
        <v>99413631</v>
      </c>
      <c r="J156" s="8">
        <v>99955055</v>
      </c>
      <c r="K156" s="8" t="s">
        <v>21</v>
      </c>
      <c r="L156" s="8" t="s">
        <v>1879</v>
      </c>
      <c r="M156" s="8" t="s">
        <v>1326</v>
      </c>
      <c r="N156" s="8" t="s">
        <v>1327</v>
      </c>
      <c r="O156" s="8" t="s">
        <v>1880</v>
      </c>
      <c r="P156" s="8" t="s">
        <v>1881</v>
      </c>
    </row>
    <row r="157" spans="1:16" s="8" customFormat="1">
      <c r="A157" s="8">
        <v>67</v>
      </c>
      <c r="B157" s="9">
        <v>5.1200000000000001E-6</v>
      </c>
      <c r="C157" s="8" t="s">
        <v>1307</v>
      </c>
      <c r="D157" s="8">
        <v>49432488</v>
      </c>
      <c r="E157" s="8">
        <v>49637988</v>
      </c>
      <c r="F157" s="8">
        <v>0</v>
      </c>
      <c r="G157" s="8" t="s">
        <v>1882</v>
      </c>
      <c r="H157" s="8" t="s">
        <v>1307</v>
      </c>
      <c r="I157" s="8">
        <v>49454211</v>
      </c>
      <c r="J157" s="8">
        <v>49460186</v>
      </c>
      <c r="K157" s="8" t="s">
        <v>21</v>
      </c>
      <c r="L157" s="8" t="s">
        <v>1883</v>
      </c>
      <c r="M157" s="8" t="s">
        <v>1326</v>
      </c>
      <c r="N157" s="8" t="s">
        <v>1327</v>
      </c>
      <c r="O157" s="8" t="s">
        <v>1884</v>
      </c>
      <c r="P157" s="8" t="s">
        <v>1885</v>
      </c>
    </row>
    <row r="158" spans="1:16" s="8" customFormat="1">
      <c r="A158" s="8">
        <v>67</v>
      </c>
      <c r="B158" s="9">
        <v>5.1200000000000001E-6</v>
      </c>
      <c r="C158" s="8" t="s">
        <v>1307</v>
      </c>
      <c r="D158" s="8">
        <v>49432488</v>
      </c>
      <c r="E158" s="8">
        <v>49637988</v>
      </c>
      <c r="F158" s="8">
        <v>73447</v>
      </c>
      <c r="G158" s="8" t="s">
        <v>1886</v>
      </c>
      <c r="H158" s="8" t="s">
        <v>1307</v>
      </c>
      <c r="I158" s="8">
        <v>49711435</v>
      </c>
      <c r="J158" s="8">
        <v>49721396</v>
      </c>
      <c r="K158" s="8" t="s">
        <v>1331</v>
      </c>
      <c r="L158" s="8" t="s">
        <v>1887</v>
      </c>
      <c r="M158" s="8" t="s">
        <v>1326</v>
      </c>
      <c r="N158" s="8" t="s">
        <v>1327</v>
      </c>
      <c r="O158" s="8" t="s">
        <v>1888</v>
      </c>
      <c r="P158" s="8" t="s">
        <v>1889</v>
      </c>
    </row>
    <row r="159" spans="1:16" s="8" customFormat="1">
      <c r="A159" s="8">
        <v>67</v>
      </c>
      <c r="B159" s="9">
        <v>5.1200000000000001E-6</v>
      </c>
      <c r="C159" s="8" t="s">
        <v>1307</v>
      </c>
      <c r="D159" s="8">
        <v>49432488</v>
      </c>
      <c r="E159" s="8">
        <v>49637988</v>
      </c>
      <c r="F159" s="8">
        <v>0</v>
      </c>
      <c r="G159" s="8" t="s">
        <v>1890</v>
      </c>
      <c r="H159" s="8" t="s">
        <v>1307</v>
      </c>
      <c r="I159" s="8">
        <v>49591922</v>
      </c>
      <c r="J159" s="8">
        <v>49708978</v>
      </c>
      <c r="K159" s="8" t="s">
        <v>1331</v>
      </c>
      <c r="L159" s="8" t="s">
        <v>1891</v>
      </c>
      <c r="M159" s="8" t="s">
        <v>1326</v>
      </c>
      <c r="N159" s="8" t="s">
        <v>1327</v>
      </c>
      <c r="O159" s="8" t="s">
        <v>1892</v>
      </c>
      <c r="P159" s="8" t="s">
        <v>1893</v>
      </c>
    </row>
    <row r="160" spans="1:16" s="8" customFormat="1">
      <c r="A160" s="8">
        <v>67</v>
      </c>
      <c r="B160" s="9">
        <v>5.1200000000000001E-6</v>
      </c>
      <c r="C160" s="8" t="s">
        <v>1307</v>
      </c>
      <c r="D160" s="8">
        <v>49432488</v>
      </c>
      <c r="E160" s="8">
        <v>49637988</v>
      </c>
      <c r="F160" s="8">
        <v>0</v>
      </c>
      <c r="G160" s="8" t="s">
        <v>1894</v>
      </c>
      <c r="H160" s="8" t="s">
        <v>1307</v>
      </c>
      <c r="I160" s="8">
        <v>49506146</v>
      </c>
      <c r="J160" s="8">
        <v>49573048</v>
      </c>
      <c r="K160" s="8" t="s">
        <v>1331</v>
      </c>
      <c r="L160" s="8" t="s">
        <v>1895</v>
      </c>
      <c r="M160" s="8" t="s">
        <v>1326</v>
      </c>
      <c r="N160" s="8" t="s">
        <v>1327</v>
      </c>
      <c r="O160" s="8" t="s">
        <v>1896</v>
      </c>
      <c r="P160" s="8" t="s">
        <v>1897</v>
      </c>
    </row>
    <row r="161" spans="1:16" s="8" customFormat="1">
      <c r="A161" s="8">
        <v>67</v>
      </c>
      <c r="B161" s="9">
        <v>5.1200000000000001E-6</v>
      </c>
      <c r="C161" s="8" t="s">
        <v>1307</v>
      </c>
      <c r="D161" s="8">
        <v>49432488</v>
      </c>
      <c r="E161" s="8">
        <v>49637988</v>
      </c>
      <c r="F161" s="8">
        <v>36455</v>
      </c>
      <c r="G161" s="8" t="s">
        <v>1898</v>
      </c>
      <c r="H161" s="8" t="s">
        <v>1307</v>
      </c>
      <c r="I161" s="8">
        <v>49394609</v>
      </c>
      <c r="J161" s="8">
        <v>49396033</v>
      </c>
      <c r="K161" s="8" t="s">
        <v>21</v>
      </c>
      <c r="L161" s="8" t="s">
        <v>1899</v>
      </c>
      <c r="M161" s="8" t="s">
        <v>1326</v>
      </c>
      <c r="N161" s="8" t="s">
        <v>1327</v>
      </c>
      <c r="O161" s="8" t="s">
        <v>1900</v>
      </c>
    </row>
    <row r="162" spans="1:16" s="8" customFormat="1">
      <c r="A162" s="8">
        <v>67</v>
      </c>
      <c r="B162" s="9">
        <v>5.1200000000000001E-6</v>
      </c>
      <c r="C162" s="8" t="s">
        <v>1307</v>
      </c>
      <c r="D162" s="8">
        <v>49432488</v>
      </c>
      <c r="E162" s="8">
        <v>49637988</v>
      </c>
      <c r="F162" s="8">
        <v>83392</v>
      </c>
      <c r="G162" s="8" t="s">
        <v>1901</v>
      </c>
      <c r="H162" s="8" t="s">
        <v>1307</v>
      </c>
      <c r="I162" s="8">
        <v>49721380</v>
      </c>
      <c r="J162" s="8">
        <v>49726934</v>
      </c>
      <c r="K162" s="8" t="s">
        <v>21</v>
      </c>
      <c r="L162" s="8" t="s">
        <v>1902</v>
      </c>
      <c r="M162" s="8" t="s">
        <v>1326</v>
      </c>
      <c r="N162" s="8" t="s">
        <v>1327</v>
      </c>
      <c r="O162" s="8" t="s">
        <v>1903</v>
      </c>
      <c r="P162" s="8" t="s">
        <v>1904</v>
      </c>
    </row>
    <row r="163" spans="1:16" s="8" customFormat="1">
      <c r="A163" s="8">
        <v>67</v>
      </c>
      <c r="B163" s="9">
        <v>5.1200000000000001E-6</v>
      </c>
      <c r="C163" s="8" t="s">
        <v>1307</v>
      </c>
      <c r="D163" s="8">
        <v>49432488</v>
      </c>
      <c r="E163" s="8">
        <v>49637988</v>
      </c>
      <c r="F163" s="8">
        <v>0</v>
      </c>
      <c r="G163" s="8" t="s">
        <v>1905</v>
      </c>
      <c r="H163" s="8" t="s">
        <v>1307</v>
      </c>
      <c r="I163" s="8">
        <v>49460379</v>
      </c>
      <c r="J163" s="8">
        <v>49466759</v>
      </c>
      <c r="K163" s="8" t="s">
        <v>21</v>
      </c>
      <c r="L163" s="8" t="s">
        <v>1906</v>
      </c>
      <c r="M163" s="8" t="s">
        <v>1326</v>
      </c>
      <c r="N163" s="8" t="s">
        <v>1327</v>
      </c>
      <c r="O163" s="8" t="s">
        <v>1907</v>
      </c>
      <c r="P163" s="8" t="s">
        <v>1908</v>
      </c>
    </row>
    <row r="164" spans="1:16" s="8" customFormat="1">
      <c r="A164" s="8">
        <v>67</v>
      </c>
      <c r="B164" s="9">
        <v>5.1200000000000001E-6</v>
      </c>
      <c r="C164" s="8" t="s">
        <v>1307</v>
      </c>
      <c r="D164" s="8">
        <v>49432488</v>
      </c>
      <c r="E164" s="8">
        <v>49637988</v>
      </c>
      <c r="F164" s="8">
        <v>0</v>
      </c>
      <c r="G164" s="8" t="s">
        <v>1909</v>
      </c>
      <c r="H164" s="8" t="s">
        <v>1307</v>
      </c>
      <c r="I164" s="8">
        <v>49396578</v>
      </c>
      <c r="J164" s="8">
        <v>49450431</v>
      </c>
      <c r="K164" s="8" t="s">
        <v>21</v>
      </c>
      <c r="L164" s="8" t="s">
        <v>1910</v>
      </c>
      <c r="M164" s="8" t="s">
        <v>1326</v>
      </c>
      <c r="N164" s="8" t="s">
        <v>1327</v>
      </c>
      <c r="O164" s="8" t="s">
        <v>1911</v>
      </c>
      <c r="P164" s="8" t="s">
        <v>1912</v>
      </c>
    </row>
    <row r="165" spans="1:16" s="8" customFormat="1">
      <c r="A165" s="8">
        <v>67</v>
      </c>
      <c r="B165" s="9">
        <v>5.1200000000000001E-6</v>
      </c>
      <c r="C165" s="8" t="s">
        <v>1307</v>
      </c>
      <c r="D165" s="8">
        <v>49432488</v>
      </c>
      <c r="E165" s="8">
        <v>49637988</v>
      </c>
      <c r="F165" s="8">
        <v>88944</v>
      </c>
      <c r="G165" s="8" t="s">
        <v>1913</v>
      </c>
      <c r="H165" s="8" t="s">
        <v>1307</v>
      </c>
      <c r="I165" s="8">
        <v>49726932</v>
      </c>
      <c r="J165" s="8">
        <v>49758962</v>
      </c>
      <c r="K165" s="8" t="s">
        <v>1331</v>
      </c>
      <c r="L165" s="8" t="s">
        <v>1914</v>
      </c>
      <c r="M165" s="8" t="s">
        <v>1326</v>
      </c>
      <c r="N165" s="8" t="s">
        <v>1327</v>
      </c>
      <c r="O165" s="8" t="s">
        <v>1915</v>
      </c>
      <c r="P165" s="8" t="s">
        <v>1916</v>
      </c>
    </row>
    <row r="166" spans="1:16" s="8" customFormat="1">
      <c r="A166" s="8">
        <v>67</v>
      </c>
      <c r="B166" s="9">
        <v>5.1200000000000001E-6</v>
      </c>
      <c r="C166" s="8" t="s">
        <v>1307</v>
      </c>
      <c r="D166" s="8">
        <v>49432488</v>
      </c>
      <c r="E166" s="8">
        <v>49637988</v>
      </c>
      <c r="F166" s="8">
        <v>0</v>
      </c>
      <c r="G166" s="8" t="s">
        <v>1917</v>
      </c>
      <c r="H166" s="8" t="s">
        <v>1307</v>
      </c>
      <c r="I166" s="8">
        <v>49449639</v>
      </c>
      <c r="J166" s="8">
        <v>49453908</v>
      </c>
      <c r="K166" s="8" t="s">
        <v>1331</v>
      </c>
      <c r="L166" s="8" t="s">
        <v>1918</v>
      </c>
      <c r="M166" s="8" t="s">
        <v>1326</v>
      </c>
      <c r="N166" s="8" t="s">
        <v>1327</v>
      </c>
      <c r="O166" s="8" t="s">
        <v>1919</v>
      </c>
    </row>
    <row r="167" spans="1:16" s="8" customFormat="1">
      <c r="A167" s="8">
        <v>67</v>
      </c>
      <c r="B167" s="9">
        <v>5.1200000000000001E-6</v>
      </c>
      <c r="C167" s="8" t="s">
        <v>1307</v>
      </c>
      <c r="D167" s="8">
        <v>49432488</v>
      </c>
      <c r="E167" s="8">
        <v>49637988</v>
      </c>
      <c r="F167" s="8">
        <v>54343</v>
      </c>
      <c r="G167" s="8" t="s">
        <v>1920</v>
      </c>
      <c r="H167" s="8" t="s">
        <v>1307</v>
      </c>
      <c r="I167" s="8">
        <v>49315264</v>
      </c>
      <c r="J167" s="8">
        <v>49378145</v>
      </c>
      <c r="K167" s="8" t="s">
        <v>21</v>
      </c>
      <c r="L167" s="8" t="s">
        <v>1921</v>
      </c>
      <c r="M167" s="8" t="s">
        <v>1326</v>
      </c>
      <c r="N167" s="8" t="s">
        <v>1327</v>
      </c>
      <c r="O167" s="8" t="s">
        <v>1922</v>
      </c>
      <c r="P167" s="8" t="s">
        <v>1923</v>
      </c>
    </row>
    <row r="168" spans="1:16" s="8" customFormat="1">
      <c r="A168" s="8">
        <v>68</v>
      </c>
      <c r="B168" s="9">
        <v>5.13E-6</v>
      </c>
      <c r="C168" s="8" t="s">
        <v>1295</v>
      </c>
      <c r="D168" s="8">
        <v>75710362</v>
      </c>
      <c r="E168" s="8">
        <v>75913362</v>
      </c>
      <c r="F168" s="8">
        <v>0</v>
      </c>
      <c r="G168" s="8" t="s">
        <v>1924</v>
      </c>
      <c r="H168" s="8" t="s">
        <v>1295</v>
      </c>
      <c r="I168" s="8">
        <v>75669759</v>
      </c>
      <c r="J168" s="8">
        <v>75784708</v>
      </c>
      <c r="K168" s="8" t="s">
        <v>21</v>
      </c>
      <c r="L168" s="8" t="s">
        <v>1925</v>
      </c>
      <c r="M168" s="8" t="s">
        <v>1326</v>
      </c>
      <c r="N168" s="8" t="s">
        <v>1327</v>
      </c>
      <c r="O168" s="8" t="s">
        <v>1926</v>
      </c>
    </row>
    <row r="169" spans="1:16" s="8" customFormat="1">
      <c r="A169" s="8">
        <v>68</v>
      </c>
      <c r="B169" s="9">
        <v>5.13E-6</v>
      </c>
      <c r="C169" s="8" t="s">
        <v>1295</v>
      </c>
      <c r="D169" s="8">
        <v>75710362</v>
      </c>
      <c r="E169" s="8">
        <v>75913362</v>
      </c>
      <c r="F169" s="8">
        <v>0</v>
      </c>
      <c r="G169" s="8" t="s">
        <v>1927</v>
      </c>
      <c r="H169" s="8" t="s">
        <v>1295</v>
      </c>
      <c r="I169" s="8">
        <v>75874460</v>
      </c>
      <c r="J169" s="8">
        <v>75897633</v>
      </c>
      <c r="K169" s="8" t="s">
        <v>1331</v>
      </c>
      <c r="L169" s="8" t="s">
        <v>1928</v>
      </c>
      <c r="M169" s="8" t="s">
        <v>1326</v>
      </c>
      <c r="N169" s="8" t="s">
        <v>1327</v>
      </c>
      <c r="O169" s="8" t="s">
        <v>1929</v>
      </c>
      <c r="P169" s="8" t="s">
        <v>1930</v>
      </c>
    </row>
    <row r="170" spans="1:16" s="8" customFormat="1">
      <c r="A170" s="8">
        <v>68</v>
      </c>
      <c r="B170" s="9">
        <v>5.13E-6</v>
      </c>
      <c r="C170" s="8" t="s">
        <v>1295</v>
      </c>
      <c r="D170" s="8">
        <v>75710362</v>
      </c>
      <c r="E170" s="8">
        <v>75913362</v>
      </c>
      <c r="F170" s="8">
        <v>0</v>
      </c>
      <c r="G170" s="8" t="s">
        <v>1931</v>
      </c>
      <c r="H170" s="8" t="s">
        <v>1295</v>
      </c>
      <c r="I170" s="8">
        <v>75728419</v>
      </c>
      <c r="J170" s="8">
        <v>75764340</v>
      </c>
      <c r="K170" s="8" t="s">
        <v>1331</v>
      </c>
      <c r="L170" s="8" t="s">
        <v>1932</v>
      </c>
      <c r="M170" s="8" t="s">
        <v>1326</v>
      </c>
      <c r="N170" s="8" t="s">
        <v>1327</v>
      </c>
      <c r="O170" s="8" t="s">
        <v>1933</v>
      </c>
      <c r="P170" s="8" t="s">
        <v>1934</v>
      </c>
    </row>
    <row r="171" spans="1:16" s="8" customFormat="1">
      <c r="A171" s="8">
        <v>68</v>
      </c>
      <c r="B171" s="9">
        <v>5.13E-6</v>
      </c>
      <c r="C171" s="8" t="s">
        <v>1295</v>
      </c>
      <c r="D171" s="8">
        <v>75710362</v>
      </c>
      <c r="E171" s="8">
        <v>75913362</v>
      </c>
      <c r="F171" s="8">
        <v>0</v>
      </c>
      <c r="G171" s="8" t="s">
        <v>1935</v>
      </c>
      <c r="H171" s="8" t="s">
        <v>1295</v>
      </c>
      <c r="I171" s="8">
        <v>75784850</v>
      </c>
      <c r="J171" s="8">
        <v>75826468</v>
      </c>
      <c r="K171" s="8" t="s">
        <v>1331</v>
      </c>
      <c r="L171" s="8" t="s">
        <v>1936</v>
      </c>
      <c r="M171" s="8" t="s">
        <v>1326</v>
      </c>
      <c r="N171" s="8" t="s">
        <v>1327</v>
      </c>
      <c r="O171" s="8" t="s">
        <v>1937</v>
      </c>
      <c r="P171" s="8" t="s">
        <v>1938</v>
      </c>
    </row>
    <row r="172" spans="1:16" s="8" customFormat="1">
      <c r="A172" s="8">
        <v>68</v>
      </c>
      <c r="B172" s="9">
        <v>5.13E-6</v>
      </c>
      <c r="C172" s="8" t="s">
        <v>1295</v>
      </c>
      <c r="D172" s="8">
        <v>75710362</v>
      </c>
      <c r="E172" s="8">
        <v>75913362</v>
      </c>
      <c r="F172" s="8">
        <v>0</v>
      </c>
      <c r="G172" s="8" t="s">
        <v>1939</v>
      </c>
      <c r="H172" s="8" t="s">
        <v>1295</v>
      </c>
      <c r="I172" s="8">
        <v>75890684</v>
      </c>
      <c r="J172" s="8">
        <v>75905416</v>
      </c>
      <c r="K172" s="8" t="s">
        <v>21</v>
      </c>
      <c r="L172" s="8" t="s">
        <v>1940</v>
      </c>
      <c r="M172" s="8" t="s">
        <v>1326</v>
      </c>
      <c r="N172" s="8" t="s">
        <v>1327</v>
      </c>
      <c r="O172" s="8" t="s">
        <v>1941</v>
      </c>
      <c r="P172" s="8" t="s">
        <v>1942</v>
      </c>
    </row>
    <row r="173" spans="1:16" s="8" customFormat="1">
      <c r="A173" s="8">
        <v>69</v>
      </c>
      <c r="B173" s="9">
        <v>5.2599999999999996E-6</v>
      </c>
      <c r="C173" s="8" t="s">
        <v>1292</v>
      </c>
      <c r="D173" s="8">
        <v>140933810</v>
      </c>
      <c r="E173" s="8">
        <v>140974310</v>
      </c>
      <c r="F173" s="8">
        <v>58658</v>
      </c>
      <c r="G173" s="8" t="s">
        <v>1943</v>
      </c>
      <c r="H173" s="8" t="s">
        <v>1292</v>
      </c>
      <c r="I173" s="8">
        <v>141032968</v>
      </c>
      <c r="J173" s="8">
        <v>141061788</v>
      </c>
      <c r="K173" s="8" t="s">
        <v>21</v>
      </c>
      <c r="L173" s="8" t="s">
        <v>1944</v>
      </c>
      <c r="M173" s="8" t="s">
        <v>1326</v>
      </c>
      <c r="N173" s="8" t="s">
        <v>1327</v>
      </c>
      <c r="O173" s="8" t="s">
        <v>1945</v>
      </c>
      <c r="P173" s="8" t="s">
        <v>1946</v>
      </c>
    </row>
    <row r="174" spans="1:16" s="8" customFormat="1">
      <c r="A174" s="8">
        <v>69</v>
      </c>
      <c r="B174" s="9">
        <v>5.2599999999999996E-6</v>
      </c>
      <c r="C174" s="8" t="s">
        <v>1292</v>
      </c>
      <c r="D174" s="8">
        <v>140933810</v>
      </c>
      <c r="E174" s="8">
        <v>140974310</v>
      </c>
      <c r="F174" s="8">
        <v>0</v>
      </c>
      <c r="G174" s="8" t="s">
        <v>1947</v>
      </c>
      <c r="H174" s="8" t="s">
        <v>1292</v>
      </c>
      <c r="I174" s="8">
        <v>140894583</v>
      </c>
      <c r="J174" s="8">
        <v>140998622</v>
      </c>
      <c r="K174" s="8" t="s">
        <v>21</v>
      </c>
      <c r="L174" s="8" t="s">
        <v>1948</v>
      </c>
      <c r="M174" s="8" t="s">
        <v>1326</v>
      </c>
      <c r="N174" s="8" t="s">
        <v>1327</v>
      </c>
      <c r="O174" s="8" t="s">
        <v>1949</v>
      </c>
      <c r="P174" s="8" t="s">
        <v>1950</v>
      </c>
    </row>
    <row r="175" spans="1:16" s="8" customFormat="1">
      <c r="A175" s="8">
        <v>69</v>
      </c>
      <c r="B175" s="9">
        <v>5.2599999999999996E-6</v>
      </c>
      <c r="C175" s="8" t="s">
        <v>1292</v>
      </c>
      <c r="D175" s="8">
        <v>140933810</v>
      </c>
      <c r="E175" s="8">
        <v>140974310</v>
      </c>
      <c r="F175" s="8">
        <v>44559</v>
      </c>
      <c r="G175" s="8" t="s">
        <v>1951</v>
      </c>
      <c r="H175" s="8" t="s">
        <v>1292</v>
      </c>
      <c r="I175" s="8">
        <v>141018869</v>
      </c>
      <c r="J175" s="8">
        <v>141030986</v>
      </c>
      <c r="K175" s="8" t="s">
        <v>21</v>
      </c>
      <c r="L175" s="8" t="s">
        <v>1952</v>
      </c>
      <c r="M175" s="8" t="s">
        <v>1326</v>
      </c>
      <c r="N175" s="8" t="s">
        <v>1327</v>
      </c>
      <c r="O175" s="8" t="s">
        <v>1953</v>
      </c>
      <c r="P175" s="8" t="s">
        <v>1954</v>
      </c>
    </row>
    <row r="176" spans="1:16" s="8" customFormat="1">
      <c r="A176" s="8">
        <v>69</v>
      </c>
      <c r="B176" s="9">
        <v>5.2599999999999996E-6</v>
      </c>
      <c r="C176" s="8" t="s">
        <v>1292</v>
      </c>
      <c r="D176" s="8">
        <v>140933810</v>
      </c>
      <c r="E176" s="8">
        <v>140974310</v>
      </c>
      <c r="F176" s="8">
        <v>26133</v>
      </c>
      <c r="G176" s="8" t="s">
        <v>1955</v>
      </c>
      <c r="H176" s="8" t="s">
        <v>1292</v>
      </c>
      <c r="I176" s="8">
        <v>141000443</v>
      </c>
      <c r="J176" s="8">
        <v>141016437</v>
      </c>
      <c r="K176" s="8" t="s">
        <v>21</v>
      </c>
      <c r="L176" s="8" t="s">
        <v>1956</v>
      </c>
      <c r="M176" s="8" t="s">
        <v>1326</v>
      </c>
      <c r="N176" s="8" t="s">
        <v>1327</v>
      </c>
      <c r="O176" s="8" t="s">
        <v>1957</v>
      </c>
      <c r="P176" s="8" t="s">
        <v>1958</v>
      </c>
    </row>
    <row r="177" spans="1:14" s="8" customFormat="1">
      <c r="A177" s="8">
        <v>69</v>
      </c>
      <c r="B177" s="9">
        <v>5.2599999999999996E-6</v>
      </c>
      <c r="C177" s="8" t="s">
        <v>1292</v>
      </c>
      <c r="D177" s="8">
        <v>140933810</v>
      </c>
      <c r="E177" s="8">
        <v>140974310</v>
      </c>
      <c r="F177" s="8">
        <v>41264</v>
      </c>
      <c r="G177" s="8" t="s">
        <v>1959</v>
      </c>
      <c r="H177" s="8" t="s">
        <v>1292</v>
      </c>
      <c r="I177" s="8">
        <v>140710252</v>
      </c>
      <c r="J177" s="8">
        <v>140892546</v>
      </c>
      <c r="K177" s="8" t="s">
        <v>1331</v>
      </c>
      <c r="L177" s="8" t="s">
        <v>1960</v>
      </c>
      <c r="M177" s="8" t="s">
        <v>1326</v>
      </c>
      <c r="N177" s="8" t="s">
        <v>1327</v>
      </c>
    </row>
    <row r="178" spans="1:14" s="8" customFormat="1">
      <c r="A178" s="8">
        <v>69</v>
      </c>
      <c r="B178" s="9">
        <v>5.2599999999999996E-6</v>
      </c>
      <c r="C178" s="8" t="s">
        <v>1292</v>
      </c>
      <c r="D178" s="8">
        <v>140933810</v>
      </c>
      <c r="E178" s="8">
        <v>140974310</v>
      </c>
      <c r="F178" s="8">
        <v>41264</v>
      </c>
      <c r="G178" s="8" t="s">
        <v>1961</v>
      </c>
      <c r="H178" s="8" t="s">
        <v>1292</v>
      </c>
      <c r="I178" s="8">
        <v>140792743</v>
      </c>
      <c r="J178" s="8">
        <v>140892546</v>
      </c>
      <c r="K178" s="8" t="s">
        <v>1331</v>
      </c>
      <c r="L178" s="8" t="s">
        <v>1962</v>
      </c>
      <c r="M178" s="8" t="s">
        <v>1326</v>
      </c>
      <c r="N178" s="8" t="s">
        <v>1327</v>
      </c>
    </row>
    <row r="179" spans="1:14" s="8" customFormat="1">
      <c r="A179" s="8">
        <v>69</v>
      </c>
      <c r="B179" s="9">
        <v>5.2599999999999996E-6</v>
      </c>
      <c r="C179" s="8" t="s">
        <v>1292</v>
      </c>
      <c r="D179" s="8">
        <v>140933810</v>
      </c>
      <c r="E179" s="8">
        <v>140974310</v>
      </c>
      <c r="F179" s="8">
        <v>41975</v>
      </c>
      <c r="G179" s="8" t="s">
        <v>1963</v>
      </c>
      <c r="H179" s="8" t="s">
        <v>1292</v>
      </c>
      <c r="I179" s="8">
        <v>140800762</v>
      </c>
      <c r="J179" s="8">
        <v>140891835</v>
      </c>
      <c r="K179" s="8" t="s">
        <v>1331</v>
      </c>
      <c r="L179" s="8" t="s">
        <v>1964</v>
      </c>
      <c r="M179" s="8" t="s">
        <v>1326</v>
      </c>
      <c r="N179" s="8" t="s">
        <v>1327</v>
      </c>
    </row>
    <row r="180" spans="1:14" s="8" customFormat="1">
      <c r="A180" s="8">
        <v>69</v>
      </c>
      <c r="B180" s="9">
        <v>5.2599999999999996E-6</v>
      </c>
      <c r="C180" s="8" t="s">
        <v>1292</v>
      </c>
      <c r="D180" s="8">
        <v>140933810</v>
      </c>
      <c r="E180" s="8">
        <v>140974310</v>
      </c>
      <c r="F180" s="8">
        <v>41264</v>
      </c>
      <c r="G180" s="8" t="s">
        <v>1965</v>
      </c>
      <c r="H180" s="8" t="s">
        <v>1292</v>
      </c>
      <c r="I180" s="8">
        <v>140810185</v>
      </c>
      <c r="J180" s="8">
        <v>140892546</v>
      </c>
      <c r="K180" s="8" t="s">
        <v>1331</v>
      </c>
      <c r="L180" s="8" t="s">
        <v>1966</v>
      </c>
      <c r="M180" s="8" t="s">
        <v>1326</v>
      </c>
      <c r="N180" s="8" t="s">
        <v>1327</v>
      </c>
    </row>
    <row r="181" spans="1:14" s="8" customFormat="1">
      <c r="A181" s="8">
        <v>69</v>
      </c>
      <c r="B181" s="9">
        <v>5.2599999999999996E-6</v>
      </c>
      <c r="C181" s="8" t="s">
        <v>1292</v>
      </c>
      <c r="D181" s="8">
        <v>140933810</v>
      </c>
      <c r="E181" s="8">
        <v>140974310</v>
      </c>
      <c r="F181" s="8">
        <v>41264</v>
      </c>
      <c r="G181" s="8" t="s">
        <v>1967</v>
      </c>
      <c r="H181" s="8" t="s">
        <v>1292</v>
      </c>
      <c r="I181" s="8">
        <v>140718539</v>
      </c>
      <c r="J181" s="8">
        <v>140892546</v>
      </c>
      <c r="K181" s="8" t="s">
        <v>1331</v>
      </c>
      <c r="L181" s="8" t="s">
        <v>1968</v>
      </c>
      <c r="M181" s="8" t="s">
        <v>1326</v>
      </c>
      <c r="N181" s="8" t="s">
        <v>1327</v>
      </c>
    </row>
    <row r="182" spans="1:14" s="8" customFormat="1">
      <c r="A182" s="8">
        <v>69</v>
      </c>
      <c r="B182" s="9">
        <v>5.2599999999999996E-6</v>
      </c>
      <c r="C182" s="8" t="s">
        <v>1292</v>
      </c>
      <c r="D182" s="8">
        <v>140933810</v>
      </c>
      <c r="E182" s="8">
        <v>140974310</v>
      </c>
      <c r="F182" s="8">
        <v>41264</v>
      </c>
      <c r="G182" s="8" t="s">
        <v>1969</v>
      </c>
      <c r="H182" s="8" t="s">
        <v>1292</v>
      </c>
      <c r="I182" s="8">
        <v>140723601</v>
      </c>
      <c r="J182" s="8">
        <v>140892546</v>
      </c>
      <c r="K182" s="8" t="s">
        <v>1331</v>
      </c>
      <c r="L182" s="8" t="s">
        <v>1970</v>
      </c>
      <c r="M182" s="8" t="s">
        <v>1326</v>
      </c>
      <c r="N182" s="8" t="s">
        <v>1327</v>
      </c>
    </row>
    <row r="183" spans="1:14" s="8" customFormat="1">
      <c r="A183" s="8">
        <v>69</v>
      </c>
      <c r="B183" s="9">
        <v>5.2599999999999996E-6</v>
      </c>
      <c r="C183" s="8" t="s">
        <v>1292</v>
      </c>
      <c r="D183" s="8">
        <v>140933810</v>
      </c>
      <c r="E183" s="8">
        <v>140974310</v>
      </c>
      <c r="F183" s="8">
        <v>41264</v>
      </c>
      <c r="G183" s="8" t="s">
        <v>1971</v>
      </c>
      <c r="H183" s="8" t="s">
        <v>1292</v>
      </c>
      <c r="I183" s="8">
        <v>140734768</v>
      </c>
      <c r="J183" s="8">
        <v>140892546</v>
      </c>
      <c r="K183" s="8" t="s">
        <v>1331</v>
      </c>
      <c r="L183" s="8" t="s">
        <v>1972</v>
      </c>
      <c r="M183" s="8" t="s">
        <v>1326</v>
      </c>
      <c r="N183" s="8" t="s">
        <v>1327</v>
      </c>
    </row>
    <row r="184" spans="1:14" s="8" customFormat="1">
      <c r="A184" s="8">
        <v>69</v>
      </c>
      <c r="B184" s="9">
        <v>5.2599999999999996E-6</v>
      </c>
      <c r="C184" s="8" t="s">
        <v>1292</v>
      </c>
      <c r="D184" s="8">
        <v>140933810</v>
      </c>
      <c r="E184" s="8">
        <v>140974310</v>
      </c>
      <c r="F184" s="8">
        <v>41264</v>
      </c>
      <c r="G184" s="8" t="s">
        <v>1973</v>
      </c>
      <c r="H184" s="8" t="s">
        <v>1292</v>
      </c>
      <c r="I184" s="8">
        <v>140743898</v>
      </c>
      <c r="J184" s="8">
        <v>140892546</v>
      </c>
      <c r="K184" s="8" t="s">
        <v>1331</v>
      </c>
      <c r="L184" s="8" t="s">
        <v>1974</v>
      </c>
      <c r="M184" s="8" t="s">
        <v>1326</v>
      </c>
      <c r="N184" s="8" t="s">
        <v>1327</v>
      </c>
    </row>
    <row r="185" spans="1:14" s="8" customFormat="1">
      <c r="A185" s="8">
        <v>69</v>
      </c>
      <c r="B185" s="9">
        <v>5.2599999999999996E-6</v>
      </c>
      <c r="C185" s="8" t="s">
        <v>1292</v>
      </c>
      <c r="D185" s="8">
        <v>140933810</v>
      </c>
      <c r="E185" s="8">
        <v>140974310</v>
      </c>
      <c r="F185" s="8">
        <v>41264</v>
      </c>
      <c r="G185" s="8" t="s">
        <v>1975</v>
      </c>
      <c r="H185" s="8" t="s">
        <v>1292</v>
      </c>
      <c r="I185" s="8">
        <v>140753651</v>
      </c>
      <c r="J185" s="8">
        <v>140892546</v>
      </c>
      <c r="K185" s="8" t="s">
        <v>1331</v>
      </c>
      <c r="L185" s="8" t="s">
        <v>1976</v>
      </c>
      <c r="M185" s="8" t="s">
        <v>1326</v>
      </c>
      <c r="N185" s="8" t="s">
        <v>1327</v>
      </c>
    </row>
    <row r="186" spans="1:14" s="8" customFormat="1">
      <c r="A186" s="8">
        <v>69</v>
      </c>
      <c r="B186" s="9">
        <v>5.2599999999999996E-6</v>
      </c>
      <c r="C186" s="8" t="s">
        <v>1292</v>
      </c>
      <c r="D186" s="8">
        <v>140933810</v>
      </c>
      <c r="E186" s="8">
        <v>140974310</v>
      </c>
      <c r="F186" s="8">
        <v>41264</v>
      </c>
      <c r="G186" s="8" t="s">
        <v>1977</v>
      </c>
      <c r="H186" s="8" t="s">
        <v>1292</v>
      </c>
      <c r="I186" s="8">
        <v>140762467</v>
      </c>
      <c r="J186" s="8">
        <v>140892546</v>
      </c>
      <c r="K186" s="8" t="s">
        <v>1331</v>
      </c>
      <c r="L186" s="8" t="s">
        <v>1978</v>
      </c>
      <c r="M186" s="8" t="s">
        <v>1326</v>
      </c>
      <c r="N186" s="8" t="s">
        <v>1327</v>
      </c>
    </row>
    <row r="187" spans="1:14" s="8" customFormat="1">
      <c r="A187" s="8">
        <v>69</v>
      </c>
      <c r="B187" s="9">
        <v>5.2599999999999996E-6</v>
      </c>
      <c r="C187" s="8" t="s">
        <v>1292</v>
      </c>
      <c r="D187" s="8">
        <v>140933810</v>
      </c>
      <c r="E187" s="8">
        <v>140974310</v>
      </c>
      <c r="F187" s="8">
        <v>41264</v>
      </c>
      <c r="G187" s="8" t="s">
        <v>1979</v>
      </c>
      <c r="H187" s="8" t="s">
        <v>1292</v>
      </c>
      <c r="I187" s="8">
        <v>140772381</v>
      </c>
      <c r="J187" s="8">
        <v>140892546</v>
      </c>
      <c r="K187" s="8" t="s">
        <v>1331</v>
      </c>
      <c r="L187" s="8" t="s">
        <v>1980</v>
      </c>
      <c r="M187" s="8" t="s">
        <v>1326</v>
      </c>
      <c r="N187" s="8" t="s">
        <v>1327</v>
      </c>
    </row>
    <row r="188" spans="1:14" s="8" customFormat="1">
      <c r="A188" s="8">
        <v>69</v>
      </c>
      <c r="B188" s="9">
        <v>5.2599999999999996E-6</v>
      </c>
      <c r="C188" s="8" t="s">
        <v>1292</v>
      </c>
      <c r="D188" s="8">
        <v>140933810</v>
      </c>
      <c r="E188" s="8">
        <v>140974310</v>
      </c>
      <c r="F188" s="8">
        <v>41264</v>
      </c>
      <c r="G188" s="8" t="s">
        <v>1981</v>
      </c>
      <c r="H188" s="8" t="s">
        <v>1292</v>
      </c>
      <c r="I188" s="8">
        <v>140782520</v>
      </c>
      <c r="J188" s="8">
        <v>140892546</v>
      </c>
      <c r="K188" s="8" t="s">
        <v>1331</v>
      </c>
      <c r="L188" s="8" t="s">
        <v>1982</v>
      </c>
      <c r="M188" s="8" t="s">
        <v>1326</v>
      </c>
      <c r="N188" s="8" t="s">
        <v>1327</v>
      </c>
    </row>
    <row r="189" spans="1:14" s="8" customFormat="1">
      <c r="A189" s="8">
        <v>69</v>
      </c>
      <c r="B189" s="9">
        <v>5.2599999999999996E-6</v>
      </c>
      <c r="C189" s="8" t="s">
        <v>1292</v>
      </c>
      <c r="D189" s="8">
        <v>140933810</v>
      </c>
      <c r="E189" s="8">
        <v>140974310</v>
      </c>
      <c r="F189" s="8">
        <v>41264</v>
      </c>
      <c r="G189" s="8" t="s">
        <v>1983</v>
      </c>
      <c r="H189" s="8" t="s">
        <v>1292</v>
      </c>
      <c r="I189" s="8">
        <v>140729828</v>
      </c>
      <c r="J189" s="8">
        <v>140892546</v>
      </c>
      <c r="K189" s="8" t="s">
        <v>1331</v>
      </c>
      <c r="L189" s="8" t="s">
        <v>1984</v>
      </c>
      <c r="M189" s="8" t="s">
        <v>1326</v>
      </c>
      <c r="N189" s="8" t="s">
        <v>1327</v>
      </c>
    </row>
    <row r="190" spans="1:14" s="8" customFormat="1">
      <c r="A190" s="8">
        <v>69</v>
      </c>
      <c r="B190" s="9">
        <v>5.2599999999999996E-6</v>
      </c>
      <c r="C190" s="8" t="s">
        <v>1292</v>
      </c>
      <c r="D190" s="8">
        <v>140933810</v>
      </c>
      <c r="E190" s="8">
        <v>140974310</v>
      </c>
      <c r="F190" s="8">
        <v>41264</v>
      </c>
      <c r="G190" s="8" t="s">
        <v>1985</v>
      </c>
      <c r="H190" s="8" t="s">
        <v>1292</v>
      </c>
      <c r="I190" s="8">
        <v>140739703</v>
      </c>
      <c r="J190" s="8">
        <v>140892546</v>
      </c>
      <c r="K190" s="8" t="s">
        <v>1331</v>
      </c>
      <c r="L190" s="8" t="s">
        <v>1986</v>
      </c>
      <c r="M190" s="8" t="s">
        <v>1326</v>
      </c>
      <c r="N190" s="8" t="s">
        <v>1327</v>
      </c>
    </row>
    <row r="191" spans="1:14" s="8" customFormat="1">
      <c r="A191" s="8">
        <v>69</v>
      </c>
      <c r="B191" s="9">
        <v>5.2599999999999996E-6</v>
      </c>
      <c r="C191" s="8" t="s">
        <v>1292</v>
      </c>
      <c r="D191" s="8">
        <v>140933810</v>
      </c>
      <c r="E191" s="8">
        <v>140974310</v>
      </c>
      <c r="F191" s="8">
        <v>41264</v>
      </c>
      <c r="G191" s="8" t="s">
        <v>1987</v>
      </c>
      <c r="H191" s="8" t="s">
        <v>1292</v>
      </c>
      <c r="I191" s="8">
        <v>140749831</v>
      </c>
      <c r="J191" s="8">
        <v>140892546</v>
      </c>
      <c r="K191" s="8" t="s">
        <v>1331</v>
      </c>
      <c r="L191" s="8" t="s">
        <v>1988</v>
      </c>
      <c r="M191" s="8" t="s">
        <v>1326</v>
      </c>
      <c r="N191" s="8" t="s">
        <v>1327</v>
      </c>
    </row>
    <row r="192" spans="1:14" s="8" customFormat="1">
      <c r="A192" s="8">
        <v>69</v>
      </c>
      <c r="B192" s="9">
        <v>5.2599999999999996E-6</v>
      </c>
      <c r="C192" s="8" t="s">
        <v>1292</v>
      </c>
      <c r="D192" s="8">
        <v>140933810</v>
      </c>
      <c r="E192" s="8">
        <v>140974310</v>
      </c>
      <c r="F192" s="8">
        <v>41264</v>
      </c>
      <c r="G192" s="8" t="s">
        <v>1989</v>
      </c>
      <c r="H192" s="8" t="s">
        <v>1292</v>
      </c>
      <c r="I192" s="8">
        <v>140767452</v>
      </c>
      <c r="J192" s="8">
        <v>140892546</v>
      </c>
      <c r="K192" s="8" t="s">
        <v>1331</v>
      </c>
      <c r="L192" s="8" t="s">
        <v>1990</v>
      </c>
      <c r="M192" s="8" t="s">
        <v>1326</v>
      </c>
      <c r="N192" s="8" t="s">
        <v>1327</v>
      </c>
    </row>
    <row r="193" spans="1:16" s="8" customFormat="1">
      <c r="A193" s="8">
        <v>69</v>
      </c>
      <c r="B193" s="9">
        <v>5.2599999999999996E-6</v>
      </c>
      <c r="C193" s="8" t="s">
        <v>1292</v>
      </c>
      <c r="D193" s="8">
        <v>140933810</v>
      </c>
      <c r="E193" s="8">
        <v>140974310</v>
      </c>
      <c r="F193" s="8">
        <v>41264</v>
      </c>
      <c r="G193" s="8" t="s">
        <v>1991</v>
      </c>
      <c r="H193" s="8" t="s">
        <v>1292</v>
      </c>
      <c r="I193" s="8">
        <v>140787770</v>
      </c>
      <c r="J193" s="8">
        <v>140892546</v>
      </c>
      <c r="K193" s="8" t="s">
        <v>1331</v>
      </c>
      <c r="L193" s="8" t="s">
        <v>1992</v>
      </c>
      <c r="M193" s="8" t="s">
        <v>1326</v>
      </c>
      <c r="N193" s="8" t="s">
        <v>1327</v>
      </c>
    </row>
    <row r="194" spans="1:16" s="8" customFormat="1">
      <c r="A194" s="8">
        <v>69</v>
      </c>
      <c r="B194" s="9">
        <v>5.2599999999999996E-6</v>
      </c>
      <c r="C194" s="8" t="s">
        <v>1292</v>
      </c>
      <c r="D194" s="8">
        <v>140933810</v>
      </c>
      <c r="E194" s="8">
        <v>140974310</v>
      </c>
      <c r="F194" s="8">
        <v>41264</v>
      </c>
      <c r="G194" s="8" t="s">
        <v>1993</v>
      </c>
      <c r="H194" s="8" t="s">
        <v>1292</v>
      </c>
      <c r="I194" s="8">
        <v>140797427</v>
      </c>
      <c r="J194" s="8">
        <v>140892546</v>
      </c>
      <c r="K194" s="8" t="s">
        <v>1331</v>
      </c>
      <c r="L194" s="8" t="s">
        <v>1994</v>
      </c>
      <c r="M194" s="8" t="s">
        <v>1326</v>
      </c>
      <c r="N194" s="8" t="s">
        <v>1327</v>
      </c>
    </row>
    <row r="195" spans="1:16" s="8" customFormat="1">
      <c r="A195" s="8">
        <v>69</v>
      </c>
      <c r="B195" s="9">
        <v>5.2599999999999996E-6</v>
      </c>
      <c r="C195" s="8" t="s">
        <v>1292</v>
      </c>
      <c r="D195" s="8">
        <v>140933810</v>
      </c>
      <c r="E195" s="8">
        <v>140974310</v>
      </c>
      <c r="F195" s="8">
        <v>41268</v>
      </c>
      <c r="G195" s="8" t="s">
        <v>1995</v>
      </c>
      <c r="H195" s="8" t="s">
        <v>1292</v>
      </c>
      <c r="I195" s="8">
        <v>140855580</v>
      </c>
      <c r="J195" s="8">
        <v>140892542</v>
      </c>
      <c r="K195" s="8" t="s">
        <v>1331</v>
      </c>
      <c r="L195" s="8" t="s">
        <v>1996</v>
      </c>
      <c r="M195" s="8" t="s">
        <v>1326</v>
      </c>
      <c r="N195" s="8" t="s">
        <v>1327</v>
      </c>
    </row>
    <row r="196" spans="1:16" s="8" customFormat="1">
      <c r="A196" s="8">
        <v>69</v>
      </c>
      <c r="B196" s="9">
        <v>5.2599999999999996E-6</v>
      </c>
      <c r="C196" s="8" t="s">
        <v>1292</v>
      </c>
      <c r="D196" s="8">
        <v>140933810</v>
      </c>
      <c r="E196" s="8">
        <v>140974310</v>
      </c>
      <c r="F196" s="8">
        <v>41264</v>
      </c>
      <c r="G196" s="8" t="s">
        <v>1997</v>
      </c>
      <c r="H196" s="8" t="s">
        <v>1292</v>
      </c>
      <c r="I196" s="8">
        <v>140864741</v>
      </c>
      <c r="J196" s="8">
        <v>140892546</v>
      </c>
      <c r="K196" s="8" t="s">
        <v>1331</v>
      </c>
      <c r="L196" s="8" t="s">
        <v>1998</v>
      </c>
      <c r="M196" s="8" t="s">
        <v>1326</v>
      </c>
      <c r="N196" s="8" t="s">
        <v>1327</v>
      </c>
    </row>
    <row r="197" spans="1:16" s="8" customFormat="1">
      <c r="A197" s="8">
        <v>69</v>
      </c>
      <c r="B197" s="9">
        <v>5.2599999999999996E-6</v>
      </c>
      <c r="C197" s="8" t="s">
        <v>1292</v>
      </c>
      <c r="D197" s="8">
        <v>140933810</v>
      </c>
      <c r="E197" s="8">
        <v>140974310</v>
      </c>
      <c r="F197" s="8">
        <v>41264</v>
      </c>
      <c r="G197" s="8" t="s">
        <v>1999</v>
      </c>
      <c r="H197" s="8" t="s">
        <v>1292</v>
      </c>
      <c r="I197" s="8">
        <v>140868808</v>
      </c>
      <c r="J197" s="8">
        <v>140892546</v>
      </c>
      <c r="K197" s="8" t="s">
        <v>1331</v>
      </c>
      <c r="L197" s="8" t="s">
        <v>2000</v>
      </c>
      <c r="M197" s="8" t="s">
        <v>1326</v>
      </c>
      <c r="N197" s="8" t="s">
        <v>1327</v>
      </c>
    </row>
    <row r="198" spans="1:16" s="8" customFormat="1">
      <c r="A198" s="8">
        <v>69</v>
      </c>
      <c r="B198" s="9">
        <v>5.2599999999999996E-6</v>
      </c>
      <c r="C198" s="8" t="s">
        <v>1292</v>
      </c>
      <c r="D198" s="8">
        <v>140933810</v>
      </c>
      <c r="E198" s="8">
        <v>140974310</v>
      </c>
      <c r="F198" s="8">
        <v>42207</v>
      </c>
      <c r="G198" s="8" t="s">
        <v>2001</v>
      </c>
      <c r="H198" s="8" t="s">
        <v>1292</v>
      </c>
      <c r="I198" s="8">
        <v>141016517</v>
      </c>
      <c r="J198" s="8">
        <v>141020644</v>
      </c>
      <c r="K198" s="8" t="s">
        <v>1331</v>
      </c>
      <c r="L198" s="8" t="s">
        <v>2002</v>
      </c>
      <c r="M198" s="8" t="s">
        <v>1326</v>
      </c>
      <c r="N198" s="8" t="s">
        <v>1327</v>
      </c>
      <c r="O198" s="8" t="s">
        <v>2003</v>
      </c>
      <c r="P198" s="8" t="s">
        <v>2004</v>
      </c>
    </row>
    <row r="199" spans="1:16" s="8" customFormat="1">
      <c r="A199" s="8">
        <v>70</v>
      </c>
      <c r="B199" s="9">
        <v>5.3499999999999996E-6</v>
      </c>
      <c r="C199" s="8" t="s">
        <v>1296</v>
      </c>
      <c r="D199" s="8">
        <v>7612777</v>
      </c>
      <c r="E199" s="8">
        <v>7620677</v>
      </c>
      <c r="F199" s="8">
        <v>0</v>
      </c>
      <c r="G199" s="8" t="s">
        <v>2005</v>
      </c>
      <c r="H199" s="8" t="s">
        <v>1296</v>
      </c>
      <c r="I199" s="8">
        <v>7194265</v>
      </c>
      <c r="J199" s="8">
        <v>7744554</v>
      </c>
      <c r="K199" s="8" t="s">
        <v>1331</v>
      </c>
      <c r="L199" s="8" t="s">
        <v>2006</v>
      </c>
      <c r="M199" s="8" t="s">
        <v>1326</v>
      </c>
      <c r="N199" s="8" t="s">
        <v>1327</v>
      </c>
      <c r="O199" s="8" t="s">
        <v>2007</v>
      </c>
      <c r="P199" s="8" t="s">
        <v>2008</v>
      </c>
    </row>
    <row r="200" spans="1:16" s="8" customFormat="1">
      <c r="A200" s="8">
        <v>71</v>
      </c>
      <c r="B200" s="9">
        <v>5.4399999999999996E-6</v>
      </c>
      <c r="C200" s="8" t="s">
        <v>1296</v>
      </c>
      <c r="D200" s="8">
        <v>105881982</v>
      </c>
      <c r="E200" s="8">
        <v>105881982</v>
      </c>
      <c r="F200" s="8">
        <v>185050</v>
      </c>
      <c r="G200" s="8" t="s">
        <v>2009</v>
      </c>
      <c r="H200" s="8" t="s">
        <v>1296</v>
      </c>
      <c r="I200" s="8">
        <v>106067032</v>
      </c>
      <c r="J200" s="8">
        <v>106200973</v>
      </c>
      <c r="K200" s="8" t="s">
        <v>1331</v>
      </c>
      <c r="L200" s="8" t="s">
        <v>2010</v>
      </c>
      <c r="M200" s="8" t="s">
        <v>1326</v>
      </c>
      <c r="N200" s="8" t="s">
        <v>1327</v>
      </c>
      <c r="O200" s="8" t="s">
        <v>2011</v>
      </c>
      <c r="P200" s="8" t="s">
        <v>2012</v>
      </c>
    </row>
    <row r="201" spans="1:16" s="8" customFormat="1">
      <c r="A201" s="8">
        <v>72</v>
      </c>
      <c r="B201" s="9">
        <v>5.4999999999999999E-6</v>
      </c>
      <c r="C201" s="8" t="s">
        <v>1297</v>
      </c>
      <c r="D201" s="8">
        <v>31304995</v>
      </c>
      <c r="E201" s="8">
        <v>31418095</v>
      </c>
      <c r="F201" s="8">
        <v>0</v>
      </c>
      <c r="G201" s="8" t="s">
        <v>2013</v>
      </c>
      <c r="H201" s="8" t="s">
        <v>1297</v>
      </c>
      <c r="I201" s="8">
        <v>31158579</v>
      </c>
      <c r="J201" s="8">
        <v>31331156</v>
      </c>
      <c r="K201" s="8" t="s">
        <v>1331</v>
      </c>
      <c r="L201" s="8" t="s">
        <v>2014</v>
      </c>
      <c r="M201" s="8" t="s">
        <v>1326</v>
      </c>
      <c r="N201" s="8" t="s">
        <v>1327</v>
      </c>
      <c r="O201" s="8" t="s">
        <v>2015</v>
      </c>
      <c r="P201" s="8" t="s">
        <v>2016</v>
      </c>
    </row>
    <row r="202" spans="1:16" s="8" customFormat="1">
      <c r="A202" s="8">
        <v>72</v>
      </c>
      <c r="B202" s="9">
        <v>5.4999999999999999E-6</v>
      </c>
      <c r="C202" s="8" t="s">
        <v>1297</v>
      </c>
      <c r="D202" s="8">
        <v>31304995</v>
      </c>
      <c r="E202" s="8">
        <v>31418095</v>
      </c>
      <c r="F202" s="8">
        <v>12969</v>
      </c>
      <c r="G202" s="8" t="s">
        <v>2017</v>
      </c>
      <c r="H202" s="8" t="s">
        <v>1297</v>
      </c>
      <c r="I202" s="8">
        <v>31431064</v>
      </c>
      <c r="J202" s="8">
        <v>31804916</v>
      </c>
      <c r="K202" s="8" t="s">
        <v>21</v>
      </c>
      <c r="L202" s="8" t="s">
        <v>2018</v>
      </c>
      <c r="M202" s="8" t="s">
        <v>1326</v>
      </c>
      <c r="N202" s="8" t="s">
        <v>1327</v>
      </c>
      <c r="O202" s="8" t="s">
        <v>2019</v>
      </c>
      <c r="P202" s="8" t="s">
        <v>2020</v>
      </c>
    </row>
    <row r="203" spans="1:16" s="8" customFormat="1">
      <c r="A203" s="8">
        <v>73</v>
      </c>
      <c r="B203" s="9">
        <v>5.6300000000000003E-6</v>
      </c>
      <c r="C203" s="8" t="s">
        <v>1302</v>
      </c>
      <c r="D203" s="8">
        <v>98210987</v>
      </c>
      <c r="E203" s="8">
        <v>98314287</v>
      </c>
      <c r="F203" s="8">
        <v>0</v>
      </c>
      <c r="G203" s="8" t="s">
        <v>2021</v>
      </c>
      <c r="H203" s="8" t="s">
        <v>1302</v>
      </c>
      <c r="I203" s="8">
        <v>98205262</v>
      </c>
      <c r="J203" s="8">
        <v>98279339</v>
      </c>
      <c r="K203" s="8" t="s">
        <v>21</v>
      </c>
      <c r="L203" s="8" t="s">
        <v>2022</v>
      </c>
      <c r="M203" s="8" t="s">
        <v>1326</v>
      </c>
      <c r="N203" s="8" t="s">
        <v>1327</v>
      </c>
      <c r="O203" s="8" t="s">
        <v>2023</v>
      </c>
      <c r="P203" s="8" t="s">
        <v>2024</v>
      </c>
    </row>
    <row r="204" spans="1:16" s="8" customFormat="1">
      <c r="A204" s="8">
        <v>74</v>
      </c>
      <c r="B204" s="9">
        <v>5.75E-6</v>
      </c>
      <c r="C204" s="8" t="s">
        <v>1296</v>
      </c>
      <c r="D204" s="8">
        <v>7541147</v>
      </c>
      <c r="E204" s="8">
        <v>7541996</v>
      </c>
      <c r="F204" s="8">
        <v>0</v>
      </c>
      <c r="G204" s="8" t="s">
        <v>2005</v>
      </c>
      <c r="H204" s="8" t="s">
        <v>1296</v>
      </c>
      <c r="I204" s="8">
        <v>7194265</v>
      </c>
      <c r="J204" s="8">
        <v>7744554</v>
      </c>
      <c r="K204" s="8" t="s">
        <v>1331</v>
      </c>
      <c r="L204" s="8" t="s">
        <v>2006</v>
      </c>
      <c r="M204" s="8" t="s">
        <v>1326</v>
      </c>
      <c r="N204" s="8" t="s">
        <v>1327</v>
      </c>
      <c r="O204" s="8" t="s">
        <v>2007</v>
      </c>
      <c r="P204" s="8" t="s">
        <v>2008</v>
      </c>
    </row>
    <row r="205" spans="1:16" s="8" customFormat="1">
      <c r="A205" s="8">
        <v>75</v>
      </c>
      <c r="B205" s="9">
        <v>5.7599999999999999E-6</v>
      </c>
      <c r="C205" s="8" t="s">
        <v>1302</v>
      </c>
      <c r="D205" s="8">
        <v>37661609</v>
      </c>
      <c r="E205" s="8">
        <v>37725509</v>
      </c>
      <c r="F205" s="8">
        <v>74990</v>
      </c>
      <c r="G205" s="8" t="s">
        <v>2025</v>
      </c>
      <c r="H205" s="8" t="s">
        <v>1302</v>
      </c>
      <c r="I205" s="8">
        <v>37800499</v>
      </c>
      <c r="J205" s="8">
        <v>37867663</v>
      </c>
      <c r="K205" s="8" t="s">
        <v>1331</v>
      </c>
      <c r="L205" s="8" t="s">
        <v>2026</v>
      </c>
      <c r="M205" s="8" t="s">
        <v>1326</v>
      </c>
      <c r="N205" s="8" t="s">
        <v>1327</v>
      </c>
      <c r="O205" s="8" t="s">
        <v>2027</v>
      </c>
      <c r="P205" s="8" t="s">
        <v>2028</v>
      </c>
    </row>
    <row r="206" spans="1:16" s="8" customFormat="1">
      <c r="A206" s="8">
        <v>75</v>
      </c>
      <c r="B206" s="9">
        <v>5.7599999999999999E-6</v>
      </c>
      <c r="C206" s="8" t="s">
        <v>1302</v>
      </c>
      <c r="D206" s="8">
        <v>37661609</v>
      </c>
      <c r="E206" s="8">
        <v>37725509</v>
      </c>
      <c r="F206" s="8">
        <v>41466</v>
      </c>
      <c r="G206" s="8" t="s">
        <v>2029</v>
      </c>
      <c r="H206" s="8" t="s">
        <v>1302</v>
      </c>
      <c r="I206" s="8">
        <v>37766975</v>
      </c>
      <c r="J206" s="8">
        <v>37801434</v>
      </c>
      <c r="K206" s="8" t="s">
        <v>21</v>
      </c>
      <c r="L206" s="8" t="s">
        <v>2030</v>
      </c>
      <c r="M206" s="8" t="s">
        <v>1326</v>
      </c>
      <c r="N206" s="8" t="s">
        <v>1327</v>
      </c>
      <c r="O206" s="8" t="s">
        <v>2031</v>
      </c>
      <c r="P206" s="8" t="s">
        <v>2032</v>
      </c>
    </row>
    <row r="207" spans="1:16" s="8" customFormat="1">
      <c r="A207" s="8">
        <v>75</v>
      </c>
      <c r="B207" s="9">
        <v>5.7599999999999999E-6</v>
      </c>
      <c r="C207" s="8" t="s">
        <v>1302</v>
      </c>
      <c r="D207" s="8">
        <v>37661609</v>
      </c>
      <c r="E207" s="8">
        <v>37725509</v>
      </c>
      <c r="F207" s="8">
        <v>72738</v>
      </c>
      <c r="G207" s="8" t="s">
        <v>2033</v>
      </c>
      <c r="H207" s="8" t="s">
        <v>1302</v>
      </c>
      <c r="I207" s="8">
        <v>37510889</v>
      </c>
      <c r="J207" s="8">
        <v>37588871</v>
      </c>
      <c r="K207" s="8" t="s">
        <v>21</v>
      </c>
      <c r="L207" s="8" t="s">
        <v>2034</v>
      </c>
      <c r="M207" s="8" t="s">
        <v>1326</v>
      </c>
      <c r="N207" s="8" t="s">
        <v>1327</v>
      </c>
      <c r="O207" s="8" t="s">
        <v>2035</v>
      </c>
      <c r="P207" s="8" t="s">
        <v>2036</v>
      </c>
    </row>
    <row r="208" spans="1:16" s="8" customFormat="1">
      <c r="A208" s="8">
        <v>75</v>
      </c>
      <c r="B208" s="9">
        <v>5.7599999999999999E-6</v>
      </c>
      <c r="C208" s="8" t="s">
        <v>1302</v>
      </c>
      <c r="D208" s="8">
        <v>37661609</v>
      </c>
      <c r="E208" s="8">
        <v>37725509</v>
      </c>
      <c r="F208" s="8">
        <v>0</v>
      </c>
      <c r="G208" s="8" t="s">
        <v>2037</v>
      </c>
      <c r="H208" s="8" t="s">
        <v>1302</v>
      </c>
      <c r="I208" s="8">
        <v>37650997</v>
      </c>
      <c r="J208" s="8">
        <v>37746901</v>
      </c>
      <c r="K208" s="8" t="s">
        <v>1331</v>
      </c>
      <c r="L208" s="8" t="s">
        <v>2038</v>
      </c>
      <c r="M208" s="8" t="s">
        <v>1326</v>
      </c>
      <c r="N208" s="8" t="s">
        <v>1327</v>
      </c>
      <c r="O208" s="8" t="s">
        <v>2039</v>
      </c>
      <c r="P208" s="8" t="s">
        <v>2040</v>
      </c>
    </row>
    <row r="209" spans="1:16" s="8" customFormat="1">
      <c r="A209" s="8">
        <v>75</v>
      </c>
      <c r="B209" s="9">
        <v>5.7599999999999999E-6</v>
      </c>
      <c r="C209" s="8" t="s">
        <v>1302</v>
      </c>
      <c r="D209" s="8">
        <v>37661609</v>
      </c>
      <c r="E209" s="8">
        <v>37725509</v>
      </c>
      <c r="F209" s="8">
        <v>69143</v>
      </c>
      <c r="G209" s="8" t="s">
        <v>2041</v>
      </c>
      <c r="H209" s="8" t="s">
        <v>1302</v>
      </c>
      <c r="I209" s="8">
        <v>37512544</v>
      </c>
      <c r="J209" s="8">
        <v>37592466</v>
      </c>
      <c r="K209" s="8" t="s">
        <v>21</v>
      </c>
      <c r="L209" s="8" t="s">
        <v>2042</v>
      </c>
      <c r="M209" s="8" t="s">
        <v>1326</v>
      </c>
      <c r="N209" s="8" t="s">
        <v>1440</v>
      </c>
    </row>
    <row r="210" spans="1:16" s="8" customFormat="1">
      <c r="A210" s="8">
        <v>75</v>
      </c>
      <c r="B210" s="9">
        <v>5.7599999999999999E-6</v>
      </c>
      <c r="C210" s="8" t="s">
        <v>1302</v>
      </c>
      <c r="D210" s="8">
        <v>37661609</v>
      </c>
      <c r="E210" s="8">
        <v>37725509</v>
      </c>
      <c r="F210" s="8">
        <v>0</v>
      </c>
      <c r="G210" s="8" t="s">
        <v>2043</v>
      </c>
      <c r="H210" s="8" t="s">
        <v>1302</v>
      </c>
      <c r="I210" s="8">
        <v>37588410</v>
      </c>
      <c r="J210" s="8">
        <v>38068684</v>
      </c>
      <c r="K210" s="8" t="s">
        <v>21</v>
      </c>
      <c r="L210" s="8" t="s">
        <v>2044</v>
      </c>
      <c r="M210" s="8" t="s">
        <v>1326</v>
      </c>
      <c r="N210" s="8" t="s">
        <v>1440</v>
      </c>
    </row>
    <row r="211" spans="1:16" s="8" customFormat="1">
      <c r="A211" s="8">
        <v>75</v>
      </c>
      <c r="B211" s="9">
        <v>5.7599999999999999E-6</v>
      </c>
      <c r="C211" s="8" t="s">
        <v>1302</v>
      </c>
      <c r="D211" s="8">
        <v>37661609</v>
      </c>
      <c r="E211" s="8">
        <v>37725509</v>
      </c>
      <c r="F211" s="8">
        <v>68970</v>
      </c>
      <c r="G211" s="8" t="s">
        <v>2045</v>
      </c>
      <c r="H211" s="8" t="s">
        <v>1302</v>
      </c>
      <c r="I211" s="8">
        <v>37582643</v>
      </c>
      <c r="J211" s="8">
        <v>37592639</v>
      </c>
      <c r="K211" s="8" t="s">
        <v>21</v>
      </c>
      <c r="L211" s="8" t="s">
        <v>2046</v>
      </c>
      <c r="M211" s="8" t="s">
        <v>1326</v>
      </c>
      <c r="N211" s="8" t="s">
        <v>1327</v>
      </c>
      <c r="O211" s="8" t="s">
        <v>2047</v>
      </c>
      <c r="P211" s="8" t="s">
        <v>2048</v>
      </c>
    </row>
    <row r="212" spans="1:16" s="8" customFormat="1">
      <c r="A212" s="8">
        <v>75</v>
      </c>
      <c r="B212" s="9">
        <v>5.7599999999999999E-6</v>
      </c>
      <c r="C212" s="8" t="s">
        <v>1302</v>
      </c>
      <c r="D212" s="8">
        <v>37661609</v>
      </c>
      <c r="E212" s="8">
        <v>37725509</v>
      </c>
      <c r="F212" s="8">
        <v>28295</v>
      </c>
      <c r="G212" s="8" t="s">
        <v>2049</v>
      </c>
      <c r="H212" s="8" t="s">
        <v>1302</v>
      </c>
      <c r="I212" s="8">
        <v>37753804</v>
      </c>
      <c r="J212" s="8">
        <v>37778969</v>
      </c>
      <c r="K212" s="8" t="s">
        <v>1331</v>
      </c>
      <c r="L212" s="8" t="s">
        <v>2050</v>
      </c>
      <c r="M212" s="8" t="s">
        <v>1326</v>
      </c>
      <c r="N212" s="8" t="s">
        <v>1327</v>
      </c>
      <c r="O212" s="8" t="s">
        <v>2051</v>
      </c>
      <c r="P212" s="8" t="s">
        <v>2052</v>
      </c>
    </row>
    <row r="213" spans="1:16" s="8" customFormat="1">
      <c r="A213" s="8">
        <v>76</v>
      </c>
      <c r="B213" s="9">
        <v>5.7699999999999998E-6</v>
      </c>
      <c r="C213" s="8" t="s">
        <v>1312</v>
      </c>
      <c r="D213" s="8">
        <v>106899460</v>
      </c>
      <c r="E213" s="8">
        <v>106899460</v>
      </c>
      <c r="F213" s="8">
        <v>10210</v>
      </c>
      <c r="G213" s="8" t="s">
        <v>2053</v>
      </c>
      <c r="H213" s="8" t="s">
        <v>1312</v>
      </c>
      <c r="I213" s="8">
        <v>106544738</v>
      </c>
      <c r="J213" s="8">
        <v>106889250</v>
      </c>
      <c r="K213" s="8" t="s">
        <v>21</v>
      </c>
      <c r="L213" s="8" t="s">
        <v>2054</v>
      </c>
      <c r="M213" s="8" t="s">
        <v>1326</v>
      </c>
      <c r="N213" s="8" t="s">
        <v>1327</v>
      </c>
      <c r="O213" s="8" t="s">
        <v>2055</v>
      </c>
      <c r="P213" s="8" t="s">
        <v>2056</v>
      </c>
    </row>
    <row r="214" spans="1:16" s="8" customFormat="1">
      <c r="A214" s="8">
        <v>77</v>
      </c>
      <c r="B214" s="9">
        <v>5.84E-6</v>
      </c>
      <c r="C214" s="8" t="s">
        <v>1307</v>
      </c>
      <c r="D214" s="8">
        <v>112148394</v>
      </c>
      <c r="E214" s="8">
        <v>112148394</v>
      </c>
      <c r="F214" s="8">
        <v>34421</v>
      </c>
      <c r="G214" s="8" t="s">
        <v>2057</v>
      </c>
      <c r="H214" s="8" t="s">
        <v>1307</v>
      </c>
      <c r="I214" s="8">
        <v>112182815</v>
      </c>
      <c r="J214" s="8">
        <v>112218408</v>
      </c>
      <c r="K214" s="8" t="s">
        <v>21</v>
      </c>
      <c r="L214" s="8" t="s">
        <v>2058</v>
      </c>
      <c r="M214" s="8" t="s">
        <v>1326</v>
      </c>
      <c r="N214" s="8" t="s">
        <v>1327</v>
      </c>
      <c r="O214" s="8" t="s">
        <v>2059</v>
      </c>
      <c r="P214" s="8" t="s">
        <v>2060</v>
      </c>
    </row>
    <row r="215" spans="1:16" s="8" customFormat="1">
      <c r="A215" s="8">
        <v>77</v>
      </c>
      <c r="B215" s="9">
        <v>5.84E-6</v>
      </c>
      <c r="C215" s="8" t="s">
        <v>1307</v>
      </c>
      <c r="D215" s="8">
        <v>112148394</v>
      </c>
      <c r="E215" s="8">
        <v>112148394</v>
      </c>
      <c r="F215" s="8">
        <v>66735</v>
      </c>
      <c r="G215" s="8" t="s">
        <v>2061</v>
      </c>
      <c r="H215" s="8" t="s">
        <v>1307</v>
      </c>
      <c r="I215" s="8">
        <v>112051194</v>
      </c>
      <c r="J215" s="8">
        <v>112081659</v>
      </c>
      <c r="K215" s="8" t="s">
        <v>1331</v>
      </c>
      <c r="L215" s="8" t="s">
        <v>2062</v>
      </c>
      <c r="M215" s="8" t="s">
        <v>1326</v>
      </c>
      <c r="N215" s="8" t="s">
        <v>1327</v>
      </c>
      <c r="O215" s="8" t="s">
        <v>2063</v>
      </c>
      <c r="P215" s="8" t="s">
        <v>2064</v>
      </c>
    </row>
    <row r="216" spans="1:16" s="8" customFormat="1">
      <c r="A216" s="8">
        <v>78</v>
      </c>
      <c r="B216" s="9">
        <v>5.8699999999999997E-6</v>
      </c>
      <c r="C216" s="8" t="s">
        <v>1312</v>
      </c>
      <c r="D216" s="8">
        <v>101114526</v>
      </c>
      <c r="E216" s="8">
        <v>101114526</v>
      </c>
      <c r="F216" s="8">
        <v>113271</v>
      </c>
      <c r="G216" s="8" t="s">
        <v>2065</v>
      </c>
      <c r="H216" s="8" t="s">
        <v>1312</v>
      </c>
      <c r="I216" s="8">
        <v>100900355</v>
      </c>
      <c r="J216" s="8">
        <v>101001255</v>
      </c>
      <c r="K216" s="8" t="s">
        <v>21</v>
      </c>
      <c r="L216" s="8" t="s">
        <v>2066</v>
      </c>
      <c r="M216" s="8" t="s">
        <v>1326</v>
      </c>
      <c r="N216" s="8" t="s">
        <v>1327</v>
      </c>
      <c r="O216" s="8" t="s">
        <v>2067</v>
      </c>
      <c r="P216" s="8" t="s">
        <v>2068</v>
      </c>
    </row>
    <row r="217" spans="1:16" s="8" customFormat="1">
      <c r="A217" s="8">
        <v>79</v>
      </c>
      <c r="B217" s="9">
        <v>5.8799999999999996E-6</v>
      </c>
      <c r="C217" s="8" t="s">
        <v>1292</v>
      </c>
      <c r="D217" s="8">
        <v>137141934</v>
      </c>
      <c r="E217" s="8">
        <v>137141934</v>
      </c>
      <c r="F217" s="8">
        <v>51895</v>
      </c>
      <c r="G217" s="8" t="s">
        <v>2069</v>
      </c>
      <c r="H217" s="8" t="s">
        <v>1292</v>
      </c>
      <c r="I217" s="8">
        <v>137087075</v>
      </c>
      <c r="J217" s="8">
        <v>137090039</v>
      </c>
      <c r="K217" s="8" t="s">
        <v>21</v>
      </c>
      <c r="L217" s="8" t="s">
        <v>2070</v>
      </c>
      <c r="M217" s="8" t="s">
        <v>1326</v>
      </c>
      <c r="N217" s="8" t="s">
        <v>1327</v>
      </c>
      <c r="O217" s="8" t="s">
        <v>2071</v>
      </c>
      <c r="P217" s="8" t="s">
        <v>2072</v>
      </c>
    </row>
    <row r="218" spans="1:16" s="8" customFormat="1">
      <c r="A218" s="8">
        <v>79</v>
      </c>
      <c r="B218" s="9">
        <v>5.8799999999999996E-6</v>
      </c>
      <c r="C218" s="8" t="s">
        <v>1292</v>
      </c>
      <c r="D218" s="8">
        <v>137141934</v>
      </c>
      <c r="E218" s="8">
        <v>137141934</v>
      </c>
      <c r="F218" s="8">
        <v>70155</v>
      </c>
      <c r="G218" s="8" t="s">
        <v>2073</v>
      </c>
      <c r="H218" s="8" t="s">
        <v>1292</v>
      </c>
      <c r="I218" s="8">
        <v>136953189</v>
      </c>
      <c r="J218" s="8">
        <v>137071779</v>
      </c>
      <c r="K218" s="8" t="s">
        <v>21</v>
      </c>
      <c r="L218" s="8" t="s">
        <v>2074</v>
      </c>
      <c r="M218" s="8" t="s">
        <v>1326</v>
      </c>
      <c r="N218" s="8" t="s">
        <v>1327</v>
      </c>
      <c r="O218" s="8" t="s">
        <v>2075</v>
      </c>
      <c r="P218" s="8" t="s">
        <v>2076</v>
      </c>
    </row>
    <row r="219" spans="1:16" s="8" customFormat="1">
      <c r="A219" s="8">
        <v>79</v>
      </c>
      <c r="B219" s="9">
        <v>5.8799999999999996E-6</v>
      </c>
      <c r="C219" s="8" t="s">
        <v>1292</v>
      </c>
      <c r="D219" s="8">
        <v>137141934</v>
      </c>
      <c r="E219" s="8">
        <v>137141934</v>
      </c>
      <c r="F219" s="8">
        <v>61546</v>
      </c>
      <c r="G219" s="8" t="s">
        <v>2077</v>
      </c>
      <c r="H219" s="8" t="s">
        <v>1292</v>
      </c>
      <c r="I219" s="8">
        <v>137203480</v>
      </c>
      <c r="J219" s="8">
        <v>137223540</v>
      </c>
      <c r="K219" s="8" t="s">
        <v>1331</v>
      </c>
      <c r="L219" s="8" t="s">
        <v>2078</v>
      </c>
      <c r="M219" s="8" t="s">
        <v>1326</v>
      </c>
      <c r="N219" s="8" t="s">
        <v>1327</v>
      </c>
      <c r="O219" s="8" t="s">
        <v>2079</v>
      </c>
      <c r="P219" s="8" t="s">
        <v>2080</v>
      </c>
    </row>
    <row r="220" spans="1:16" s="8" customFormat="1">
      <c r="A220" s="8">
        <v>79</v>
      </c>
      <c r="B220" s="9">
        <v>5.8799999999999996E-6</v>
      </c>
      <c r="C220" s="8" t="s">
        <v>1292</v>
      </c>
      <c r="D220" s="8">
        <v>137141934</v>
      </c>
      <c r="E220" s="8">
        <v>137141934</v>
      </c>
      <c r="F220" s="8">
        <v>81723</v>
      </c>
      <c r="G220" s="8" t="s">
        <v>2081</v>
      </c>
      <c r="H220" s="8" t="s">
        <v>1292</v>
      </c>
      <c r="I220" s="8">
        <v>137223657</v>
      </c>
      <c r="J220" s="8">
        <v>137278436</v>
      </c>
      <c r="K220" s="8" t="s">
        <v>1331</v>
      </c>
      <c r="L220" s="8" t="s">
        <v>2082</v>
      </c>
      <c r="M220" s="8" t="s">
        <v>1326</v>
      </c>
      <c r="N220" s="8" t="s">
        <v>1327</v>
      </c>
      <c r="O220" s="8" t="s">
        <v>2083</v>
      </c>
      <c r="P220" s="8" t="s">
        <v>2084</v>
      </c>
    </row>
    <row r="221" spans="1:16" s="8" customFormat="1">
      <c r="A221" s="8">
        <v>80</v>
      </c>
      <c r="B221" s="9">
        <v>6.0499999999999997E-6</v>
      </c>
      <c r="C221" s="8" t="s">
        <v>1301</v>
      </c>
      <c r="D221" s="8">
        <v>112665723</v>
      </c>
      <c r="E221" s="8">
        <v>112665723</v>
      </c>
      <c r="F221" s="8">
        <v>0</v>
      </c>
      <c r="G221" s="8" t="s">
        <v>1784</v>
      </c>
      <c r="H221" s="8" t="s">
        <v>1301</v>
      </c>
      <c r="I221" s="8">
        <v>112658488</v>
      </c>
      <c r="J221" s="8">
        <v>112679032</v>
      </c>
      <c r="K221" s="8" t="s">
        <v>21</v>
      </c>
      <c r="L221" s="8" t="s">
        <v>1785</v>
      </c>
      <c r="M221" s="8" t="s">
        <v>1326</v>
      </c>
      <c r="N221" s="8" t="s">
        <v>1327</v>
      </c>
      <c r="O221" s="8" t="s">
        <v>1786</v>
      </c>
      <c r="P221" s="8" t="s">
        <v>1787</v>
      </c>
    </row>
    <row r="222" spans="1:16" s="8" customFormat="1">
      <c r="A222" s="8">
        <v>80</v>
      </c>
      <c r="B222" s="9">
        <v>6.0499999999999997E-6</v>
      </c>
      <c r="C222" s="8" t="s">
        <v>1301</v>
      </c>
      <c r="D222" s="8">
        <v>112665723</v>
      </c>
      <c r="E222" s="8">
        <v>112665723</v>
      </c>
      <c r="F222" s="8">
        <v>5959</v>
      </c>
      <c r="G222" s="8" t="s">
        <v>1788</v>
      </c>
      <c r="H222" s="8" t="s">
        <v>1301</v>
      </c>
      <c r="I222" s="8">
        <v>112631565</v>
      </c>
      <c r="J222" s="8">
        <v>112659764</v>
      </c>
      <c r="K222" s="8" t="s">
        <v>1331</v>
      </c>
      <c r="L222" s="8" t="s">
        <v>1789</v>
      </c>
      <c r="M222" s="8" t="s">
        <v>1326</v>
      </c>
      <c r="N222" s="8" t="s">
        <v>1327</v>
      </c>
      <c r="O222" s="8" t="s">
        <v>1790</v>
      </c>
      <c r="P222" s="8" t="s">
        <v>1791</v>
      </c>
    </row>
    <row r="223" spans="1:16" s="8" customFormat="1">
      <c r="A223" s="8">
        <v>80</v>
      </c>
      <c r="B223" s="9">
        <v>6.0499999999999997E-6</v>
      </c>
      <c r="C223" s="8" t="s">
        <v>1301</v>
      </c>
      <c r="D223" s="8">
        <v>112665723</v>
      </c>
      <c r="E223" s="8">
        <v>112665723</v>
      </c>
      <c r="F223" s="8">
        <v>66496</v>
      </c>
      <c r="G223" s="8" t="s">
        <v>1792</v>
      </c>
      <c r="H223" s="8" t="s">
        <v>1301</v>
      </c>
      <c r="I223" s="8">
        <v>112404155</v>
      </c>
      <c r="J223" s="8">
        <v>112599227</v>
      </c>
      <c r="K223" s="8" t="s">
        <v>1331</v>
      </c>
      <c r="L223" s="8" t="s">
        <v>1793</v>
      </c>
      <c r="M223" s="8" t="s">
        <v>1326</v>
      </c>
      <c r="N223" s="8" t="s">
        <v>1327</v>
      </c>
      <c r="O223" s="8" t="s">
        <v>1794</v>
      </c>
    </row>
    <row r="224" spans="1:16" s="8" customFormat="1">
      <c r="A224" s="8">
        <v>80</v>
      </c>
      <c r="B224" s="9">
        <v>6.0499999999999997E-6</v>
      </c>
      <c r="C224" s="8" t="s">
        <v>1301</v>
      </c>
      <c r="D224" s="8">
        <v>112665723</v>
      </c>
      <c r="E224" s="8">
        <v>112665723</v>
      </c>
      <c r="F224" s="8">
        <v>13578</v>
      </c>
      <c r="G224" s="8" t="s">
        <v>1795</v>
      </c>
      <c r="H224" s="8" t="s">
        <v>1301</v>
      </c>
      <c r="I224" s="8">
        <v>112679301</v>
      </c>
      <c r="J224" s="8">
        <v>112773425</v>
      </c>
      <c r="K224" s="8" t="s">
        <v>1331</v>
      </c>
      <c r="L224" s="8" t="s">
        <v>1796</v>
      </c>
      <c r="M224" s="8" t="s">
        <v>1326</v>
      </c>
      <c r="N224" s="8" t="s">
        <v>1327</v>
      </c>
      <c r="O224" s="8" t="s">
        <v>1797</v>
      </c>
      <c r="P224" s="8" t="s">
        <v>1798</v>
      </c>
    </row>
    <row r="225" spans="1:16" s="8" customFormat="1">
      <c r="A225" s="8">
        <v>81</v>
      </c>
      <c r="B225" s="9">
        <v>6.0599999999999996E-6</v>
      </c>
      <c r="C225" s="8" t="s">
        <v>1299</v>
      </c>
      <c r="D225" s="8">
        <v>55926163</v>
      </c>
      <c r="E225" s="8">
        <v>55926163</v>
      </c>
      <c r="F225" s="8">
        <v>1788889</v>
      </c>
      <c r="G225" s="8" t="s">
        <v>2085</v>
      </c>
      <c r="H225" s="8" t="s">
        <v>1299</v>
      </c>
      <c r="I225" s="8">
        <v>57715052</v>
      </c>
      <c r="J225" s="8">
        <v>57718073</v>
      </c>
      <c r="K225" s="8" t="s">
        <v>1331</v>
      </c>
      <c r="L225" s="8" t="s">
        <v>2086</v>
      </c>
      <c r="M225" s="8" t="s">
        <v>1326</v>
      </c>
      <c r="N225" s="8" t="s">
        <v>1327</v>
      </c>
      <c r="O225" s="8" t="s">
        <v>2087</v>
      </c>
      <c r="P225" s="8" t="s">
        <v>2088</v>
      </c>
    </row>
    <row r="226" spans="1:16" s="8" customFormat="1">
      <c r="A226" s="8">
        <v>82</v>
      </c>
      <c r="B226" s="9">
        <v>6.1800000000000001E-6</v>
      </c>
      <c r="C226" s="8" t="s">
        <v>1295</v>
      </c>
      <c r="D226" s="8">
        <v>66377278</v>
      </c>
      <c r="E226" s="8">
        <v>66377278</v>
      </c>
      <c r="F226" s="8">
        <v>59311</v>
      </c>
      <c r="G226" s="8" t="s">
        <v>2089</v>
      </c>
      <c r="H226" s="8" t="s">
        <v>1295</v>
      </c>
      <c r="I226" s="8">
        <v>66291518</v>
      </c>
      <c r="J226" s="8">
        <v>66317967</v>
      </c>
      <c r="K226" s="8" t="s">
        <v>21</v>
      </c>
      <c r="L226" s="8" t="s">
        <v>2090</v>
      </c>
      <c r="M226" s="8" t="s">
        <v>1326</v>
      </c>
      <c r="N226" s="8" t="s">
        <v>1440</v>
      </c>
    </row>
    <row r="227" spans="1:16" s="8" customFormat="1">
      <c r="A227" s="8">
        <v>82</v>
      </c>
      <c r="B227" s="9">
        <v>6.1800000000000001E-6</v>
      </c>
      <c r="C227" s="8" t="s">
        <v>1295</v>
      </c>
      <c r="D227" s="8">
        <v>66377278</v>
      </c>
      <c r="E227" s="8">
        <v>66377278</v>
      </c>
      <c r="F227" s="8">
        <v>17203</v>
      </c>
      <c r="G227" s="8" t="s">
        <v>2091</v>
      </c>
      <c r="H227" s="8" t="s">
        <v>1295</v>
      </c>
      <c r="I227" s="8">
        <v>66217911</v>
      </c>
      <c r="J227" s="8">
        <v>66360075</v>
      </c>
      <c r="K227" s="8" t="s">
        <v>1331</v>
      </c>
      <c r="L227" s="8" t="s">
        <v>2092</v>
      </c>
      <c r="M227" s="8" t="s">
        <v>1326</v>
      </c>
      <c r="N227" s="8" t="s">
        <v>1327</v>
      </c>
      <c r="O227" s="8" t="s">
        <v>2093</v>
      </c>
      <c r="P227" s="8" t="s">
        <v>2094</v>
      </c>
    </row>
    <row r="228" spans="1:16" s="8" customFormat="1">
      <c r="A228" s="8">
        <v>83</v>
      </c>
      <c r="B228" s="9">
        <v>6.2899999999999999E-6</v>
      </c>
      <c r="C228" s="8" t="s">
        <v>1306</v>
      </c>
      <c r="D228" s="8">
        <v>36755111</v>
      </c>
      <c r="E228" s="8">
        <v>36755111</v>
      </c>
      <c r="F228" s="8">
        <v>0</v>
      </c>
      <c r="G228" s="8" t="s">
        <v>2095</v>
      </c>
      <c r="H228" s="8" t="s">
        <v>1306</v>
      </c>
      <c r="I228" s="8">
        <v>36552456</v>
      </c>
      <c r="J228" s="8">
        <v>36764154</v>
      </c>
      <c r="K228" s="8" t="s">
        <v>21</v>
      </c>
      <c r="L228" s="8" t="s">
        <v>2096</v>
      </c>
      <c r="M228" s="8" t="s">
        <v>1326</v>
      </c>
      <c r="N228" s="8" t="s">
        <v>1327</v>
      </c>
      <c r="O228" s="8" t="s">
        <v>2097</v>
      </c>
    </row>
    <row r="229" spans="1:16" s="8" customFormat="1">
      <c r="A229" s="8">
        <v>84</v>
      </c>
      <c r="B229" s="9">
        <v>6.3400000000000003E-6</v>
      </c>
      <c r="C229" s="8" t="s">
        <v>1306</v>
      </c>
      <c r="D229" s="8">
        <v>54620261</v>
      </c>
      <c r="E229" s="8">
        <v>54662661</v>
      </c>
      <c r="F229" s="8">
        <v>0</v>
      </c>
      <c r="G229" s="8" t="s">
        <v>1540</v>
      </c>
      <c r="H229" s="8" t="s">
        <v>1306</v>
      </c>
      <c r="I229" s="8">
        <v>54610018</v>
      </c>
      <c r="J229" s="8">
        <v>54638773</v>
      </c>
      <c r="K229" s="8" t="s">
        <v>1331</v>
      </c>
      <c r="L229" s="8" t="s">
        <v>1541</v>
      </c>
      <c r="M229" s="8" t="s">
        <v>1326</v>
      </c>
      <c r="N229" s="8" t="s">
        <v>1327</v>
      </c>
      <c r="O229" s="8" t="s">
        <v>1542</v>
      </c>
      <c r="P229" s="8" t="s">
        <v>1543</v>
      </c>
    </row>
    <row r="230" spans="1:16" s="8" customFormat="1">
      <c r="A230" s="8">
        <v>85</v>
      </c>
      <c r="B230" s="9">
        <v>6.46E-6</v>
      </c>
      <c r="C230" s="8" t="s">
        <v>1297</v>
      </c>
      <c r="D230" s="8">
        <v>11892860</v>
      </c>
      <c r="E230" s="8">
        <v>11896396</v>
      </c>
      <c r="F230" s="8">
        <v>38412</v>
      </c>
      <c r="G230" s="8" t="s">
        <v>2098</v>
      </c>
      <c r="H230" s="8" t="s">
        <v>1297</v>
      </c>
      <c r="I230" s="8">
        <v>11851395</v>
      </c>
      <c r="J230" s="8">
        <v>11854448</v>
      </c>
      <c r="K230" s="8" t="s">
        <v>1331</v>
      </c>
      <c r="L230" s="8" t="s">
        <v>2099</v>
      </c>
      <c r="M230" s="8" t="s">
        <v>1326</v>
      </c>
      <c r="N230" s="8" t="s">
        <v>1327</v>
      </c>
      <c r="O230" s="8" t="s">
        <v>2100</v>
      </c>
      <c r="P230" s="8" t="s">
        <v>2101</v>
      </c>
    </row>
    <row r="231" spans="1:16" s="8" customFormat="1">
      <c r="A231" s="8">
        <v>85</v>
      </c>
      <c r="B231" s="9">
        <v>6.46E-6</v>
      </c>
      <c r="C231" s="8" t="s">
        <v>1297</v>
      </c>
      <c r="D231" s="8">
        <v>11892860</v>
      </c>
      <c r="E231" s="8">
        <v>11896396</v>
      </c>
      <c r="F231" s="8">
        <v>7176</v>
      </c>
      <c r="G231" s="8" t="s">
        <v>2102</v>
      </c>
      <c r="H231" s="8" t="s">
        <v>1297</v>
      </c>
      <c r="I231" s="8">
        <v>11688955</v>
      </c>
      <c r="J231" s="8">
        <v>11885684</v>
      </c>
      <c r="K231" s="8" t="s">
        <v>1331</v>
      </c>
      <c r="L231" s="8" t="s">
        <v>2103</v>
      </c>
      <c r="M231" s="8" t="s">
        <v>1326</v>
      </c>
      <c r="N231" s="8" t="s">
        <v>1327</v>
      </c>
      <c r="O231" s="8" t="s">
        <v>2104</v>
      </c>
    </row>
    <row r="232" spans="1:16" s="8" customFormat="1">
      <c r="A232" s="8">
        <v>85</v>
      </c>
      <c r="B232" s="9">
        <v>6.46E-6</v>
      </c>
      <c r="C232" s="8" t="s">
        <v>1297</v>
      </c>
      <c r="D232" s="8">
        <v>11892860</v>
      </c>
      <c r="E232" s="8">
        <v>11896396</v>
      </c>
      <c r="F232" s="8">
        <v>84628</v>
      </c>
      <c r="G232" s="8" t="s">
        <v>2105</v>
      </c>
      <c r="H232" s="8" t="s">
        <v>1297</v>
      </c>
      <c r="I232" s="8">
        <v>11981024</v>
      </c>
      <c r="J232" s="8">
        <v>12030876</v>
      </c>
      <c r="K232" s="8" t="s">
        <v>1331</v>
      </c>
      <c r="L232" s="8" t="s">
        <v>2106</v>
      </c>
      <c r="M232" s="8" t="s">
        <v>1326</v>
      </c>
      <c r="N232" s="8" t="s">
        <v>1327</v>
      </c>
      <c r="O232" s="8" t="s">
        <v>2107</v>
      </c>
    </row>
    <row r="233" spans="1:16" s="8" customFormat="1">
      <c r="A233" s="8">
        <v>85</v>
      </c>
      <c r="B233" s="9">
        <v>6.46E-6</v>
      </c>
      <c r="C233" s="8" t="s">
        <v>1297</v>
      </c>
      <c r="D233" s="8">
        <v>11892860</v>
      </c>
      <c r="E233" s="8">
        <v>11896396</v>
      </c>
      <c r="F233" s="8">
        <v>0</v>
      </c>
      <c r="G233" s="8" t="s">
        <v>2108</v>
      </c>
      <c r="H233" s="8" t="s">
        <v>1297</v>
      </c>
      <c r="I233" s="8">
        <v>11882621</v>
      </c>
      <c r="J233" s="8">
        <v>11909222</v>
      </c>
      <c r="K233" s="8" t="s">
        <v>21</v>
      </c>
      <c r="L233" s="8" t="s">
        <v>2109</v>
      </c>
      <c r="M233" s="8" t="s">
        <v>1326</v>
      </c>
      <c r="N233" s="8" t="s">
        <v>1327</v>
      </c>
      <c r="O233" s="8" t="s">
        <v>2110</v>
      </c>
    </row>
    <row r="234" spans="1:16" s="8" customFormat="1">
      <c r="A234" s="8">
        <v>86</v>
      </c>
      <c r="B234" s="9">
        <v>6.4799999999999998E-6</v>
      </c>
      <c r="C234" s="8" t="s">
        <v>1294</v>
      </c>
      <c r="D234" s="8">
        <v>68634385</v>
      </c>
      <c r="E234" s="8">
        <v>68780285</v>
      </c>
      <c r="F234" s="8">
        <v>564974</v>
      </c>
      <c r="G234" s="8" t="s">
        <v>2111</v>
      </c>
      <c r="H234" s="8" t="s">
        <v>1294</v>
      </c>
      <c r="I234" s="8">
        <v>69345259</v>
      </c>
      <c r="J234" s="8">
        <v>70099403</v>
      </c>
      <c r="K234" s="8" t="s">
        <v>1331</v>
      </c>
      <c r="L234" s="8" t="s">
        <v>2112</v>
      </c>
      <c r="M234" s="8" t="s">
        <v>1326</v>
      </c>
      <c r="N234" s="8" t="s">
        <v>1327</v>
      </c>
      <c r="O234" s="8" t="s">
        <v>2113</v>
      </c>
      <c r="P234" s="8" t="s">
        <v>2114</v>
      </c>
    </row>
    <row r="235" spans="1:16" s="8" customFormat="1">
      <c r="A235" s="8">
        <v>87</v>
      </c>
      <c r="B235" s="9">
        <v>6.7499999999999997E-6</v>
      </c>
      <c r="C235" s="8" t="s">
        <v>1296</v>
      </c>
      <c r="D235" s="8">
        <v>126480595</v>
      </c>
      <c r="E235" s="8">
        <v>126480595</v>
      </c>
      <c r="F235" s="8">
        <v>66508</v>
      </c>
      <c r="G235" s="8" t="s">
        <v>2115</v>
      </c>
      <c r="H235" s="8" t="s">
        <v>1296</v>
      </c>
      <c r="I235" s="8">
        <v>126237554</v>
      </c>
      <c r="J235" s="8">
        <v>126414087</v>
      </c>
      <c r="K235" s="8" t="s">
        <v>1331</v>
      </c>
      <c r="L235" s="8" t="s">
        <v>2116</v>
      </c>
      <c r="M235" s="8" t="s">
        <v>1326</v>
      </c>
      <c r="N235" s="8" t="s">
        <v>1327</v>
      </c>
      <c r="O235" s="8" t="s">
        <v>2117</v>
      </c>
      <c r="P235" s="8" t="s">
        <v>2118</v>
      </c>
    </row>
    <row r="236" spans="1:16" s="8" customFormat="1">
      <c r="A236" s="8">
        <v>88</v>
      </c>
      <c r="B236" s="9">
        <v>6.7900000000000002E-6</v>
      </c>
      <c r="C236" s="8" t="s">
        <v>1312</v>
      </c>
      <c r="D236" s="8">
        <v>125924137</v>
      </c>
      <c r="E236" s="8">
        <v>125924137</v>
      </c>
      <c r="F236" s="8">
        <v>0</v>
      </c>
      <c r="G236" s="8" t="s">
        <v>2119</v>
      </c>
      <c r="H236" s="8" t="s">
        <v>1312</v>
      </c>
      <c r="I236" s="8">
        <v>125825691</v>
      </c>
      <c r="J236" s="8">
        <v>125933230</v>
      </c>
      <c r="K236" s="8" t="s">
        <v>21</v>
      </c>
      <c r="L236" s="8" t="s">
        <v>2120</v>
      </c>
      <c r="M236" s="8" t="s">
        <v>1326</v>
      </c>
      <c r="N236" s="8" t="s">
        <v>1327</v>
      </c>
      <c r="O236" s="8" t="s">
        <v>2121</v>
      </c>
      <c r="P236" s="8" t="s">
        <v>2122</v>
      </c>
    </row>
    <row r="237" spans="1:16" s="8" customFormat="1">
      <c r="A237" s="8">
        <v>89</v>
      </c>
      <c r="B237" s="9">
        <v>6.9E-6</v>
      </c>
      <c r="C237" s="8" t="s">
        <v>1301</v>
      </c>
      <c r="D237" s="8">
        <v>108772687</v>
      </c>
      <c r="E237" s="8">
        <v>108772687</v>
      </c>
      <c r="F237" s="8">
        <v>0</v>
      </c>
      <c r="G237" s="8" t="s">
        <v>1614</v>
      </c>
      <c r="H237" s="8" t="s">
        <v>1301</v>
      </c>
      <c r="I237" s="8">
        <v>108333421</v>
      </c>
      <c r="J237" s="8">
        <v>108924292</v>
      </c>
      <c r="K237" s="8" t="s">
        <v>21</v>
      </c>
      <c r="L237" s="8" t="s">
        <v>1615</v>
      </c>
      <c r="M237" s="8" t="s">
        <v>1326</v>
      </c>
      <c r="N237" s="8" t="s">
        <v>1327</v>
      </c>
      <c r="O237" s="8" t="s">
        <v>1616</v>
      </c>
      <c r="P237" s="8" t="s">
        <v>1617</v>
      </c>
    </row>
    <row r="238" spans="1:16" s="8" customFormat="1">
      <c r="A238" s="8">
        <v>90</v>
      </c>
      <c r="B238" s="9">
        <v>6.9299999999999997E-6</v>
      </c>
      <c r="C238" s="8" t="s">
        <v>1302</v>
      </c>
      <c r="D238" s="8">
        <v>126452519</v>
      </c>
      <c r="E238" s="8">
        <v>126703719</v>
      </c>
      <c r="F238" s="8">
        <v>0</v>
      </c>
      <c r="G238" s="8" t="s">
        <v>2123</v>
      </c>
      <c r="H238" s="8" t="s">
        <v>1302</v>
      </c>
      <c r="I238" s="8">
        <v>126141933</v>
      </c>
      <c r="J238" s="8">
        <v>126692431</v>
      </c>
      <c r="K238" s="8" t="s">
        <v>21</v>
      </c>
      <c r="L238" s="8" t="s">
        <v>2124</v>
      </c>
      <c r="M238" s="8" t="s">
        <v>1326</v>
      </c>
      <c r="N238" s="8" t="s">
        <v>1327</v>
      </c>
      <c r="O238" s="8" t="s">
        <v>2125</v>
      </c>
      <c r="P238" s="8" t="s">
        <v>2126</v>
      </c>
    </row>
    <row r="239" spans="1:16" s="8" customFormat="1">
      <c r="A239" s="8">
        <v>90</v>
      </c>
      <c r="B239" s="9">
        <v>6.9299999999999997E-6</v>
      </c>
      <c r="C239" s="8" t="s">
        <v>1302</v>
      </c>
      <c r="D239" s="8">
        <v>126452519</v>
      </c>
      <c r="E239" s="8">
        <v>126703719</v>
      </c>
      <c r="F239" s="8">
        <v>60230</v>
      </c>
      <c r="G239" s="8" t="s">
        <v>2127</v>
      </c>
      <c r="H239" s="8" t="s">
        <v>1302</v>
      </c>
      <c r="I239" s="8">
        <v>126763949</v>
      </c>
      <c r="J239" s="8">
        <v>126795580</v>
      </c>
      <c r="K239" s="8" t="s">
        <v>1331</v>
      </c>
      <c r="L239" s="8" t="s">
        <v>2128</v>
      </c>
      <c r="M239" s="8" t="s">
        <v>1326</v>
      </c>
      <c r="N239" s="8" t="s">
        <v>1327</v>
      </c>
      <c r="O239" s="8" t="s">
        <v>2129</v>
      </c>
      <c r="P239" s="8" t="s">
        <v>2130</v>
      </c>
    </row>
    <row r="240" spans="1:16" s="8" customFormat="1">
      <c r="A240" s="8">
        <v>91</v>
      </c>
      <c r="B240" s="9">
        <v>6.9500000000000004E-6</v>
      </c>
      <c r="C240" s="8" t="s">
        <v>1301</v>
      </c>
      <c r="D240" s="8">
        <v>108774557</v>
      </c>
      <c r="E240" s="8">
        <v>108774557</v>
      </c>
      <c r="F240" s="8">
        <v>0</v>
      </c>
      <c r="G240" s="8" t="s">
        <v>1614</v>
      </c>
      <c r="H240" s="8" t="s">
        <v>1301</v>
      </c>
      <c r="I240" s="8">
        <v>108333421</v>
      </c>
      <c r="J240" s="8">
        <v>108924292</v>
      </c>
      <c r="K240" s="8" t="s">
        <v>21</v>
      </c>
      <c r="L240" s="8" t="s">
        <v>1615</v>
      </c>
      <c r="M240" s="8" t="s">
        <v>1326</v>
      </c>
      <c r="N240" s="8" t="s">
        <v>1327</v>
      </c>
      <c r="O240" s="8" t="s">
        <v>1616</v>
      </c>
      <c r="P240" s="8" t="s">
        <v>1617</v>
      </c>
    </row>
    <row r="241" spans="1:16" s="8" customFormat="1">
      <c r="A241" s="8">
        <v>92</v>
      </c>
      <c r="B241" s="9">
        <v>7.0899999999999999E-6</v>
      </c>
      <c r="C241" s="8" t="s">
        <v>1296</v>
      </c>
      <c r="D241" s="8">
        <v>179055425</v>
      </c>
      <c r="E241" s="8">
        <v>179055425</v>
      </c>
      <c r="F241" s="8">
        <v>143521</v>
      </c>
      <c r="G241" s="8" t="s">
        <v>2131</v>
      </c>
      <c r="H241" s="8" t="s">
        <v>1296</v>
      </c>
      <c r="I241" s="8">
        <v>178649911</v>
      </c>
      <c r="J241" s="8">
        <v>178911904</v>
      </c>
      <c r="K241" s="8" t="s">
        <v>1331</v>
      </c>
      <c r="L241" s="8" t="s">
        <v>2132</v>
      </c>
      <c r="M241" s="8" t="s">
        <v>1326</v>
      </c>
      <c r="N241" s="8" t="s">
        <v>1327</v>
      </c>
    </row>
    <row r="242" spans="1:16" s="8" customFormat="1">
      <c r="A242" s="8">
        <v>93</v>
      </c>
      <c r="B242" s="9">
        <v>7.5399999999999998E-6</v>
      </c>
      <c r="C242" s="8" t="s">
        <v>1293</v>
      </c>
      <c r="D242" s="8">
        <v>88973392</v>
      </c>
      <c r="E242" s="8">
        <v>88973392</v>
      </c>
      <c r="F242" s="8">
        <v>0</v>
      </c>
      <c r="G242" s="8" t="s">
        <v>1690</v>
      </c>
      <c r="H242" s="8" t="s">
        <v>1293</v>
      </c>
      <c r="I242" s="8">
        <v>88932122</v>
      </c>
      <c r="J242" s="8">
        <v>89021077</v>
      </c>
      <c r="K242" s="8" t="s">
        <v>21</v>
      </c>
      <c r="L242" s="8" t="s">
        <v>1691</v>
      </c>
      <c r="M242" s="8" t="s">
        <v>1326</v>
      </c>
      <c r="N242" s="8" t="s">
        <v>1327</v>
      </c>
      <c r="O242" s="8" t="s">
        <v>1692</v>
      </c>
      <c r="P242" s="8" t="s">
        <v>1693</v>
      </c>
    </row>
    <row r="243" spans="1:16" s="8" customFormat="1">
      <c r="A243" s="8">
        <v>93</v>
      </c>
      <c r="B243" s="9">
        <v>7.5399999999999998E-6</v>
      </c>
      <c r="C243" s="8" t="s">
        <v>1293</v>
      </c>
      <c r="D243" s="8">
        <v>88973392</v>
      </c>
      <c r="E243" s="8">
        <v>88973392</v>
      </c>
      <c r="F243" s="8">
        <v>36698</v>
      </c>
      <c r="G243" s="8" t="s">
        <v>2133</v>
      </c>
      <c r="H243" s="8" t="s">
        <v>1293</v>
      </c>
      <c r="I243" s="8">
        <v>88851268</v>
      </c>
      <c r="J243" s="8">
        <v>88936694</v>
      </c>
      <c r="K243" s="8" t="s">
        <v>1331</v>
      </c>
      <c r="L243" s="8" t="s">
        <v>2134</v>
      </c>
      <c r="M243" s="8" t="s">
        <v>1326</v>
      </c>
      <c r="N243" s="8" t="s">
        <v>1327</v>
      </c>
      <c r="O243" s="8" t="s">
        <v>2135</v>
      </c>
      <c r="P243" s="8" t="s">
        <v>2136</v>
      </c>
    </row>
    <row r="244" spans="1:16" s="8" customFormat="1">
      <c r="A244" s="8">
        <v>93</v>
      </c>
      <c r="B244" s="9">
        <v>7.5399999999999998E-6</v>
      </c>
      <c r="C244" s="8" t="s">
        <v>1293</v>
      </c>
      <c r="D244" s="8">
        <v>88973392</v>
      </c>
      <c r="E244" s="8">
        <v>88973392</v>
      </c>
      <c r="F244" s="8">
        <v>55861</v>
      </c>
      <c r="G244" s="8" t="s">
        <v>1698</v>
      </c>
      <c r="H244" s="8" t="s">
        <v>1293</v>
      </c>
      <c r="I244" s="8">
        <v>89029253</v>
      </c>
      <c r="J244" s="8">
        <v>89079853</v>
      </c>
      <c r="K244" s="8" t="s">
        <v>1331</v>
      </c>
      <c r="L244" s="8" t="s">
        <v>1699</v>
      </c>
      <c r="M244" s="8" t="s">
        <v>1326</v>
      </c>
      <c r="N244" s="8" t="s">
        <v>1327</v>
      </c>
      <c r="O244" s="8" t="s">
        <v>1700</v>
      </c>
      <c r="P244" s="8" t="s">
        <v>1701</v>
      </c>
    </row>
    <row r="245" spans="1:16" s="8" customFormat="1">
      <c r="A245" s="8">
        <v>94</v>
      </c>
      <c r="B245" s="9">
        <v>7.6299999999999998E-6</v>
      </c>
      <c r="C245" s="8" t="s">
        <v>1296</v>
      </c>
      <c r="D245" s="8">
        <v>2598477</v>
      </c>
      <c r="E245" s="8">
        <v>2702777</v>
      </c>
      <c r="F245" s="8">
        <v>0</v>
      </c>
      <c r="G245" s="8" t="s">
        <v>2137</v>
      </c>
      <c r="H245" s="8" t="s">
        <v>1296</v>
      </c>
      <c r="I245" s="8">
        <v>2626988</v>
      </c>
      <c r="J245" s="8">
        <v>2734292</v>
      </c>
      <c r="K245" s="8" t="s">
        <v>1331</v>
      </c>
      <c r="L245" s="8" t="s">
        <v>2138</v>
      </c>
      <c r="M245" s="8" t="s">
        <v>1326</v>
      </c>
      <c r="N245" s="8" t="s">
        <v>1327</v>
      </c>
      <c r="O245" s="8" t="s">
        <v>2139</v>
      </c>
      <c r="P245" s="8" t="s">
        <v>2140</v>
      </c>
    </row>
    <row r="246" spans="1:16" s="8" customFormat="1">
      <c r="A246" s="8">
        <v>94</v>
      </c>
      <c r="B246" s="9">
        <v>7.6299999999999998E-6</v>
      </c>
      <c r="C246" s="8" t="s">
        <v>1296</v>
      </c>
      <c r="D246" s="8">
        <v>2598477</v>
      </c>
      <c r="E246" s="8">
        <v>2702777</v>
      </c>
      <c r="F246" s="8">
        <v>0</v>
      </c>
      <c r="G246" s="8" t="s">
        <v>2141</v>
      </c>
      <c r="H246" s="8" t="s">
        <v>1296</v>
      </c>
      <c r="I246" s="8">
        <v>2463947</v>
      </c>
      <c r="J246" s="8">
        <v>2627047</v>
      </c>
      <c r="K246" s="8" t="s">
        <v>1331</v>
      </c>
      <c r="L246" s="8" t="s">
        <v>2142</v>
      </c>
      <c r="M246" s="8" t="s">
        <v>1326</v>
      </c>
      <c r="N246" s="8" t="s">
        <v>1327</v>
      </c>
      <c r="O246" s="8" t="s">
        <v>2143</v>
      </c>
      <c r="P246" s="8" t="s">
        <v>2144</v>
      </c>
    </row>
    <row r="247" spans="1:16" s="8" customFormat="1">
      <c r="A247" s="8">
        <v>94</v>
      </c>
      <c r="B247" s="9">
        <v>7.6299999999999998E-6</v>
      </c>
      <c r="C247" s="8" t="s">
        <v>1296</v>
      </c>
      <c r="D247" s="8">
        <v>2598477</v>
      </c>
      <c r="E247" s="8">
        <v>2702777</v>
      </c>
      <c r="F247" s="8">
        <v>91973</v>
      </c>
      <c r="G247" s="8" t="s">
        <v>2145</v>
      </c>
      <c r="H247" s="8" t="s">
        <v>1296</v>
      </c>
      <c r="I247" s="8">
        <v>2794750</v>
      </c>
      <c r="J247" s="8">
        <v>2842825</v>
      </c>
      <c r="K247" s="8" t="s">
        <v>1331</v>
      </c>
      <c r="L247" s="8" t="s">
        <v>2146</v>
      </c>
      <c r="M247" s="8" t="s">
        <v>1326</v>
      </c>
      <c r="N247" s="8" t="s">
        <v>1327</v>
      </c>
      <c r="O247" s="8" t="s">
        <v>2147</v>
      </c>
      <c r="P247" s="8" t="s">
        <v>2148</v>
      </c>
    </row>
    <row r="248" spans="1:16" s="8" customFormat="1">
      <c r="A248" s="8">
        <v>94</v>
      </c>
      <c r="B248" s="9">
        <v>7.6299999999999998E-6</v>
      </c>
      <c r="C248" s="8" t="s">
        <v>1296</v>
      </c>
      <c r="D248" s="8">
        <v>2598477</v>
      </c>
      <c r="E248" s="8">
        <v>2702777</v>
      </c>
      <c r="F248" s="8">
        <v>40598</v>
      </c>
      <c r="G248" s="8" t="s">
        <v>2149</v>
      </c>
      <c r="H248" s="8" t="s">
        <v>1296</v>
      </c>
      <c r="I248" s="8">
        <v>2743375</v>
      </c>
      <c r="J248" s="8">
        <v>2758103</v>
      </c>
      <c r="K248" s="8" t="s">
        <v>21</v>
      </c>
      <c r="L248" s="8" t="s">
        <v>2150</v>
      </c>
      <c r="M248" s="8" t="s">
        <v>1326</v>
      </c>
      <c r="N248" s="8" t="s">
        <v>1327</v>
      </c>
      <c r="O248" s="8" t="s">
        <v>2151</v>
      </c>
      <c r="P248" s="8" t="s">
        <v>2152</v>
      </c>
    </row>
    <row r="249" spans="1:16" s="8" customFormat="1">
      <c r="A249" s="8">
        <v>95</v>
      </c>
      <c r="B249" s="9">
        <v>7.8199999999999997E-6</v>
      </c>
      <c r="C249" s="8" t="s">
        <v>1305</v>
      </c>
      <c r="D249" s="8">
        <v>12816109</v>
      </c>
      <c r="E249" s="8">
        <v>12969109</v>
      </c>
      <c r="F249" s="8">
        <v>0</v>
      </c>
      <c r="G249" s="8" t="s">
        <v>2153</v>
      </c>
      <c r="H249" s="8" t="s">
        <v>1305</v>
      </c>
      <c r="I249" s="8">
        <v>12940870</v>
      </c>
      <c r="J249" s="8">
        <v>13373167</v>
      </c>
      <c r="K249" s="8" t="s">
        <v>21</v>
      </c>
      <c r="L249" s="8" t="s">
        <v>2154</v>
      </c>
      <c r="M249" s="8" t="s">
        <v>1326</v>
      </c>
      <c r="N249" s="8" t="s">
        <v>1327</v>
      </c>
      <c r="O249" s="8" t="s">
        <v>2155</v>
      </c>
      <c r="P249" s="8" t="s">
        <v>2156</v>
      </c>
    </row>
    <row r="250" spans="1:16" s="8" customFormat="1">
      <c r="A250" s="8">
        <v>95</v>
      </c>
      <c r="B250" s="9">
        <v>7.8199999999999997E-6</v>
      </c>
      <c r="C250" s="8" t="s">
        <v>1305</v>
      </c>
      <c r="D250" s="8">
        <v>12816109</v>
      </c>
      <c r="E250" s="8">
        <v>12969109</v>
      </c>
      <c r="F250" s="8">
        <v>0</v>
      </c>
      <c r="G250" s="8" t="s">
        <v>2157</v>
      </c>
      <c r="H250" s="8" t="s">
        <v>1305</v>
      </c>
      <c r="I250" s="8">
        <v>12803151</v>
      </c>
      <c r="J250" s="8">
        <v>12889012</v>
      </c>
      <c r="K250" s="8" t="s">
        <v>1331</v>
      </c>
      <c r="L250" s="8" t="s">
        <v>2158</v>
      </c>
      <c r="M250" s="8" t="s">
        <v>1326</v>
      </c>
      <c r="N250" s="8" t="s">
        <v>1327</v>
      </c>
      <c r="O250" s="8" t="s">
        <v>2157</v>
      </c>
      <c r="P250" s="8" t="s">
        <v>2159</v>
      </c>
    </row>
    <row r="251" spans="1:16" s="8" customFormat="1">
      <c r="A251" s="8">
        <v>96</v>
      </c>
      <c r="B251" s="9">
        <v>7.8399999999999995E-6</v>
      </c>
      <c r="C251" s="8" t="s">
        <v>1312</v>
      </c>
      <c r="D251" s="8">
        <v>106926749</v>
      </c>
      <c r="E251" s="8">
        <v>106926749</v>
      </c>
      <c r="F251" s="8">
        <v>37499</v>
      </c>
      <c r="G251" s="8" t="s">
        <v>2053</v>
      </c>
      <c r="H251" s="8" t="s">
        <v>1312</v>
      </c>
      <c r="I251" s="8">
        <v>106544738</v>
      </c>
      <c r="J251" s="8">
        <v>106889250</v>
      </c>
      <c r="K251" s="8" t="s">
        <v>21</v>
      </c>
      <c r="L251" s="8" t="s">
        <v>2054</v>
      </c>
      <c r="M251" s="8" t="s">
        <v>1326</v>
      </c>
      <c r="N251" s="8" t="s">
        <v>1327</v>
      </c>
      <c r="O251" s="8" t="s">
        <v>2055</v>
      </c>
      <c r="P251" s="8" t="s">
        <v>2056</v>
      </c>
    </row>
    <row r="252" spans="1:16" s="8" customFormat="1">
      <c r="A252" s="8">
        <v>97</v>
      </c>
      <c r="B252" s="9">
        <v>7.8499999999999994E-6</v>
      </c>
      <c r="C252" s="8" t="s">
        <v>1299</v>
      </c>
      <c r="D252" s="8">
        <v>69791876</v>
      </c>
      <c r="E252" s="8">
        <v>69791876</v>
      </c>
      <c r="F252" s="8">
        <v>482850</v>
      </c>
      <c r="G252" s="8" t="s">
        <v>1866</v>
      </c>
      <c r="H252" s="8" t="s">
        <v>1299</v>
      </c>
      <c r="I252" s="8">
        <v>70274726</v>
      </c>
      <c r="J252" s="8">
        <v>70682591</v>
      </c>
      <c r="K252" s="8" t="s">
        <v>21</v>
      </c>
      <c r="L252" s="8" t="s">
        <v>1867</v>
      </c>
      <c r="M252" s="8" t="s">
        <v>1326</v>
      </c>
      <c r="N252" s="8" t="s">
        <v>1327</v>
      </c>
      <c r="O252" s="8" t="s">
        <v>1868</v>
      </c>
      <c r="P252" s="8" t="s">
        <v>1869</v>
      </c>
    </row>
    <row r="253" spans="1:16" s="8" customFormat="1">
      <c r="A253" s="8">
        <v>98</v>
      </c>
      <c r="B253" s="9">
        <v>7.8699999999999992E-6</v>
      </c>
      <c r="C253" s="8" t="s">
        <v>1312</v>
      </c>
      <c r="D253" s="8">
        <v>106882226</v>
      </c>
      <c r="E253" s="8">
        <v>106882226</v>
      </c>
      <c r="F253" s="8">
        <v>0</v>
      </c>
      <c r="G253" s="8" t="s">
        <v>2053</v>
      </c>
      <c r="H253" s="8" t="s">
        <v>1312</v>
      </c>
      <c r="I253" s="8">
        <v>106544738</v>
      </c>
      <c r="J253" s="8">
        <v>106889250</v>
      </c>
      <c r="K253" s="8" t="s">
        <v>21</v>
      </c>
      <c r="L253" s="8" t="s">
        <v>2054</v>
      </c>
      <c r="M253" s="8" t="s">
        <v>1326</v>
      </c>
      <c r="N253" s="8" t="s">
        <v>1327</v>
      </c>
      <c r="O253" s="8" t="s">
        <v>2055</v>
      </c>
      <c r="P253" s="8" t="s">
        <v>2056</v>
      </c>
    </row>
    <row r="254" spans="1:16" s="8" customFormat="1">
      <c r="A254" s="8">
        <v>99</v>
      </c>
      <c r="B254" s="9">
        <v>7.8900000000000007E-6</v>
      </c>
      <c r="C254" s="8" t="s">
        <v>1303</v>
      </c>
      <c r="D254" s="8">
        <v>55501390</v>
      </c>
      <c r="E254" s="8">
        <v>55507059</v>
      </c>
      <c r="F254" s="8">
        <v>0</v>
      </c>
      <c r="G254" s="8" t="s">
        <v>2160</v>
      </c>
      <c r="H254" s="8" t="s">
        <v>1303</v>
      </c>
      <c r="I254" s="8">
        <v>55333212</v>
      </c>
      <c r="J254" s="8">
        <v>55762046</v>
      </c>
      <c r="K254" s="8" t="s">
        <v>1331</v>
      </c>
      <c r="L254" s="8" t="s">
        <v>2161</v>
      </c>
      <c r="M254" s="8" t="s">
        <v>1326</v>
      </c>
      <c r="N254" s="8" t="s">
        <v>1327</v>
      </c>
      <c r="O254" s="8" t="s">
        <v>2162</v>
      </c>
    </row>
    <row r="255" spans="1:16" s="8" customFormat="1">
      <c r="A255" s="8">
        <v>100</v>
      </c>
      <c r="B255" s="9">
        <v>7.96E-6</v>
      </c>
      <c r="C255" s="8" t="s">
        <v>1293</v>
      </c>
      <c r="D255" s="8">
        <v>41576193</v>
      </c>
      <c r="E255" s="8">
        <v>41595593</v>
      </c>
      <c r="F255" s="8">
        <v>481180</v>
      </c>
      <c r="G255" s="8" t="s">
        <v>1330</v>
      </c>
      <c r="H255" s="8" t="s">
        <v>1293</v>
      </c>
      <c r="I255" s="8">
        <v>42076773</v>
      </c>
      <c r="J255" s="8">
        <v>42373752</v>
      </c>
      <c r="K255" s="8" t="s">
        <v>1331</v>
      </c>
      <c r="L255" s="8" t="s">
        <v>1332</v>
      </c>
      <c r="M255" s="8" t="s">
        <v>1326</v>
      </c>
      <c r="N255" s="8" t="s">
        <v>1327</v>
      </c>
      <c r="O255" s="8" t="s">
        <v>1333</v>
      </c>
      <c r="P255" s="8" t="s">
        <v>1334</v>
      </c>
    </row>
    <row r="256" spans="1:16" s="8" customFormat="1">
      <c r="A256" s="8">
        <v>101</v>
      </c>
      <c r="B256" s="9">
        <v>8.0399999999999993E-6</v>
      </c>
      <c r="C256" s="8" t="s">
        <v>1312</v>
      </c>
      <c r="D256" s="8">
        <v>106873101</v>
      </c>
      <c r="E256" s="8">
        <v>106873101</v>
      </c>
      <c r="F256" s="8">
        <v>0</v>
      </c>
      <c r="G256" s="8" t="s">
        <v>2053</v>
      </c>
      <c r="H256" s="8" t="s">
        <v>1312</v>
      </c>
      <c r="I256" s="8">
        <v>106544738</v>
      </c>
      <c r="J256" s="8">
        <v>106889250</v>
      </c>
      <c r="K256" s="8" t="s">
        <v>21</v>
      </c>
      <c r="L256" s="8" t="s">
        <v>2054</v>
      </c>
      <c r="M256" s="8" t="s">
        <v>1326</v>
      </c>
      <c r="N256" s="8" t="s">
        <v>1327</v>
      </c>
      <c r="O256" s="8" t="s">
        <v>2055</v>
      </c>
      <c r="P256" s="8" t="s">
        <v>2056</v>
      </c>
    </row>
    <row r="257" spans="1:16" s="8" customFormat="1">
      <c r="A257" s="8">
        <v>102</v>
      </c>
      <c r="B257" s="9">
        <v>8.2600000000000005E-6</v>
      </c>
      <c r="C257" s="8" t="s">
        <v>1297</v>
      </c>
      <c r="D257" s="8">
        <v>24987480</v>
      </c>
      <c r="E257" s="8">
        <v>24987480</v>
      </c>
      <c r="F257" s="8">
        <v>222199</v>
      </c>
      <c r="G257" s="8" t="s">
        <v>2163</v>
      </c>
      <c r="H257" s="8" t="s">
        <v>1297</v>
      </c>
      <c r="I257" s="8">
        <v>24495595</v>
      </c>
      <c r="J257" s="8">
        <v>24765281</v>
      </c>
      <c r="K257" s="8" t="s">
        <v>21</v>
      </c>
      <c r="L257" s="8" t="s">
        <v>2164</v>
      </c>
      <c r="M257" s="8" t="s">
        <v>1326</v>
      </c>
      <c r="N257" s="8" t="s">
        <v>1327</v>
      </c>
      <c r="O257" s="8" t="s">
        <v>2165</v>
      </c>
      <c r="P257" s="8" t="s">
        <v>2166</v>
      </c>
    </row>
    <row r="258" spans="1:16" s="8" customFormat="1">
      <c r="A258" s="8">
        <v>103</v>
      </c>
      <c r="B258" s="9">
        <v>8.4700000000000002E-6</v>
      </c>
      <c r="C258" s="8" t="s">
        <v>1302</v>
      </c>
      <c r="D258" s="8">
        <v>19679734</v>
      </c>
      <c r="E258" s="8">
        <v>19680944</v>
      </c>
      <c r="F258" s="8">
        <v>0</v>
      </c>
      <c r="G258" s="8" t="s">
        <v>2167</v>
      </c>
      <c r="H258" s="8" t="s">
        <v>1302</v>
      </c>
      <c r="I258" s="8">
        <v>19507450</v>
      </c>
      <c r="J258" s="8">
        <v>19786926</v>
      </c>
      <c r="K258" s="8" t="s">
        <v>21</v>
      </c>
      <c r="L258" s="8" t="s">
        <v>2168</v>
      </c>
      <c r="M258" s="8" t="s">
        <v>1326</v>
      </c>
      <c r="N258" s="8" t="s">
        <v>1327</v>
      </c>
      <c r="O258" s="8" t="s">
        <v>2169</v>
      </c>
      <c r="P258" s="8" t="s">
        <v>2170</v>
      </c>
    </row>
    <row r="259" spans="1:16" s="8" customFormat="1">
      <c r="A259" s="8">
        <v>104</v>
      </c>
      <c r="B259" s="9">
        <v>8.4800000000000001E-6</v>
      </c>
      <c r="C259" s="8" t="s">
        <v>1305</v>
      </c>
      <c r="D259" s="8">
        <v>94749898</v>
      </c>
      <c r="E259" s="8">
        <v>94852958</v>
      </c>
      <c r="F259" s="8">
        <v>6143</v>
      </c>
      <c r="G259" s="8" t="s">
        <v>2171</v>
      </c>
      <c r="H259" s="8" t="s">
        <v>1305</v>
      </c>
      <c r="I259" s="8">
        <v>94710789</v>
      </c>
      <c r="J259" s="8">
        <v>94743755</v>
      </c>
      <c r="K259" s="8" t="s">
        <v>1331</v>
      </c>
      <c r="L259" s="8" t="s">
        <v>2172</v>
      </c>
      <c r="M259" s="8" t="s">
        <v>1326</v>
      </c>
      <c r="N259" s="8" t="s">
        <v>1327</v>
      </c>
      <c r="O259" s="8" t="s">
        <v>2173</v>
      </c>
      <c r="P259" s="8" t="s">
        <v>2174</v>
      </c>
    </row>
    <row r="260" spans="1:16" s="8" customFormat="1">
      <c r="A260" s="8">
        <v>104</v>
      </c>
      <c r="B260" s="9">
        <v>8.4800000000000001E-6</v>
      </c>
      <c r="C260" s="8" t="s">
        <v>1305</v>
      </c>
      <c r="D260" s="8">
        <v>94749898</v>
      </c>
      <c r="E260" s="8">
        <v>94852958</v>
      </c>
      <c r="F260" s="8">
        <v>17077</v>
      </c>
      <c r="G260" s="8" t="s">
        <v>2175</v>
      </c>
      <c r="H260" s="8" t="s">
        <v>1305</v>
      </c>
      <c r="I260" s="8">
        <v>94870035</v>
      </c>
      <c r="J260" s="8">
        <v>94938294</v>
      </c>
      <c r="K260" s="8" t="s">
        <v>1331</v>
      </c>
      <c r="L260" s="8" t="s">
        <v>2176</v>
      </c>
      <c r="M260" s="8" t="s">
        <v>1326</v>
      </c>
      <c r="N260" s="8" t="s">
        <v>1327</v>
      </c>
      <c r="O260" s="8" t="s">
        <v>2177</v>
      </c>
      <c r="P260" s="8" t="s">
        <v>2178</v>
      </c>
    </row>
    <row r="261" spans="1:16" s="8" customFormat="1">
      <c r="A261" s="8">
        <v>104</v>
      </c>
      <c r="B261" s="9">
        <v>8.4800000000000001E-6</v>
      </c>
      <c r="C261" s="8" t="s">
        <v>1305</v>
      </c>
      <c r="D261" s="8">
        <v>94749898</v>
      </c>
      <c r="E261" s="8">
        <v>94852958</v>
      </c>
      <c r="F261" s="8">
        <v>0</v>
      </c>
      <c r="G261" s="8" t="s">
        <v>2179</v>
      </c>
      <c r="H261" s="8" t="s">
        <v>1305</v>
      </c>
      <c r="I261" s="8">
        <v>94741584</v>
      </c>
      <c r="J261" s="8">
        <v>94753245</v>
      </c>
      <c r="K261" s="8" t="s">
        <v>21</v>
      </c>
      <c r="L261" s="8" t="s">
        <v>2180</v>
      </c>
      <c r="M261" s="8" t="s">
        <v>1326</v>
      </c>
      <c r="N261" s="8" t="s">
        <v>1327</v>
      </c>
      <c r="O261" s="8" t="s">
        <v>2181</v>
      </c>
    </row>
    <row r="262" spans="1:16" s="8" customFormat="1">
      <c r="A262" s="8">
        <v>104</v>
      </c>
      <c r="B262" s="9">
        <v>8.4800000000000001E-6</v>
      </c>
      <c r="C262" s="8" t="s">
        <v>1305</v>
      </c>
      <c r="D262" s="8">
        <v>94749898</v>
      </c>
      <c r="E262" s="8">
        <v>94852958</v>
      </c>
      <c r="F262" s="8">
        <v>0</v>
      </c>
      <c r="G262" s="8" t="s">
        <v>2182</v>
      </c>
      <c r="H262" s="8" t="s">
        <v>1305</v>
      </c>
      <c r="I262" s="8">
        <v>94752349</v>
      </c>
      <c r="J262" s="8">
        <v>94753001</v>
      </c>
      <c r="K262" s="8" t="s">
        <v>1331</v>
      </c>
      <c r="L262" s="8" t="s">
        <v>2183</v>
      </c>
      <c r="M262" s="8" t="s">
        <v>1326</v>
      </c>
      <c r="N262" s="8" t="s">
        <v>1327</v>
      </c>
      <c r="O262" s="8" t="s">
        <v>2184</v>
      </c>
      <c r="P262" s="8" t="s">
        <v>2185</v>
      </c>
    </row>
    <row r="263" spans="1:16" s="8" customFormat="1">
      <c r="A263" s="8">
        <v>104</v>
      </c>
      <c r="B263" s="9">
        <v>8.4800000000000001E-6</v>
      </c>
      <c r="C263" s="8" t="s">
        <v>1305</v>
      </c>
      <c r="D263" s="8">
        <v>94749898</v>
      </c>
      <c r="E263" s="8">
        <v>94852958</v>
      </c>
      <c r="F263" s="8">
        <v>0</v>
      </c>
      <c r="G263" s="8" t="s">
        <v>2186</v>
      </c>
      <c r="H263" s="8" t="s">
        <v>1305</v>
      </c>
      <c r="I263" s="8">
        <v>94767072</v>
      </c>
      <c r="J263" s="8">
        <v>94831462</v>
      </c>
      <c r="K263" s="8" t="s">
        <v>1331</v>
      </c>
      <c r="L263" s="8" t="s">
        <v>2187</v>
      </c>
      <c r="M263" s="8" t="s">
        <v>1326</v>
      </c>
      <c r="N263" s="8" t="s">
        <v>1327</v>
      </c>
      <c r="O263" s="8" t="s">
        <v>2188</v>
      </c>
      <c r="P263" s="8" t="s">
        <v>2189</v>
      </c>
    </row>
    <row r="264" spans="1:16" s="8" customFormat="1">
      <c r="A264" s="8">
        <v>105</v>
      </c>
      <c r="B264" s="9">
        <v>8.4999999999999999E-6</v>
      </c>
      <c r="C264" s="8" t="s">
        <v>1308</v>
      </c>
      <c r="D264" s="8">
        <v>82847987</v>
      </c>
      <c r="E264" s="8">
        <v>82847987</v>
      </c>
      <c r="F264" s="8">
        <v>0</v>
      </c>
      <c r="G264" s="8" t="s">
        <v>2190</v>
      </c>
      <c r="H264" s="8" t="s">
        <v>1308</v>
      </c>
      <c r="I264" s="8">
        <v>82660408</v>
      </c>
      <c r="J264" s="8">
        <v>83830204</v>
      </c>
      <c r="K264" s="8" t="s">
        <v>1331</v>
      </c>
      <c r="L264" s="8" t="s">
        <v>2191</v>
      </c>
      <c r="M264" s="8" t="s">
        <v>1326</v>
      </c>
      <c r="N264" s="8" t="s">
        <v>1327</v>
      </c>
      <c r="O264" s="8" t="s">
        <v>2192</v>
      </c>
      <c r="P264" s="8" t="s">
        <v>2193</v>
      </c>
    </row>
    <row r="265" spans="1:16" s="8" customFormat="1">
      <c r="A265" s="8">
        <v>106</v>
      </c>
      <c r="B265" s="9">
        <v>8.5299999999999996E-6</v>
      </c>
      <c r="C265" s="8" t="s">
        <v>1299</v>
      </c>
      <c r="D265" s="8">
        <v>114753747</v>
      </c>
      <c r="E265" s="8">
        <v>114753747</v>
      </c>
      <c r="F265" s="8">
        <v>0</v>
      </c>
      <c r="G265" s="8" t="s">
        <v>2194</v>
      </c>
      <c r="H265" s="8" t="s">
        <v>1299</v>
      </c>
      <c r="I265" s="8">
        <v>114747194</v>
      </c>
      <c r="J265" s="8">
        <v>114898086</v>
      </c>
      <c r="K265" s="8" t="s">
        <v>21</v>
      </c>
      <c r="L265" s="8" t="s">
        <v>2195</v>
      </c>
      <c r="M265" s="8" t="s">
        <v>1326</v>
      </c>
      <c r="N265" s="8" t="s">
        <v>1327</v>
      </c>
      <c r="O265" s="8" t="s">
        <v>2196</v>
      </c>
      <c r="P265" s="8" t="s">
        <v>2197</v>
      </c>
    </row>
    <row r="266" spans="1:16" s="8" customFormat="1">
      <c r="A266" s="8">
        <v>107</v>
      </c>
      <c r="B266" s="9">
        <v>8.6400000000000003E-6</v>
      </c>
      <c r="C266" s="8" t="s">
        <v>1301</v>
      </c>
      <c r="D266" s="8">
        <v>59313357</v>
      </c>
      <c r="E266" s="8">
        <v>59313357</v>
      </c>
      <c r="F266" s="8">
        <v>637921</v>
      </c>
      <c r="G266" s="8" t="s">
        <v>2198</v>
      </c>
      <c r="H266" s="8" t="s">
        <v>1301</v>
      </c>
      <c r="I266" s="8">
        <v>59951278</v>
      </c>
      <c r="J266" s="8">
        <v>60027694</v>
      </c>
      <c r="K266" s="8" t="s">
        <v>21</v>
      </c>
      <c r="L266" s="8" t="s">
        <v>2199</v>
      </c>
      <c r="M266" s="8" t="s">
        <v>1326</v>
      </c>
      <c r="N266" s="8" t="s">
        <v>1327</v>
      </c>
      <c r="O266" s="8" t="s">
        <v>2200</v>
      </c>
    </row>
    <row r="267" spans="1:16" s="8" customFormat="1">
      <c r="A267" s="8">
        <v>108</v>
      </c>
      <c r="B267" s="9">
        <v>8.7900000000000005E-6</v>
      </c>
      <c r="C267" s="8" t="s">
        <v>1297</v>
      </c>
      <c r="D267" s="8">
        <v>54252363</v>
      </c>
      <c r="E267" s="8">
        <v>54252363</v>
      </c>
      <c r="F267" s="8">
        <v>12076</v>
      </c>
      <c r="G267" s="8" t="s">
        <v>2201</v>
      </c>
      <c r="H267" s="8" t="s">
        <v>1297</v>
      </c>
      <c r="I267" s="8">
        <v>54264439</v>
      </c>
      <c r="J267" s="8">
        <v>54318831</v>
      </c>
      <c r="K267" s="8" t="s">
        <v>21</v>
      </c>
      <c r="L267" s="8" t="s">
        <v>2202</v>
      </c>
      <c r="M267" s="8" t="s">
        <v>1326</v>
      </c>
      <c r="N267" s="8" t="s">
        <v>1327</v>
      </c>
      <c r="O267" s="8" t="s">
        <v>2203</v>
      </c>
      <c r="P267" s="8" t="s">
        <v>2204</v>
      </c>
    </row>
    <row r="268" spans="1:16" s="8" customFormat="1">
      <c r="A268" s="8">
        <v>108</v>
      </c>
      <c r="B268" s="9">
        <v>8.7900000000000005E-6</v>
      </c>
      <c r="C268" s="8" t="s">
        <v>1297</v>
      </c>
      <c r="D268" s="8">
        <v>54252363</v>
      </c>
      <c r="E268" s="8">
        <v>54252363</v>
      </c>
      <c r="F268" s="8">
        <v>66211</v>
      </c>
      <c r="G268" s="8" t="s">
        <v>2205</v>
      </c>
      <c r="H268" s="8" t="s">
        <v>1297</v>
      </c>
      <c r="I268" s="8">
        <v>54318574</v>
      </c>
      <c r="J268" s="8">
        <v>54698828</v>
      </c>
      <c r="K268" s="8" t="s">
        <v>1331</v>
      </c>
      <c r="L268" s="8" t="s">
        <v>2206</v>
      </c>
      <c r="M268" s="8" t="s">
        <v>1326</v>
      </c>
      <c r="N268" s="8" t="s">
        <v>1327</v>
      </c>
      <c r="O268" s="8" t="s">
        <v>2207</v>
      </c>
      <c r="P268" s="8" t="s">
        <v>2208</v>
      </c>
    </row>
    <row r="269" spans="1:16" s="8" customFormat="1">
      <c r="A269" s="8">
        <v>109</v>
      </c>
      <c r="B269" s="9">
        <v>8.8300000000000002E-6</v>
      </c>
      <c r="C269" s="8" t="s">
        <v>1297</v>
      </c>
      <c r="D269" s="8">
        <v>54251700</v>
      </c>
      <c r="E269" s="8">
        <v>54251700</v>
      </c>
      <c r="F269" s="8">
        <v>12739</v>
      </c>
      <c r="G269" s="8" t="s">
        <v>2201</v>
      </c>
      <c r="H269" s="8" t="s">
        <v>1297</v>
      </c>
      <c r="I269" s="8">
        <v>54264439</v>
      </c>
      <c r="J269" s="8">
        <v>54318831</v>
      </c>
      <c r="K269" s="8" t="s">
        <v>21</v>
      </c>
      <c r="L269" s="8" t="s">
        <v>2202</v>
      </c>
      <c r="M269" s="8" t="s">
        <v>1326</v>
      </c>
      <c r="N269" s="8" t="s">
        <v>1327</v>
      </c>
      <c r="O269" s="8" t="s">
        <v>2203</v>
      </c>
      <c r="P269" s="8" t="s">
        <v>2204</v>
      </c>
    </row>
    <row r="270" spans="1:16" s="8" customFormat="1">
      <c r="A270" s="8">
        <v>109</v>
      </c>
      <c r="B270" s="9">
        <v>8.8300000000000002E-6</v>
      </c>
      <c r="C270" s="8" t="s">
        <v>1297</v>
      </c>
      <c r="D270" s="8">
        <v>54251700</v>
      </c>
      <c r="E270" s="8">
        <v>54251700</v>
      </c>
      <c r="F270" s="8">
        <v>66874</v>
      </c>
      <c r="G270" s="8" t="s">
        <v>2205</v>
      </c>
      <c r="H270" s="8" t="s">
        <v>1297</v>
      </c>
      <c r="I270" s="8">
        <v>54318574</v>
      </c>
      <c r="J270" s="8">
        <v>54698828</v>
      </c>
      <c r="K270" s="8" t="s">
        <v>1331</v>
      </c>
      <c r="L270" s="8" t="s">
        <v>2206</v>
      </c>
      <c r="M270" s="8" t="s">
        <v>1326</v>
      </c>
      <c r="N270" s="8" t="s">
        <v>1327</v>
      </c>
      <c r="O270" s="8" t="s">
        <v>2207</v>
      </c>
      <c r="P270" s="8" t="s">
        <v>2208</v>
      </c>
    </row>
    <row r="271" spans="1:16" s="8" customFormat="1">
      <c r="A271" s="8">
        <v>110</v>
      </c>
      <c r="B271" s="9">
        <v>8.8999999999999995E-6</v>
      </c>
      <c r="C271" s="8" t="s">
        <v>1299</v>
      </c>
      <c r="D271" s="8">
        <v>79381162</v>
      </c>
      <c r="E271" s="8">
        <v>79381162</v>
      </c>
      <c r="F271" s="8">
        <v>147848</v>
      </c>
      <c r="G271" s="8" t="s">
        <v>2209</v>
      </c>
      <c r="H271" s="8" t="s">
        <v>1299</v>
      </c>
      <c r="I271" s="8">
        <v>79188426</v>
      </c>
      <c r="J271" s="8">
        <v>79233314</v>
      </c>
      <c r="K271" s="8" t="s">
        <v>21</v>
      </c>
      <c r="L271" s="8" t="s">
        <v>2210</v>
      </c>
      <c r="M271" s="8" t="s">
        <v>1326</v>
      </c>
      <c r="N271" s="8" t="s">
        <v>1327</v>
      </c>
      <c r="O271" s="8" t="s">
        <v>2211</v>
      </c>
      <c r="P271" s="8" t="s">
        <v>2212</v>
      </c>
    </row>
    <row r="272" spans="1:16" s="8" customFormat="1">
      <c r="A272" s="8">
        <v>111</v>
      </c>
      <c r="B272" s="9">
        <v>8.9400000000000008E-6</v>
      </c>
      <c r="C272" s="8" t="s">
        <v>1297</v>
      </c>
      <c r="D272" s="8">
        <v>54256764</v>
      </c>
      <c r="E272" s="8">
        <v>54256764</v>
      </c>
      <c r="F272" s="8">
        <v>7675</v>
      </c>
      <c r="G272" s="8" t="s">
        <v>2201</v>
      </c>
      <c r="H272" s="8" t="s">
        <v>1297</v>
      </c>
      <c r="I272" s="8">
        <v>54264439</v>
      </c>
      <c r="J272" s="8">
        <v>54318831</v>
      </c>
      <c r="K272" s="8" t="s">
        <v>21</v>
      </c>
      <c r="L272" s="8" t="s">
        <v>2202</v>
      </c>
      <c r="M272" s="8" t="s">
        <v>1326</v>
      </c>
      <c r="N272" s="8" t="s">
        <v>1327</v>
      </c>
      <c r="O272" s="8" t="s">
        <v>2203</v>
      </c>
      <c r="P272" s="8" t="s">
        <v>2204</v>
      </c>
    </row>
    <row r="273" spans="1:16" s="8" customFormat="1">
      <c r="A273" s="8">
        <v>111</v>
      </c>
      <c r="B273" s="9">
        <v>8.9400000000000008E-6</v>
      </c>
      <c r="C273" s="8" t="s">
        <v>1297</v>
      </c>
      <c r="D273" s="8">
        <v>54256764</v>
      </c>
      <c r="E273" s="8">
        <v>54256764</v>
      </c>
      <c r="F273" s="8">
        <v>61810</v>
      </c>
      <c r="G273" s="8" t="s">
        <v>2205</v>
      </c>
      <c r="H273" s="8" t="s">
        <v>1297</v>
      </c>
      <c r="I273" s="8">
        <v>54318574</v>
      </c>
      <c r="J273" s="8">
        <v>54698828</v>
      </c>
      <c r="K273" s="8" t="s">
        <v>1331</v>
      </c>
      <c r="L273" s="8" t="s">
        <v>2206</v>
      </c>
      <c r="M273" s="8" t="s">
        <v>1326</v>
      </c>
      <c r="N273" s="8" t="s">
        <v>1327</v>
      </c>
      <c r="O273" s="8" t="s">
        <v>2207</v>
      </c>
      <c r="P273" s="8" t="s">
        <v>2208</v>
      </c>
    </row>
    <row r="274" spans="1:16" s="8" customFormat="1">
      <c r="A274" s="8">
        <v>112</v>
      </c>
      <c r="B274" s="9">
        <v>9.1200000000000008E-6</v>
      </c>
      <c r="C274" s="8" t="s">
        <v>1301</v>
      </c>
      <c r="D274" s="8">
        <v>68675469</v>
      </c>
      <c r="E274" s="8">
        <v>68675469</v>
      </c>
      <c r="F274" s="8">
        <v>0</v>
      </c>
      <c r="G274" s="8" t="s">
        <v>2213</v>
      </c>
      <c r="H274" s="8" t="s">
        <v>1301</v>
      </c>
      <c r="I274" s="8">
        <v>67672276</v>
      </c>
      <c r="J274" s="8">
        <v>69455927</v>
      </c>
      <c r="K274" s="8" t="s">
        <v>21</v>
      </c>
      <c r="L274" s="8" t="s">
        <v>2214</v>
      </c>
      <c r="M274" s="8" t="s">
        <v>1326</v>
      </c>
      <c r="N274" s="8" t="s">
        <v>1327</v>
      </c>
      <c r="O274" s="8" t="s">
        <v>2215</v>
      </c>
      <c r="P274" s="8" t="s">
        <v>2216</v>
      </c>
    </row>
    <row r="275" spans="1:16" s="8" customFormat="1">
      <c r="A275" s="8">
        <v>112</v>
      </c>
      <c r="B275" s="9">
        <v>9.1200000000000008E-6</v>
      </c>
      <c r="C275" s="8" t="s">
        <v>1301</v>
      </c>
      <c r="D275" s="8">
        <v>68675469</v>
      </c>
      <c r="E275" s="8">
        <v>68675469</v>
      </c>
      <c r="F275" s="8">
        <v>10295</v>
      </c>
      <c r="G275" s="8" t="s">
        <v>2217</v>
      </c>
      <c r="H275" s="8" t="s">
        <v>1301</v>
      </c>
      <c r="I275" s="8">
        <v>68685764</v>
      </c>
      <c r="J275" s="8">
        <v>68859588</v>
      </c>
      <c r="K275" s="8" t="s">
        <v>1331</v>
      </c>
      <c r="L275" s="8" t="s">
        <v>2218</v>
      </c>
      <c r="M275" s="8" t="s">
        <v>1326</v>
      </c>
      <c r="N275" s="8" t="s">
        <v>1440</v>
      </c>
      <c r="O275" s="8" t="s">
        <v>2219</v>
      </c>
    </row>
    <row r="276" spans="1:16" s="8" customFormat="1">
      <c r="A276" s="8">
        <v>113</v>
      </c>
      <c r="B276" s="9">
        <v>9.2799999999999992E-6</v>
      </c>
      <c r="C276" s="8" t="s">
        <v>1296</v>
      </c>
      <c r="D276" s="8">
        <v>106051335</v>
      </c>
      <c r="E276" s="8">
        <v>106051335</v>
      </c>
      <c r="F276" s="8">
        <v>15697</v>
      </c>
      <c r="G276" s="8" t="s">
        <v>2009</v>
      </c>
      <c r="H276" s="8" t="s">
        <v>1296</v>
      </c>
      <c r="I276" s="8">
        <v>106067032</v>
      </c>
      <c r="J276" s="8">
        <v>106200973</v>
      </c>
      <c r="K276" s="8" t="s">
        <v>1331</v>
      </c>
      <c r="L276" s="8" t="s">
        <v>2010</v>
      </c>
      <c r="M276" s="8" t="s">
        <v>1326</v>
      </c>
      <c r="N276" s="8" t="s">
        <v>1327</v>
      </c>
      <c r="O276" s="8" t="s">
        <v>2011</v>
      </c>
      <c r="P276" s="8" t="s">
        <v>2012</v>
      </c>
    </row>
    <row r="277" spans="1:16" s="8" customFormat="1">
      <c r="A277" s="8">
        <v>114</v>
      </c>
      <c r="B277" s="9">
        <v>9.4599999999999992E-6</v>
      </c>
      <c r="C277" s="8" t="s">
        <v>1301</v>
      </c>
      <c r="D277" s="8">
        <v>126236663</v>
      </c>
      <c r="E277" s="8">
        <v>126236663</v>
      </c>
      <c r="F277" s="8">
        <v>71198</v>
      </c>
      <c r="G277" s="8" t="s">
        <v>2220</v>
      </c>
      <c r="H277" s="8" t="s">
        <v>1301</v>
      </c>
      <c r="I277" s="8">
        <v>126307861</v>
      </c>
      <c r="J277" s="8">
        <v>126432838</v>
      </c>
      <c r="K277" s="8" t="s">
        <v>21</v>
      </c>
      <c r="L277" s="8" t="s">
        <v>2221</v>
      </c>
      <c r="M277" s="8" t="s">
        <v>1326</v>
      </c>
      <c r="N277" s="8" t="s">
        <v>1327</v>
      </c>
      <c r="O277" s="8" t="s">
        <v>2222</v>
      </c>
      <c r="P277" s="8" t="s">
        <v>2223</v>
      </c>
    </row>
    <row r="278" spans="1:16" s="8" customFormat="1">
      <c r="A278" s="8">
        <v>114</v>
      </c>
      <c r="B278" s="9">
        <v>9.4599999999999992E-6</v>
      </c>
      <c r="C278" s="8" t="s">
        <v>1301</v>
      </c>
      <c r="D278" s="8">
        <v>126236663</v>
      </c>
      <c r="E278" s="8">
        <v>126236663</v>
      </c>
      <c r="F278" s="8">
        <v>0</v>
      </c>
      <c r="G278" s="8" t="s">
        <v>2224</v>
      </c>
      <c r="H278" s="8" t="s">
        <v>1301</v>
      </c>
      <c r="I278" s="8">
        <v>126150403</v>
      </c>
      <c r="J278" s="8">
        <v>126306457</v>
      </c>
      <c r="K278" s="8" t="s">
        <v>1331</v>
      </c>
      <c r="L278" s="8" t="s">
        <v>2225</v>
      </c>
      <c r="M278" s="8" t="s">
        <v>1326</v>
      </c>
      <c r="N278" s="8" t="s">
        <v>1327</v>
      </c>
      <c r="O278" s="8" t="s">
        <v>2226</v>
      </c>
      <c r="P278" s="8" t="s">
        <v>2227</v>
      </c>
    </row>
    <row r="279" spans="1:16" s="8" customFormat="1">
      <c r="A279" s="8">
        <v>114</v>
      </c>
      <c r="B279" s="9">
        <v>9.4599999999999992E-6</v>
      </c>
      <c r="C279" s="8" t="s">
        <v>1301</v>
      </c>
      <c r="D279" s="8">
        <v>126236663</v>
      </c>
      <c r="E279" s="8">
        <v>126236663</v>
      </c>
      <c r="F279" s="8">
        <v>97910</v>
      </c>
      <c r="G279" s="8" t="s">
        <v>2228</v>
      </c>
      <c r="H279" s="8" t="s">
        <v>1301</v>
      </c>
      <c r="I279" s="8">
        <v>126135592</v>
      </c>
      <c r="J279" s="8">
        <v>126138753</v>
      </c>
      <c r="K279" s="8" t="s">
        <v>21</v>
      </c>
      <c r="L279" s="8" t="s">
        <v>2229</v>
      </c>
      <c r="M279" s="8" t="s">
        <v>1326</v>
      </c>
      <c r="N279" s="8" t="s">
        <v>1327</v>
      </c>
      <c r="O279" s="8" t="s">
        <v>2230</v>
      </c>
      <c r="P279" s="8" t="s">
        <v>2231</v>
      </c>
    </row>
    <row r="280" spans="1:16" s="8" customFormat="1">
      <c r="A280" s="8">
        <v>114</v>
      </c>
      <c r="B280" s="9">
        <v>9.4599999999999992E-6</v>
      </c>
      <c r="C280" s="8" t="s">
        <v>1301</v>
      </c>
      <c r="D280" s="8">
        <v>126236663</v>
      </c>
      <c r="E280" s="8">
        <v>126236663</v>
      </c>
      <c r="F280" s="8">
        <v>68986</v>
      </c>
      <c r="G280" s="8" t="s">
        <v>2232</v>
      </c>
      <c r="H280" s="8" t="s">
        <v>1301</v>
      </c>
      <c r="I280" s="8">
        <v>126305649</v>
      </c>
      <c r="J280" s="8">
        <v>126480296</v>
      </c>
      <c r="K280" s="8" t="s">
        <v>21</v>
      </c>
      <c r="L280" s="8" t="s">
        <v>2233</v>
      </c>
      <c r="M280" s="8" t="s">
        <v>1326</v>
      </c>
      <c r="N280" s="8" t="s">
        <v>1440</v>
      </c>
    </row>
    <row r="281" spans="1:16" s="8" customFormat="1">
      <c r="A281" s="8">
        <v>115</v>
      </c>
      <c r="B281" s="9">
        <v>9.4800000000000007E-6</v>
      </c>
      <c r="C281" s="8" t="s">
        <v>1293</v>
      </c>
      <c r="D281" s="8">
        <v>35862732</v>
      </c>
      <c r="E281" s="8">
        <v>35864882</v>
      </c>
      <c r="F281" s="8">
        <v>76052</v>
      </c>
      <c r="G281" s="8" t="s">
        <v>2234</v>
      </c>
      <c r="H281" s="8" t="s">
        <v>1293</v>
      </c>
      <c r="I281" s="8">
        <v>35591755</v>
      </c>
      <c r="J281" s="8">
        <v>35786680</v>
      </c>
      <c r="K281" s="8" t="s">
        <v>1331</v>
      </c>
      <c r="L281" s="8" t="s">
        <v>2235</v>
      </c>
      <c r="M281" s="8" t="s">
        <v>1326</v>
      </c>
      <c r="N281" s="8" t="s">
        <v>1440</v>
      </c>
      <c r="O281" s="8" t="s">
        <v>2234</v>
      </c>
      <c r="P281" s="8" t="s">
        <v>2236</v>
      </c>
    </row>
    <row r="282" spans="1:16" s="8" customFormat="1">
      <c r="A282" s="8">
        <v>115</v>
      </c>
      <c r="B282" s="9">
        <v>9.4800000000000007E-6</v>
      </c>
      <c r="C282" s="8" t="s">
        <v>1293</v>
      </c>
      <c r="D282" s="8">
        <v>35862732</v>
      </c>
      <c r="E282" s="8">
        <v>35864882</v>
      </c>
      <c r="F282" s="8">
        <v>5835</v>
      </c>
      <c r="G282" s="8" t="s">
        <v>2237</v>
      </c>
      <c r="H282" s="8" t="s">
        <v>1293</v>
      </c>
      <c r="I282" s="8">
        <v>35870717</v>
      </c>
      <c r="J282" s="8">
        <v>35873955</v>
      </c>
      <c r="K282" s="8" t="s">
        <v>21</v>
      </c>
      <c r="L282" s="8" t="s">
        <v>2238</v>
      </c>
      <c r="M282" s="8" t="s">
        <v>1326</v>
      </c>
      <c r="N282" s="8" t="s">
        <v>1327</v>
      </c>
      <c r="O282" s="8" t="s">
        <v>2239</v>
      </c>
      <c r="P282" s="8" t="s">
        <v>2240</v>
      </c>
    </row>
    <row r="283" spans="1:16" s="8" customFormat="1">
      <c r="A283" s="8">
        <v>115</v>
      </c>
      <c r="B283" s="9">
        <v>9.4800000000000007E-6</v>
      </c>
      <c r="C283" s="8" t="s">
        <v>1293</v>
      </c>
      <c r="D283" s="8">
        <v>35862732</v>
      </c>
      <c r="E283" s="8">
        <v>35864882</v>
      </c>
      <c r="F283" s="8">
        <v>76033</v>
      </c>
      <c r="G283" s="8" t="s">
        <v>2241</v>
      </c>
      <c r="H283" s="8" t="s">
        <v>1293</v>
      </c>
      <c r="I283" s="8">
        <v>35747839</v>
      </c>
      <c r="J283" s="8">
        <v>35786699</v>
      </c>
      <c r="K283" s="8" t="s">
        <v>1331</v>
      </c>
      <c r="L283" s="8" t="s">
        <v>2242</v>
      </c>
      <c r="M283" s="8" t="s">
        <v>1326</v>
      </c>
      <c r="N283" s="8" t="s">
        <v>1327</v>
      </c>
      <c r="O283" s="8" t="s">
        <v>2243</v>
      </c>
      <c r="P283" s="8" t="s">
        <v>2244</v>
      </c>
    </row>
    <row r="284" spans="1:16" s="8" customFormat="1">
      <c r="A284" s="8">
        <v>116</v>
      </c>
      <c r="B284" s="9">
        <v>9.6600000000000007E-6</v>
      </c>
      <c r="C284" s="8" t="s">
        <v>1312</v>
      </c>
      <c r="D284" s="8">
        <v>132655557</v>
      </c>
      <c r="E284" s="8">
        <v>132663620</v>
      </c>
      <c r="F284" s="8">
        <v>0</v>
      </c>
      <c r="G284" s="8" t="s">
        <v>2245</v>
      </c>
      <c r="H284" s="8" t="s">
        <v>1312</v>
      </c>
      <c r="I284" s="8">
        <v>132284871</v>
      </c>
      <c r="J284" s="8">
        <v>133402414</v>
      </c>
      <c r="K284" s="8" t="s">
        <v>21</v>
      </c>
      <c r="L284" s="8" t="s">
        <v>2246</v>
      </c>
      <c r="M284" s="8" t="s">
        <v>1326</v>
      </c>
      <c r="N284" s="8" t="s">
        <v>1327</v>
      </c>
      <c r="O284" s="8" t="s">
        <v>2247</v>
      </c>
      <c r="P284" s="8" t="s">
        <v>2248</v>
      </c>
    </row>
    <row r="285" spans="1:16" s="8" customFormat="1">
      <c r="A285" s="8">
        <v>117</v>
      </c>
      <c r="B285" s="9">
        <v>9.6900000000000004E-6</v>
      </c>
      <c r="C285" s="8" t="s">
        <v>1300</v>
      </c>
      <c r="D285" s="8">
        <v>192525745</v>
      </c>
      <c r="E285" s="8">
        <v>192525745</v>
      </c>
      <c r="F285" s="8">
        <v>19112</v>
      </c>
      <c r="G285" s="8" t="s">
        <v>2249</v>
      </c>
      <c r="H285" s="8" t="s">
        <v>1300</v>
      </c>
      <c r="I285" s="8">
        <v>192544857</v>
      </c>
      <c r="J285" s="8">
        <v>192549161</v>
      </c>
      <c r="K285" s="8" t="s">
        <v>1331</v>
      </c>
      <c r="L285" s="8" t="s">
        <v>2250</v>
      </c>
      <c r="M285" s="8" t="s">
        <v>1326</v>
      </c>
      <c r="N285" s="8" t="s">
        <v>1327</v>
      </c>
      <c r="O285" s="8" t="s">
        <v>2251</v>
      </c>
      <c r="P285" s="8" t="s">
        <v>2252</v>
      </c>
    </row>
    <row r="286" spans="1:16" s="8" customFormat="1">
      <c r="A286" s="8">
        <v>117</v>
      </c>
      <c r="B286" s="9">
        <v>9.6900000000000004E-6</v>
      </c>
      <c r="C286" s="8" t="s">
        <v>1300</v>
      </c>
      <c r="D286" s="8">
        <v>192525745</v>
      </c>
      <c r="E286" s="8">
        <v>192525745</v>
      </c>
      <c r="F286" s="8">
        <v>79530</v>
      </c>
      <c r="G286" s="8" t="s">
        <v>2253</v>
      </c>
      <c r="H286" s="8" t="s">
        <v>1300</v>
      </c>
      <c r="I286" s="8">
        <v>192605275</v>
      </c>
      <c r="J286" s="8">
        <v>192629390</v>
      </c>
      <c r="K286" s="8" t="s">
        <v>1331</v>
      </c>
      <c r="L286" s="8" t="s">
        <v>2254</v>
      </c>
      <c r="M286" s="8" t="s">
        <v>1326</v>
      </c>
      <c r="N286" s="8" t="s">
        <v>1327</v>
      </c>
      <c r="O286" s="8" t="s">
        <v>2255</v>
      </c>
    </row>
    <row r="287" spans="1:16" s="8" customFormat="1">
      <c r="A287" s="8">
        <v>118</v>
      </c>
      <c r="B287" s="9">
        <v>9.8500000000000006E-6</v>
      </c>
      <c r="C287" s="8" t="s">
        <v>1299</v>
      </c>
      <c r="D287" s="8">
        <v>69841762</v>
      </c>
      <c r="E287" s="8">
        <v>69841762</v>
      </c>
      <c r="F287" s="8">
        <v>432964</v>
      </c>
      <c r="G287" s="8" t="s">
        <v>1866</v>
      </c>
      <c r="H287" s="8" t="s">
        <v>1299</v>
      </c>
      <c r="I287" s="8">
        <v>70274726</v>
      </c>
      <c r="J287" s="8">
        <v>70682591</v>
      </c>
      <c r="K287" s="8" t="s">
        <v>21</v>
      </c>
      <c r="L287" s="8" t="s">
        <v>1867</v>
      </c>
      <c r="M287" s="8" t="s">
        <v>1326</v>
      </c>
      <c r="N287" s="8" t="s">
        <v>1327</v>
      </c>
      <c r="O287" s="8" t="s">
        <v>1868</v>
      </c>
      <c r="P287" s="8" t="s">
        <v>1869</v>
      </c>
    </row>
    <row r="288" spans="1:16" s="8" customFormat="1">
      <c r="A288" s="8">
        <v>119</v>
      </c>
      <c r="B288" s="9">
        <v>9.8700000000000004E-6</v>
      </c>
      <c r="C288" s="8" t="s">
        <v>1295</v>
      </c>
      <c r="D288" s="8">
        <v>63065155</v>
      </c>
      <c r="E288" s="8">
        <v>63105755</v>
      </c>
      <c r="F288" s="8">
        <v>67941</v>
      </c>
      <c r="G288" s="8" t="s">
        <v>2256</v>
      </c>
      <c r="H288" s="8" t="s">
        <v>1295</v>
      </c>
      <c r="I288" s="8">
        <v>62995531</v>
      </c>
      <c r="J288" s="8">
        <v>62997214</v>
      </c>
      <c r="K288" s="8" t="s">
        <v>21</v>
      </c>
      <c r="L288" s="8" t="s">
        <v>2257</v>
      </c>
      <c r="M288" s="8" t="s">
        <v>1326</v>
      </c>
      <c r="N288" s="8" t="s">
        <v>1327</v>
      </c>
      <c r="O288" s="8" t="s">
        <v>2258</v>
      </c>
      <c r="P288" s="8" t="s">
        <v>2259</v>
      </c>
    </row>
    <row r="289" spans="1:16" s="8" customFormat="1">
      <c r="A289" s="8">
        <v>119</v>
      </c>
      <c r="B289" s="9">
        <v>9.8700000000000004E-6</v>
      </c>
      <c r="C289" s="8" t="s">
        <v>1295</v>
      </c>
      <c r="D289" s="8">
        <v>63065155</v>
      </c>
      <c r="E289" s="8">
        <v>63105755</v>
      </c>
      <c r="F289" s="8">
        <v>73792</v>
      </c>
      <c r="G289" s="8" t="s">
        <v>2260</v>
      </c>
      <c r="H289" s="8" t="s">
        <v>1295</v>
      </c>
      <c r="I289" s="8">
        <v>62860597</v>
      </c>
      <c r="J289" s="8">
        <v>62991363</v>
      </c>
      <c r="K289" s="8" t="s">
        <v>1331</v>
      </c>
      <c r="L289" s="8" t="s">
        <v>2261</v>
      </c>
      <c r="M289" s="8" t="s">
        <v>1326</v>
      </c>
      <c r="N289" s="8" t="s">
        <v>1327</v>
      </c>
      <c r="O289" s="8" t="s">
        <v>2262</v>
      </c>
      <c r="P289" s="8" t="s">
        <v>2263</v>
      </c>
    </row>
    <row r="290" spans="1:16" s="8" customFormat="1">
      <c r="A290" s="8">
        <v>119</v>
      </c>
      <c r="B290" s="9">
        <v>9.8700000000000004E-6</v>
      </c>
      <c r="C290" s="8" t="s">
        <v>1295</v>
      </c>
      <c r="D290" s="8">
        <v>63065155</v>
      </c>
      <c r="E290" s="8">
        <v>63105755</v>
      </c>
      <c r="F290" s="8">
        <v>0</v>
      </c>
      <c r="G290" s="8" t="s">
        <v>2264</v>
      </c>
      <c r="H290" s="8" t="s">
        <v>1295</v>
      </c>
      <c r="I290" s="8">
        <v>63037762</v>
      </c>
      <c r="J290" s="8">
        <v>63328817</v>
      </c>
      <c r="K290" s="8" t="s">
        <v>21</v>
      </c>
      <c r="L290" s="8" t="s">
        <v>2265</v>
      </c>
      <c r="M290" s="8" t="s">
        <v>1326</v>
      </c>
      <c r="N290" s="8" t="s">
        <v>1327</v>
      </c>
      <c r="O290" s="8" t="s">
        <v>2266</v>
      </c>
      <c r="P290" s="8" t="s">
        <v>2267</v>
      </c>
    </row>
    <row r="291" spans="1:16" s="8" customFormat="1">
      <c r="A291" s="8">
        <v>120</v>
      </c>
      <c r="B291" s="9">
        <v>9.9299999999999998E-6</v>
      </c>
      <c r="C291" s="8" t="s">
        <v>1311</v>
      </c>
      <c r="D291" s="8">
        <v>46867584</v>
      </c>
      <c r="E291" s="8">
        <v>46867585</v>
      </c>
      <c r="F291" s="8">
        <v>97888</v>
      </c>
      <c r="G291" s="8" t="s">
        <v>2268</v>
      </c>
      <c r="H291" s="8" t="s">
        <v>1311</v>
      </c>
      <c r="I291" s="8">
        <v>46717889</v>
      </c>
      <c r="J291" s="8">
        <v>46769696</v>
      </c>
      <c r="K291" s="8" t="s">
        <v>21</v>
      </c>
      <c r="L291" s="8" t="s">
        <v>2269</v>
      </c>
      <c r="M291" s="8" t="s">
        <v>1326</v>
      </c>
      <c r="N291" s="8" t="s">
        <v>1327</v>
      </c>
      <c r="O291" s="8" t="s">
        <v>2270</v>
      </c>
      <c r="P291" s="8" t="s">
        <v>2271</v>
      </c>
    </row>
    <row r="292" spans="1:16" s="8" customFormat="1">
      <c r="A292" s="8">
        <v>120</v>
      </c>
      <c r="B292" s="9">
        <v>9.9299999999999998E-6</v>
      </c>
      <c r="C292" s="8" t="s">
        <v>1311</v>
      </c>
      <c r="D292" s="8">
        <v>46867584</v>
      </c>
      <c r="E292" s="8">
        <v>46867585</v>
      </c>
      <c r="F292" s="8">
        <v>14703</v>
      </c>
      <c r="G292" s="8" t="s">
        <v>2272</v>
      </c>
      <c r="H292" s="8" t="s">
        <v>1311</v>
      </c>
      <c r="I292" s="8">
        <v>46843555</v>
      </c>
      <c r="J292" s="8">
        <v>46852881</v>
      </c>
      <c r="K292" s="8" t="s">
        <v>1331</v>
      </c>
      <c r="L292" s="8" t="s">
        <v>2273</v>
      </c>
      <c r="M292" s="8" t="s">
        <v>1326</v>
      </c>
      <c r="N292" s="8" t="s">
        <v>1327</v>
      </c>
      <c r="O292" s="8" t="s">
        <v>2274</v>
      </c>
      <c r="P292" s="8" t="s">
        <v>2275</v>
      </c>
    </row>
    <row r="293" spans="1:16" s="8" customFormat="1">
      <c r="A293" s="8">
        <v>120</v>
      </c>
      <c r="B293" s="9">
        <v>9.9299999999999998E-6</v>
      </c>
      <c r="C293" s="8" t="s">
        <v>1311</v>
      </c>
      <c r="D293" s="8">
        <v>46867584</v>
      </c>
      <c r="E293" s="8">
        <v>46867585</v>
      </c>
      <c r="F293" s="8">
        <v>23326</v>
      </c>
      <c r="G293" s="8" t="s">
        <v>2276</v>
      </c>
      <c r="H293" s="8" t="s">
        <v>1311</v>
      </c>
      <c r="I293" s="8">
        <v>46808076</v>
      </c>
      <c r="J293" s="8">
        <v>46844258</v>
      </c>
      <c r="K293" s="8" t="s">
        <v>21</v>
      </c>
      <c r="L293" s="8" t="s">
        <v>2277</v>
      </c>
      <c r="M293" s="8" t="s">
        <v>1326</v>
      </c>
      <c r="N293" s="8" t="s">
        <v>1327</v>
      </c>
      <c r="O293" s="8" t="s">
        <v>2278</v>
      </c>
    </row>
    <row r="294" spans="1:16" s="8" customFormat="1">
      <c r="A294" s="8">
        <v>120</v>
      </c>
      <c r="B294" s="9">
        <v>9.9299999999999998E-6</v>
      </c>
      <c r="C294" s="8" t="s">
        <v>1311</v>
      </c>
      <c r="D294" s="8">
        <v>46867584</v>
      </c>
      <c r="E294" s="8">
        <v>46867585</v>
      </c>
      <c r="F294" s="8">
        <v>57324</v>
      </c>
      <c r="G294" s="8" t="s">
        <v>2279</v>
      </c>
      <c r="H294" s="8" t="s">
        <v>1311</v>
      </c>
      <c r="I294" s="8">
        <v>46768945</v>
      </c>
      <c r="J294" s="8">
        <v>46810260</v>
      </c>
      <c r="K294" s="8" t="s">
        <v>1331</v>
      </c>
      <c r="L294" s="8" t="s">
        <v>2280</v>
      </c>
      <c r="M294" s="8" t="s">
        <v>1326</v>
      </c>
      <c r="N294" s="8" t="s">
        <v>1327</v>
      </c>
      <c r="O294" s="8" t="s">
        <v>2281</v>
      </c>
      <c r="P294" s="8" t="s">
        <v>2282</v>
      </c>
    </row>
    <row r="295" spans="1:16" s="8" customFormat="1">
      <c r="A295" s="8">
        <v>120</v>
      </c>
      <c r="B295" s="9">
        <v>9.9299999999999998E-6</v>
      </c>
      <c r="C295" s="8" t="s">
        <v>1311</v>
      </c>
      <c r="D295" s="8">
        <v>46867584</v>
      </c>
      <c r="E295" s="8">
        <v>46867585</v>
      </c>
      <c r="F295" s="8">
        <v>58506</v>
      </c>
      <c r="G295" s="8" t="s">
        <v>2283</v>
      </c>
      <c r="H295" s="8" t="s">
        <v>1311</v>
      </c>
      <c r="I295" s="8">
        <v>46926091</v>
      </c>
      <c r="J295" s="8">
        <v>46990268</v>
      </c>
      <c r="K295" s="8" t="s">
        <v>1331</v>
      </c>
      <c r="L295" s="8" t="s">
        <v>2284</v>
      </c>
      <c r="M295" s="8" t="s">
        <v>1326</v>
      </c>
      <c r="N295" s="8" t="s">
        <v>1327</v>
      </c>
      <c r="O295" s="8" t="s">
        <v>2285</v>
      </c>
      <c r="P295" s="8" t="s">
        <v>2286</v>
      </c>
    </row>
    <row r="296" spans="1:16" s="8" customFormat="1">
      <c r="A296" s="8">
        <v>121</v>
      </c>
      <c r="B296" s="9">
        <v>1.0000000000000001E-5</v>
      </c>
      <c r="C296" s="8" t="s">
        <v>1310</v>
      </c>
      <c r="D296" s="8">
        <v>48363770</v>
      </c>
      <c r="E296" s="8">
        <v>48363770</v>
      </c>
      <c r="F296" s="8">
        <v>17183</v>
      </c>
      <c r="G296" s="8" t="s">
        <v>2287</v>
      </c>
      <c r="H296" s="8" t="s">
        <v>1310</v>
      </c>
      <c r="I296" s="8">
        <v>48322703</v>
      </c>
      <c r="J296" s="8">
        <v>48346587</v>
      </c>
      <c r="K296" s="8" t="s">
        <v>1331</v>
      </c>
      <c r="L296" s="8" t="s">
        <v>2288</v>
      </c>
      <c r="M296" s="8" t="s">
        <v>1326</v>
      </c>
      <c r="N296" s="8" t="s">
        <v>1327</v>
      </c>
      <c r="O296" s="8" t="s">
        <v>2289</v>
      </c>
      <c r="P296" s="8" t="s">
        <v>2290</v>
      </c>
    </row>
    <row r="297" spans="1:16" s="8" customFormat="1">
      <c r="A297" s="8">
        <v>121</v>
      </c>
      <c r="B297" s="9">
        <v>1.0000000000000001E-5</v>
      </c>
      <c r="C297" s="8" t="s">
        <v>1310</v>
      </c>
      <c r="D297" s="8">
        <v>48363770</v>
      </c>
      <c r="E297" s="8">
        <v>48363770</v>
      </c>
      <c r="F297" s="8">
        <v>75827</v>
      </c>
      <c r="G297" s="8" t="s">
        <v>2291</v>
      </c>
      <c r="H297" s="8" t="s">
        <v>1310</v>
      </c>
      <c r="I297" s="8">
        <v>48281829</v>
      </c>
      <c r="J297" s="8">
        <v>48287943</v>
      </c>
      <c r="K297" s="8" t="s">
        <v>1331</v>
      </c>
      <c r="L297" s="8" t="s">
        <v>2292</v>
      </c>
      <c r="M297" s="8" t="s">
        <v>1326</v>
      </c>
      <c r="N297" s="8" t="s">
        <v>1327</v>
      </c>
      <c r="O297" s="8" t="s">
        <v>2293</v>
      </c>
      <c r="P297" s="8" t="s">
        <v>2294</v>
      </c>
    </row>
    <row r="298" spans="1:16" s="8" customFormat="1">
      <c r="A298" s="8">
        <v>121</v>
      </c>
      <c r="B298" s="9">
        <v>1.0000000000000001E-5</v>
      </c>
      <c r="C298" s="8" t="s">
        <v>1310</v>
      </c>
      <c r="D298" s="8">
        <v>48363770</v>
      </c>
      <c r="E298" s="8">
        <v>48363770</v>
      </c>
      <c r="F298" s="8">
        <v>9953</v>
      </c>
      <c r="G298" s="8" t="s">
        <v>2295</v>
      </c>
      <c r="H298" s="8" t="s">
        <v>1310</v>
      </c>
      <c r="I298" s="8">
        <v>48373723</v>
      </c>
      <c r="J298" s="8">
        <v>48389654</v>
      </c>
      <c r="K298" s="8" t="s">
        <v>21</v>
      </c>
      <c r="L298" s="8" t="s">
        <v>2296</v>
      </c>
      <c r="M298" s="8" t="s">
        <v>1326</v>
      </c>
      <c r="N298" s="8" t="s">
        <v>1327</v>
      </c>
      <c r="O298" s="8" t="s">
        <v>2297</v>
      </c>
      <c r="P298" s="8" t="s">
        <v>2298</v>
      </c>
    </row>
    <row r="299" spans="1:16" s="8" customFormat="1">
      <c r="A299" s="8">
        <v>121</v>
      </c>
      <c r="B299" s="9">
        <v>1.0000000000000001E-5</v>
      </c>
      <c r="C299" s="8" t="s">
        <v>1310</v>
      </c>
      <c r="D299" s="8">
        <v>48363770</v>
      </c>
      <c r="E299" s="8">
        <v>48363770</v>
      </c>
      <c r="F299" s="8">
        <v>41462</v>
      </c>
      <c r="G299" s="8" t="s">
        <v>2299</v>
      </c>
      <c r="H299" s="8" t="s">
        <v>1310</v>
      </c>
      <c r="I299" s="8">
        <v>48304500</v>
      </c>
      <c r="J299" s="8">
        <v>48322308</v>
      </c>
      <c r="K299" s="8" t="s">
        <v>21</v>
      </c>
      <c r="L299" s="8" t="s">
        <v>2300</v>
      </c>
      <c r="M299" s="8" t="s">
        <v>1326</v>
      </c>
      <c r="N299" s="8" t="s">
        <v>1327</v>
      </c>
      <c r="O299" s="8" t="s">
        <v>2301</v>
      </c>
      <c r="P299" s="8" t="s">
        <v>2302</v>
      </c>
    </row>
    <row r="300" spans="1:16" s="8" customFormat="1">
      <c r="A300" s="8">
        <v>121</v>
      </c>
      <c r="B300" s="9">
        <v>1.0000000000000001E-5</v>
      </c>
      <c r="C300" s="8" t="s">
        <v>1310</v>
      </c>
      <c r="D300" s="8">
        <v>48363770</v>
      </c>
      <c r="E300" s="8">
        <v>48363770</v>
      </c>
      <c r="F300" s="8">
        <v>0</v>
      </c>
      <c r="G300" s="8" t="s">
        <v>2303</v>
      </c>
      <c r="H300" s="8" t="s">
        <v>1310</v>
      </c>
      <c r="I300" s="8">
        <v>48337701</v>
      </c>
      <c r="J300" s="8">
        <v>48364769</v>
      </c>
      <c r="K300" s="8" t="s">
        <v>1331</v>
      </c>
      <c r="L300" s="8" t="s">
        <v>2304</v>
      </c>
      <c r="M300" s="8" t="s">
        <v>1326</v>
      </c>
      <c r="N300" s="8" t="s">
        <v>1327</v>
      </c>
      <c r="O300" s="8" t="s">
        <v>2305</v>
      </c>
      <c r="P300" s="8" t="s">
        <v>2306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workbookViewId="0"/>
  </sheetViews>
  <sheetFormatPr baseColWidth="10" defaultRowHeight="15" x14ac:dyDescent="0"/>
  <cols>
    <col min="1" max="1" width="4.83203125" style="8" bestFit="1" customWidth="1"/>
    <col min="2" max="2" width="8.33203125" style="8" bestFit="1" customWidth="1"/>
    <col min="3" max="3" width="8.6640625" style="8" bestFit="1" customWidth="1"/>
    <col min="4" max="5" width="10.1640625" style="8" bestFit="1" customWidth="1"/>
    <col min="6" max="6" width="14.33203125" style="8" bestFit="1" customWidth="1"/>
    <col min="7" max="7" width="5.83203125" style="8" bestFit="1" customWidth="1"/>
    <col min="8" max="9" width="10.1640625" style="8" bestFit="1" customWidth="1"/>
    <col min="10" max="10" width="4.33203125" style="8" bestFit="1" customWidth="1"/>
    <col min="11" max="11" width="19.33203125" style="8" bestFit="1" customWidth="1"/>
    <col min="12" max="12" width="16.5" style="8" bestFit="1" customWidth="1"/>
    <col min="13" max="13" width="9.33203125" style="8" bestFit="1" customWidth="1"/>
    <col min="14" max="14" width="54.1640625" style="8" customWidth="1"/>
    <col min="15" max="15" width="57.1640625" style="8" bestFit="1" customWidth="1"/>
    <col min="16" max="16384" width="10.83203125" style="8"/>
  </cols>
  <sheetData>
    <row r="1" spans="1:15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1314</v>
      </c>
      <c r="G1" s="6" t="s">
        <v>2307</v>
      </c>
      <c r="H1" s="6" t="s">
        <v>2308</v>
      </c>
      <c r="I1" s="6" t="s">
        <v>2309</v>
      </c>
      <c r="J1" s="6" t="s">
        <v>2310</v>
      </c>
      <c r="K1" s="6" t="s">
        <v>2311</v>
      </c>
      <c r="L1" s="6" t="s">
        <v>1320</v>
      </c>
      <c r="M1" s="6" t="s">
        <v>1321</v>
      </c>
      <c r="N1" s="6" t="s">
        <v>1322</v>
      </c>
      <c r="O1" s="6" t="s">
        <v>1323</v>
      </c>
    </row>
    <row r="2" spans="1:15" s="8" customFormat="1">
      <c r="A2" s="8">
        <v>1</v>
      </c>
      <c r="B2" s="9">
        <v>3.84E-8</v>
      </c>
      <c r="C2" s="8" t="s">
        <v>1292</v>
      </c>
      <c r="D2" s="8">
        <v>103742810</v>
      </c>
      <c r="E2" s="8">
        <v>104081810</v>
      </c>
      <c r="F2" s="8" t="s">
        <v>2312</v>
      </c>
      <c r="G2" s="8" t="s">
        <v>1292</v>
      </c>
      <c r="H2" s="8">
        <v>103718999</v>
      </c>
      <c r="I2" s="8">
        <v>104728671</v>
      </c>
      <c r="J2" s="8" t="s">
        <v>21</v>
      </c>
      <c r="K2" s="8" t="s">
        <v>2313</v>
      </c>
      <c r="L2" s="8" t="s">
        <v>2314</v>
      </c>
      <c r="M2" s="8" t="s">
        <v>1376</v>
      </c>
    </row>
    <row r="3" spans="1:15" s="8" customFormat="1">
      <c r="A3" s="8">
        <v>2</v>
      </c>
      <c r="B3" s="9">
        <v>4.5200000000000001E-8</v>
      </c>
      <c r="C3" s="8" t="s">
        <v>1293</v>
      </c>
      <c r="D3" s="8">
        <v>41969937</v>
      </c>
      <c r="E3" s="8">
        <v>42183037</v>
      </c>
      <c r="F3" s="8" t="s">
        <v>2315</v>
      </c>
      <c r="G3" s="8" t="s">
        <v>1293</v>
      </c>
      <c r="H3" s="8">
        <v>42024865</v>
      </c>
      <c r="I3" s="8">
        <v>42025258</v>
      </c>
      <c r="J3" s="8" t="s">
        <v>21</v>
      </c>
      <c r="K3" s="8" t="s">
        <v>2316</v>
      </c>
      <c r="L3" s="8" t="s">
        <v>2317</v>
      </c>
      <c r="M3" s="8" t="s">
        <v>1327</v>
      </c>
    </row>
    <row r="4" spans="1:15" s="8" customFormat="1">
      <c r="A4" s="8">
        <v>2</v>
      </c>
      <c r="B4" s="9">
        <v>4.5200000000000001E-8</v>
      </c>
      <c r="C4" s="8" t="s">
        <v>1293</v>
      </c>
      <c r="D4" s="8">
        <v>41969937</v>
      </c>
      <c r="E4" s="8">
        <v>42183037</v>
      </c>
      <c r="F4" s="8" t="s">
        <v>2318</v>
      </c>
      <c r="G4" s="8" t="s">
        <v>1293</v>
      </c>
      <c r="H4" s="8">
        <v>42057064</v>
      </c>
      <c r="I4" s="8">
        <v>42074059</v>
      </c>
      <c r="J4" s="8" t="s">
        <v>21</v>
      </c>
      <c r="K4" s="8" t="s">
        <v>2319</v>
      </c>
      <c r="L4" s="8" t="s">
        <v>2314</v>
      </c>
      <c r="M4" s="8" t="s">
        <v>1440</v>
      </c>
    </row>
    <row r="5" spans="1:15" s="8" customFormat="1">
      <c r="A5" s="8">
        <v>2</v>
      </c>
      <c r="B5" s="9">
        <v>4.5200000000000001E-8</v>
      </c>
      <c r="C5" s="8" t="s">
        <v>1293</v>
      </c>
      <c r="D5" s="8">
        <v>41969937</v>
      </c>
      <c r="E5" s="8">
        <v>42183037</v>
      </c>
      <c r="F5" s="8" t="s">
        <v>1330</v>
      </c>
      <c r="G5" s="8" t="s">
        <v>1293</v>
      </c>
      <c r="H5" s="8">
        <v>42076773</v>
      </c>
      <c r="I5" s="8">
        <v>42373752</v>
      </c>
      <c r="J5" s="8" t="s">
        <v>1331</v>
      </c>
      <c r="K5" s="8" t="s">
        <v>1332</v>
      </c>
      <c r="L5" s="8" t="s">
        <v>1326</v>
      </c>
      <c r="M5" s="8" t="s">
        <v>1327</v>
      </c>
      <c r="N5" s="8" t="s">
        <v>1333</v>
      </c>
      <c r="O5" s="8" t="s">
        <v>1334</v>
      </c>
    </row>
    <row r="6" spans="1:15" s="8" customFormat="1">
      <c r="A6" s="8">
        <v>3</v>
      </c>
      <c r="B6" s="9">
        <v>6.5799999999999994E-8</v>
      </c>
      <c r="C6" s="8" t="s">
        <v>1294</v>
      </c>
      <c r="D6" s="8">
        <v>26940866</v>
      </c>
      <c r="E6" s="8">
        <v>26940866</v>
      </c>
      <c r="F6" s="8" t="s">
        <v>2320</v>
      </c>
      <c r="G6" s="8" t="s">
        <v>1294</v>
      </c>
      <c r="H6" s="8">
        <v>26839263</v>
      </c>
      <c r="I6" s="8">
        <v>26924333</v>
      </c>
      <c r="J6" s="8" t="s">
        <v>21</v>
      </c>
      <c r="K6" s="8" t="s">
        <v>2321</v>
      </c>
      <c r="L6" s="8" t="s">
        <v>2317</v>
      </c>
      <c r="M6" s="8" t="s">
        <v>1327</v>
      </c>
      <c r="N6" s="8" t="s">
        <v>2322</v>
      </c>
      <c r="O6" s="8" t="s">
        <v>2323</v>
      </c>
    </row>
    <row r="7" spans="1:15" s="8" customFormat="1">
      <c r="A7" s="8">
        <v>3</v>
      </c>
      <c r="B7" s="9">
        <v>6.5799999999999994E-8</v>
      </c>
      <c r="C7" s="8" t="s">
        <v>1294</v>
      </c>
      <c r="D7" s="8">
        <v>26940866</v>
      </c>
      <c r="E7" s="8">
        <v>26940866</v>
      </c>
      <c r="F7" s="8" t="s">
        <v>2324</v>
      </c>
      <c r="G7" s="8" t="s">
        <v>1294</v>
      </c>
      <c r="H7" s="8">
        <v>26924771</v>
      </c>
      <c r="I7" s="8">
        <v>26991703</v>
      </c>
      <c r="J7" s="8" t="s">
        <v>1331</v>
      </c>
      <c r="K7" s="8" t="s">
        <v>2325</v>
      </c>
      <c r="L7" s="8" t="s">
        <v>2314</v>
      </c>
      <c r="M7" s="8" t="s">
        <v>1440</v>
      </c>
      <c r="N7" s="8" t="s">
        <v>2326</v>
      </c>
      <c r="O7" s="8" t="s">
        <v>2327</v>
      </c>
    </row>
    <row r="8" spans="1:15" s="8" customFormat="1">
      <c r="A8" s="8">
        <v>4</v>
      </c>
      <c r="B8" s="9">
        <v>7.3000000000000005E-8</v>
      </c>
      <c r="C8" s="8" t="s">
        <v>1295</v>
      </c>
      <c r="D8" s="8">
        <v>17682464</v>
      </c>
      <c r="E8" s="8">
        <v>17775004</v>
      </c>
      <c r="F8" s="8" t="s">
        <v>2328</v>
      </c>
      <c r="G8" s="8" t="s">
        <v>1295</v>
      </c>
      <c r="H8" s="8">
        <v>17742191</v>
      </c>
      <c r="I8" s="8">
        <v>17768397</v>
      </c>
      <c r="J8" s="8" t="s">
        <v>1331</v>
      </c>
      <c r="K8" s="8" t="s">
        <v>2329</v>
      </c>
      <c r="L8" s="8" t="s">
        <v>2314</v>
      </c>
      <c r="M8" s="8" t="s">
        <v>1440</v>
      </c>
    </row>
    <row r="9" spans="1:15" s="8" customFormat="1">
      <c r="A9" s="8">
        <v>4</v>
      </c>
      <c r="B9" s="9">
        <v>7.3000000000000005E-8</v>
      </c>
      <c r="C9" s="8" t="s">
        <v>1295</v>
      </c>
      <c r="D9" s="8">
        <v>17682464</v>
      </c>
      <c r="E9" s="8">
        <v>17775004</v>
      </c>
      <c r="F9" s="8" t="s">
        <v>2330</v>
      </c>
      <c r="G9" s="8" t="s">
        <v>1295</v>
      </c>
      <c r="H9" s="8">
        <v>17662287</v>
      </c>
      <c r="I9" s="8">
        <v>17742926</v>
      </c>
      <c r="J9" s="8" t="s">
        <v>21</v>
      </c>
      <c r="K9" s="8" t="s">
        <v>2331</v>
      </c>
      <c r="L9" s="8" t="s">
        <v>2314</v>
      </c>
      <c r="M9" s="8" t="s">
        <v>1440</v>
      </c>
    </row>
    <row r="10" spans="1:15" s="8" customFormat="1">
      <c r="A10" s="8">
        <v>5</v>
      </c>
      <c r="B10" s="9">
        <v>9.9900000000000001E-8</v>
      </c>
      <c r="C10" s="8" t="s">
        <v>1296</v>
      </c>
      <c r="D10" s="8">
        <v>41892256</v>
      </c>
      <c r="E10" s="8">
        <v>42135056</v>
      </c>
      <c r="F10" s="8" t="s">
        <v>2332</v>
      </c>
      <c r="G10" s="8" t="s">
        <v>1296</v>
      </c>
      <c r="H10" s="8">
        <v>42031226</v>
      </c>
      <c r="I10" s="8">
        <v>42032140</v>
      </c>
      <c r="J10" s="8" t="s">
        <v>1331</v>
      </c>
      <c r="K10" s="8" t="s">
        <v>2333</v>
      </c>
      <c r="L10" s="8" t="s">
        <v>2317</v>
      </c>
      <c r="M10" s="8" t="s">
        <v>1327</v>
      </c>
      <c r="N10" s="8" t="s">
        <v>2334</v>
      </c>
      <c r="O10" s="8" t="s">
        <v>2335</v>
      </c>
    </row>
    <row r="11" spans="1:15" s="8" customFormat="1">
      <c r="A11" s="8">
        <v>5</v>
      </c>
      <c r="B11" s="9">
        <v>9.9900000000000001E-8</v>
      </c>
      <c r="C11" s="8" t="s">
        <v>1296</v>
      </c>
      <c r="D11" s="8">
        <v>41892256</v>
      </c>
      <c r="E11" s="8">
        <v>42135056</v>
      </c>
      <c r="F11" s="8" t="s">
        <v>1343</v>
      </c>
      <c r="G11" s="8" t="s">
        <v>1296</v>
      </c>
      <c r="H11" s="8">
        <v>42112955</v>
      </c>
      <c r="I11" s="8">
        <v>42154895</v>
      </c>
      <c r="J11" s="8" t="s">
        <v>21</v>
      </c>
      <c r="K11" s="8" t="s">
        <v>1344</v>
      </c>
      <c r="L11" s="8" t="s">
        <v>1326</v>
      </c>
      <c r="M11" s="8" t="s">
        <v>1327</v>
      </c>
      <c r="N11" s="8" t="s">
        <v>1345</v>
      </c>
      <c r="O11" s="8" t="s">
        <v>1346</v>
      </c>
    </row>
    <row r="12" spans="1:15" s="8" customFormat="1">
      <c r="A12" s="8">
        <v>5</v>
      </c>
      <c r="B12" s="9">
        <v>9.9900000000000001E-8</v>
      </c>
      <c r="C12" s="8" t="s">
        <v>1296</v>
      </c>
      <c r="D12" s="8">
        <v>41892256</v>
      </c>
      <c r="E12" s="8">
        <v>42135056</v>
      </c>
      <c r="F12" s="8" t="s">
        <v>1347</v>
      </c>
      <c r="G12" s="8" t="s">
        <v>1296</v>
      </c>
      <c r="H12" s="8">
        <v>41983713</v>
      </c>
      <c r="I12" s="8">
        <v>41988476</v>
      </c>
      <c r="J12" s="8" t="s">
        <v>1331</v>
      </c>
      <c r="K12" s="8" t="s">
        <v>1348</v>
      </c>
      <c r="L12" s="8" t="s">
        <v>1326</v>
      </c>
      <c r="M12" s="8" t="s">
        <v>1327</v>
      </c>
      <c r="N12" s="8" t="s">
        <v>1349</v>
      </c>
      <c r="O12" s="8" t="s">
        <v>1350</v>
      </c>
    </row>
    <row r="13" spans="1:15" s="8" customFormat="1">
      <c r="A13" s="8">
        <v>5</v>
      </c>
      <c r="B13" s="9">
        <v>9.9900000000000001E-8</v>
      </c>
      <c r="C13" s="8" t="s">
        <v>1296</v>
      </c>
      <c r="D13" s="8">
        <v>41892256</v>
      </c>
      <c r="E13" s="8">
        <v>42135056</v>
      </c>
      <c r="F13" s="8" t="s">
        <v>2336</v>
      </c>
      <c r="G13" s="8" t="s">
        <v>1296</v>
      </c>
      <c r="H13" s="8">
        <v>41878498</v>
      </c>
      <c r="I13" s="8">
        <v>41884628</v>
      </c>
      <c r="J13" s="8" t="s">
        <v>21</v>
      </c>
      <c r="K13" s="8" t="s">
        <v>2337</v>
      </c>
      <c r="L13" s="8" t="s">
        <v>2314</v>
      </c>
      <c r="M13" s="8" t="s">
        <v>1440</v>
      </c>
      <c r="N13" s="8" t="s">
        <v>2338</v>
      </c>
    </row>
    <row r="14" spans="1:15" s="8" customFormat="1">
      <c r="A14" s="8">
        <v>5</v>
      </c>
      <c r="B14" s="9">
        <v>9.9900000000000001E-8</v>
      </c>
      <c r="C14" s="8" t="s">
        <v>1296</v>
      </c>
      <c r="D14" s="8">
        <v>41892256</v>
      </c>
      <c r="E14" s="8">
        <v>42135056</v>
      </c>
      <c r="F14" s="8" t="s">
        <v>2339</v>
      </c>
      <c r="G14" s="8" t="s">
        <v>1296</v>
      </c>
      <c r="H14" s="8">
        <v>41885077</v>
      </c>
      <c r="I14" s="8">
        <v>41896596</v>
      </c>
      <c r="J14" s="8" t="s">
        <v>21</v>
      </c>
      <c r="K14" s="8" t="s">
        <v>2340</v>
      </c>
      <c r="L14" s="8" t="s">
        <v>2314</v>
      </c>
      <c r="M14" s="8" t="s">
        <v>1440</v>
      </c>
    </row>
    <row r="15" spans="1:15" s="8" customFormat="1">
      <c r="A15" s="8">
        <v>5</v>
      </c>
      <c r="B15" s="9">
        <v>9.9900000000000001E-8</v>
      </c>
      <c r="C15" s="8" t="s">
        <v>1296</v>
      </c>
      <c r="D15" s="8">
        <v>41892256</v>
      </c>
      <c r="E15" s="8">
        <v>42135056</v>
      </c>
      <c r="F15" s="8" t="s">
        <v>2341</v>
      </c>
      <c r="G15" s="8" t="s">
        <v>1296</v>
      </c>
      <c r="H15" s="8">
        <v>41926197</v>
      </c>
      <c r="I15" s="8">
        <v>41926397</v>
      </c>
      <c r="J15" s="8" t="s">
        <v>1331</v>
      </c>
      <c r="K15" s="8" t="s">
        <v>2342</v>
      </c>
      <c r="L15" s="8" t="s">
        <v>2317</v>
      </c>
      <c r="M15" s="8" t="s">
        <v>1327</v>
      </c>
    </row>
    <row r="16" spans="1:15" s="8" customFormat="1">
      <c r="A16" s="8">
        <v>5</v>
      </c>
      <c r="B16" s="9">
        <v>9.9900000000000001E-8</v>
      </c>
      <c r="C16" s="8" t="s">
        <v>1296</v>
      </c>
      <c r="D16" s="8">
        <v>41892256</v>
      </c>
      <c r="E16" s="8">
        <v>42135056</v>
      </c>
      <c r="F16" s="8" t="s">
        <v>2343</v>
      </c>
      <c r="G16" s="8" t="s">
        <v>1296</v>
      </c>
      <c r="H16" s="8">
        <v>41990758</v>
      </c>
      <c r="I16" s="8">
        <v>41991254</v>
      </c>
      <c r="J16" s="8" t="s">
        <v>21</v>
      </c>
      <c r="K16" s="8" t="s">
        <v>2344</v>
      </c>
      <c r="L16" s="8" t="s">
        <v>2314</v>
      </c>
      <c r="M16" s="8" t="s">
        <v>1440</v>
      </c>
    </row>
    <row r="17" spans="1:15" s="8" customFormat="1">
      <c r="A17" s="8">
        <v>5</v>
      </c>
      <c r="B17" s="9">
        <v>9.9900000000000001E-8</v>
      </c>
      <c r="C17" s="8" t="s">
        <v>1296</v>
      </c>
      <c r="D17" s="8">
        <v>41892256</v>
      </c>
      <c r="E17" s="8">
        <v>42135056</v>
      </c>
      <c r="F17" s="8" t="s">
        <v>1351</v>
      </c>
      <c r="G17" s="8" t="s">
        <v>1296</v>
      </c>
      <c r="H17" s="8">
        <v>41992489</v>
      </c>
      <c r="I17" s="8">
        <v>42092474</v>
      </c>
      <c r="J17" s="8" t="s">
        <v>1331</v>
      </c>
      <c r="K17" s="8" t="s">
        <v>1352</v>
      </c>
      <c r="L17" s="8" t="s">
        <v>1326</v>
      </c>
      <c r="M17" s="8" t="s">
        <v>1327</v>
      </c>
      <c r="N17" s="8" t="s">
        <v>1353</v>
      </c>
      <c r="O17" s="8" t="s">
        <v>1354</v>
      </c>
    </row>
    <row r="18" spans="1:15" s="8" customFormat="1">
      <c r="A18" s="8">
        <v>5</v>
      </c>
      <c r="B18" s="9">
        <v>9.9900000000000001E-8</v>
      </c>
      <c r="C18" s="8" t="s">
        <v>1296</v>
      </c>
      <c r="D18" s="8">
        <v>41892256</v>
      </c>
      <c r="E18" s="8">
        <v>42135056</v>
      </c>
      <c r="F18" s="8" t="s">
        <v>1355</v>
      </c>
      <c r="G18" s="8" t="s">
        <v>1296</v>
      </c>
      <c r="H18" s="8">
        <v>41937137</v>
      </c>
      <c r="I18" s="8">
        <v>41962589</v>
      </c>
      <c r="J18" s="8" t="s">
        <v>1331</v>
      </c>
      <c r="K18" s="8" t="s">
        <v>1356</v>
      </c>
      <c r="L18" s="8" t="s">
        <v>1326</v>
      </c>
      <c r="M18" s="8" t="s">
        <v>1327</v>
      </c>
      <c r="N18" s="8" t="s">
        <v>1357</v>
      </c>
      <c r="O18" s="8" t="s">
        <v>1358</v>
      </c>
    </row>
    <row r="19" spans="1:15" s="8" customFormat="1">
      <c r="A19" s="8">
        <v>6</v>
      </c>
      <c r="B19" s="9">
        <v>1.17E-7</v>
      </c>
      <c r="C19" s="8" t="s">
        <v>1297</v>
      </c>
      <c r="D19" s="8">
        <v>52018903</v>
      </c>
      <c r="E19" s="8">
        <v>52487103</v>
      </c>
      <c r="F19" s="8" t="s">
        <v>1363</v>
      </c>
      <c r="G19" s="8" t="s">
        <v>1297</v>
      </c>
      <c r="H19" s="8">
        <v>52254988</v>
      </c>
      <c r="I19" s="8">
        <v>52266724</v>
      </c>
      <c r="J19" s="8" t="s">
        <v>1331</v>
      </c>
      <c r="K19" s="8" t="s">
        <v>1364</v>
      </c>
      <c r="L19" s="8" t="s">
        <v>1326</v>
      </c>
      <c r="M19" s="8" t="s">
        <v>1327</v>
      </c>
      <c r="N19" s="8" t="s">
        <v>1365</v>
      </c>
      <c r="O19" s="8" t="s">
        <v>1366</v>
      </c>
    </row>
    <row r="20" spans="1:15" s="8" customFormat="1">
      <c r="A20" s="8">
        <v>6</v>
      </c>
      <c r="B20" s="9">
        <v>1.17E-7</v>
      </c>
      <c r="C20" s="8" t="s">
        <v>1297</v>
      </c>
      <c r="D20" s="8">
        <v>52018903</v>
      </c>
      <c r="E20" s="8">
        <v>52487103</v>
      </c>
      <c r="F20" s="8" t="s">
        <v>1367</v>
      </c>
      <c r="G20" s="8" t="s">
        <v>1297</v>
      </c>
      <c r="H20" s="8">
        <v>52385091</v>
      </c>
      <c r="I20" s="8">
        <v>52562747</v>
      </c>
      <c r="J20" s="8" t="s">
        <v>1331</v>
      </c>
      <c r="K20" s="8" t="s">
        <v>1368</v>
      </c>
      <c r="L20" s="8" t="s">
        <v>1326</v>
      </c>
      <c r="M20" s="8" t="s">
        <v>1327</v>
      </c>
      <c r="N20" s="8" t="s">
        <v>1369</v>
      </c>
    </row>
    <row r="21" spans="1:15" s="8" customFormat="1">
      <c r="A21" s="8">
        <v>6</v>
      </c>
      <c r="B21" s="9">
        <v>1.17E-7</v>
      </c>
      <c r="C21" s="8" t="s">
        <v>1297</v>
      </c>
      <c r="D21" s="8">
        <v>52018903</v>
      </c>
      <c r="E21" s="8">
        <v>52487103</v>
      </c>
      <c r="F21" s="8" t="s">
        <v>2345</v>
      </c>
      <c r="G21" s="8" t="s">
        <v>1297</v>
      </c>
      <c r="H21" s="8">
        <v>52234228</v>
      </c>
      <c r="I21" s="8">
        <v>52234534</v>
      </c>
      <c r="J21" s="8" t="s">
        <v>1331</v>
      </c>
      <c r="K21" s="8" t="s">
        <v>2346</v>
      </c>
      <c r="L21" s="8" t="s">
        <v>2317</v>
      </c>
      <c r="M21" s="8" t="s">
        <v>1327</v>
      </c>
    </row>
    <row r="22" spans="1:15" s="8" customFormat="1">
      <c r="A22" s="8">
        <v>6</v>
      </c>
      <c r="B22" s="9">
        <v>1.17E-7</v>
      </c>
      <c r="C22" s="8" t="s">
        <v>1297</v>
      </c>
      <c r="D22" s="8">
        <v>52018903</v>
      </c>
      <c r="E22" s="8">
        <v>52487103</v>
      </c>
      <c r="F22" s="8" t="s">
        <v>2347</v>
      </c>
      <c r="G22" s="8" t="s">
        <v>1297</v>
      </c>
      <c r="H22" s="8">
        <v>52051804</v>
      </c>
      <c r="I22" s="8">
        <v>52051933</v>
      </c>
      <c r="J22" s="8" t="s">
        <v>1331</v>
      </c>
      <c r="K22" s="8" t="s">
        <v>2348</v>
      </c>
      <c r="L22" s="8" t="s">
        <v>2317</v>
      </c>
      <c r="M22" s="8" t="s">
        <v>1327</v>
      </c>
    </row>
    <row r="23" spans="1:15" s="8" customFormat="1">
      <c r="A23" s="8">
        <v>6</v>
      </c>
      <c r="B23" s="9">
        <v>1.17E-7</v>
      </c>
      <c r="C23" s="8" t="s">
        <v>1297</v>
      </c>
      <c r="D23" s="8">
        <v>52018903</v>
      </c>
      <c r="E23" s="8">
        <v>52487103</v>
      </c>
      <c r="F23" s="8" t="s">
        <v>2349</v>
      </c>
      <c r="G23" s="8" t="s">
        <v>1297</v>
      </c>
      <c r="H23" s="8">
        <v>52411981</v>
      </c>
      <c r="I23" s="8">
        <v>52412812</v>
      </c>
      <c r="J23" s="8" t="s">
        <v>1331</v>
      </c>
      <c r="K23" s="8" t="s">
        <v>2350</v>
      </c>
      <c r="L23" s="8" t="s">
        <v>2317</v>
      </c>
      <c r="M23" s="8" t="s">
        <v>1327</v>
      </c>
      <c r="N23" s="8" t="s">
        <v>2351</v>
      </c>
    </row>
    <row r="24" spans="1:15" s="8" customFormat="1">
      <c r="A24" s="8">
        <v>7</v>
      </c>
      <c r="B24" s="9">
        <v>1.23E-7</v>
      </c>
      <c r="C24" s="8" t="s">
        <v>1292</v>
      </c>
      <c r="D24" s="8">
        <v>166851194</v>
      </c>
      <c r="E24" s="8">
        <v>166853784</v>
      </c>
      <c r="F24" s="8" t="s">
        <v>1370</v>
      </c>
      <c r="G24" s="8" t="s">
        <v>1292</v>
      </c>
      <c r="H24" s="8">
        <v>166711804</v>
      </c>
      <c r="I24" s="8">
        <v>167691162</v>
      </c>
      <c r="J24" s="8" t="s">
        <v>1331</v>
      </c>
      <c r="K24" s="8" t="s">
        <v>1371</v>
      </c>
      <c r="L24" s="8" t="s">
        <v>1326</v>
      </c>
      <c r="M24" s="8" t="s">
        <v>1327</v>
      </c>
      <c r="N24" s="8" t="s">
        <v>1372</v>
      </c>
      <c r="O24" s="8" t="s">
        <v>1373</v>
      </c>
    </row>
    <row r="25" spans="1:15" s="8" customFormat="1">
      <c r="A25" s="8">
        <v>8</v>
      </c>
      <c r="B25" s="9">
        <v>1.48E-7</v>
      </c>
      <c r="C25" s="8" t="s">
        <v>1298</v>
      </c>
      <c r="D25" s="8">
        <v>62764892</v>
      </c>
      <c r="E25" s="8">
        <v>62865192</v>
      </c>
      <c r="F25" s="8" t="s">
        <v>1377</v>
      </c>
      <c r="G25" s="8" t="s">
        <v>1298</v>
      </c>
      <c r="H25" s="8">
        <v>62682725</v>
      </c>
      <c r="I25" s="8">
        <v>63136830</v>
      </c>
      <c r="J25" s="8" t="s">
        <v>1331</v>
      </c>
      <c r="K25" s="8" t="s">
        <v>1378</v>
      </c>
      <c r="L25" s="8" t="s">
        <v>1326</v>
      </c>
      <c r="M25" s="8" t="s">
        <v>1327</v>
      </c>
      <c r="N25" s="8" t="s">
        <v>1379</v>
      </c>
      <c r="O25" s="8" t="s">
        <v>1380</v>
      </c>
    </row>
    <row r="26" spans="1:15" s="8" customFormat="1">
      <c r="A26" s="8">
        <v>9</v>
      </c>
      <c r="B26" s="9">
        <v>1.61E-7</v>
      </c>
      <c r="C26" s="8" t="s">
        <v>1295</v>
      </c>
      <c r="D26" s="8">
        <v>7936688</v>
      </c>
      <c r="E26" s="8">
        <v>7942738</v>
      </c>
      <c r="F26" s="8" t="s">
        <v>1392</v>
      </c>
      <c r="G26" s="8" t="s">
        <v>1295</v>
      </c>
      <c r="H26" s="8">
        <v>7940390</v>
      </c>
      <c r="I26" s="8">
        <v>7948655</v>
      </c>
      <c r="J26" s="8" t="s">
        <v>1331</v>
      </c>
      <c r="K26" s="8" t="s">
        <v>1393</v>
      </c>
      <c r="L26" s="8" t="s">
        <v>1326</v>
      </c>
      <c r="M26" s="8" t="s">
        <v>1327</v>
      </c>
      <c r="N26" s="8" t="s">
        <v>1394</v>
      </c>
      <c r="O26" s="8" t="s">
        <v>1395</v>
      </c>
    </row>
    <row r="27" spans="1:15" s="8" customFormat="1">
      <c r="A27" s="8">
        <v>9</v>
      </c>
      <c r="B27" s="9">
        <v>1.61E-7</v>
      </c>
      <c r="C27" s="8" t="s">
        <v>1295</v>
      </c>
      <c r="D27" s="8">
        <v>7936688</v>
      </c>
      <c r="E27" s="8">
        <v>7942738</v>
      </c>
      <c r="F27" s="8" t="s">
        <v>1396</v>
      </c>
      <c r="G27" s="8" t="s">
        <v>1295</v>
      </c>
      <c r="H27" s="8">
        <v>7917812</v>
      </c>
      <c r="I27" s="8">
        <v>7926717</v>
      </c>
      <c r="J27" s="8" t="s">
        <v>1331</v>
      </c>
      <c r="K27" s="8" t="s">
        <v>1397</v>
      </c>
      <c r="L27" s="8" t="s">
        <v>1326</v>
      </c>
      <c r="M27" s="8" t="s">
        <v>1327</v>
      </c>
      <c r="N27" s="8" t="s">
        <v>1398</v>
      </c>
    </row>
    <row r="28" spans="1:15" s="8" customFormat="1">
      <c r="A28" s="8">
        <v>11</v>
      </c>
      <c r="B28" s="9">
        <v>3.65E-7</v>
      </c>
      <c r="C28" s="8" t="s">
        <v>1300</v>
      </c>
      <c r="D28" s="8">
        <v>73307800</v>
      </c>
      <c r="E28" s="8">
        <v>73991800</v>
      </c>
      <c r="F28" s="8" t="s">
        <v>2352</v>
      </c>
      <c r="G28" s="8" t="s">
        <v>1300</v>
      </c>
      <c r="H28" s="8">
        <v>73570475</v>
      </c>
      <c r="I28" s="8">
        <v>73571965</v>
      </c>
      <c r="J28" s="8" t="s">
        <v>1331</v>
      </c>
      <c r="K28" s="8" t="s">
        <v>2353</v>
      </c>
      <c r="L28" s="8" t="s">
        <v>2317</v>
      </c>
      <c r="M28" s="8" t="s">
        <v>1327</v>
      </c>
      <c r="N28" s="8" t="s">
        <v>2354</v>
      </c>
    </row>
    <row r="29" spans="1:15" s="8" customFormat="1">
      <c r="A29" s="8">
        <v>11</v>
      </c>
      <c r="B29" s="9">
        <v>3.65E-7</v>
      </c>
      <c r="C29" s="8" t="s">
        <v>1300</v>
      </c>
      <c r="D29" s="8">
        <v>73307800</v>
      </c>
      <c r="E29" s="8">
        <v>73991800</v>
      </c>
      <c r="F29" s="8" t="s">
        <v>2355</v>
      </c>
      <c r="G29" s="8" t="s">
        <v>1300</v>
      </c>
      <c r="H29" s="8">
        <v>73771853</v>
      </c>
      <c r="I29" s="8">
        <v>73820934</v>
      </c>
      <c r="J29" s="8" t="s">
        <v>1331</v>
      </c>
      <c r="K29" s="8" t="s">
        <v>2356</v>
      </c>
      <c r="L29" s="8" t="s">
        <v>2314</v>
      </c>
      <c r="M29" s="8" t="s">
        <v>1440</v>
      </c>
    </row>
    <row r="30" spans="1:15" s="8" customFormat="1">
      <c r="A30" s="8">
        <v>11</v>
      </c>
      <c r="B30" s="9">
        <v>3.65E-7</v>
      </c>
      <c r="C30" s="8" t="s">
        <v>1300</v>
      </c>
      <c r="D30" s="8">
        <v>73307800</v>
      </c>
      <c r="E30" s="8">
        <v>73991800</v>
      </c>
      <c r="F30" s="8" t="s">
        <v>2357</v>
      </c>
      <c r="G30" s="8" t="s">
        <v>1300</v>
      </c>
      <c r="H30" s="8">
        <v>73214604</v>
      </c>
      <c r="I30" s="8">
        <v>73364823</v>
      </c>
      <c r="J30" s="8" t="s">
        <v>21</v>
      </c>
      <c r="K30" s="8" t="s">
        <v>2358</v>
      </c>
      <c r="L30" s="8" t="s">
        <v>2314</v>
      </c>
      <c r="M30" s="8" t="s">
        <v>1440</v>
      </c>
    </row>
    <row r="31" spans="1:15" s="8" customFormat="1">
      <c r="A31" s="8">
        <v>12</v>
      </c>
      <c r="B31" s="9">
        <v>4.0499999999999999E-7</v>
      </c>
      <c r="C31" s="8" t="s">
        <v>1301</v>
      </c>
      <c r="D31" s="8">
        <v>69562813</v>
      </c>
      <c r="E31" s="8">
        <v>69676813</v>
      </c>
      <c r="F31" s="8" t="s">
        <v>1411</v>
      </c>
      <c r="G31" s="8" t="s">
        <v>1301</v>
      </c>
      <c r="H31" s="8">
        <v>69556427</v>
      </c>
      <c r="I31" s="8">
        <v>69597924</v>
      </c>
      <c r="J31" s="8" t="s">
        <v>21</v>
      </c>
      <c r="K31" s="8" t="s">
        <v>1412</v>
      </c>
      <c r="L31" s="8" t="s">
        <v>1326</v>
      </c>
      <c r="M31" s="8" t="s">
        <v>1327</v>
      </c>
      <c r="N31" s="8" t="s">
        <v>1413</v>
      </c>
      <c r="O31" s="8" t="s">
        <v>1414</v>
      </c>
    </row>
    <row r="32" spans="1:15" s="8" customFormat="1">
      <c r="A32" s="8">
        <v>12</v>
      </c>
      <c r="B32" s="9">
        <v>4.0499999999999999E-7</v>
      </c>
      <c r="C32" s="8" t="s">
        <v>1301</v>
      </c>
      <c r="D32" s="8">
        <v>69562813</v>
      </c>
      <c r="E32" s="8">
        <v>69676813</v>
      </c>
      <c r="F32" s="8" t="s">
        <v>2359</v>
      </c>
      <c r="G32" s="8" t="s">
        <v>1301</v>
      </c>
      <c r="H32" s="8">
        <v>69593521</v>
      </c>
      <c r="I32" s="8">
        <v>69593839</v>
      </c>
      <c r="J32" s="8" t="s">
        <v>1331</v>
      </c>
      <c r="K32" s="8" t="s">
        <v>2360</v>
      </c>
      <c r="L32" s="8" t="s">
        <v>2317</v>
      </c>
      <c r="M32" s="8" t="s">
        <v>1327</v>
      </c>
      <c r="N32" s="8" t="s">
        <v>2361</v>
      </c>
    </row>
    <row r="33" spans="1:15" s="8" customFormat="1">
      <c r="A33" s="8">
        <v>12</v>
      </c>
      <c r="B33" s="9">
        <v>4.0499999999999999E-7</v>
      </c>
      <c r="C33" s="8" t="s">
        <v>1301</v>
      </c>
      <c r="D33" s="8">
        <v>69562813</v>
      </c>
      <c r="E33" s="8">
        <v>69676813</v>
      </c>
      <c r="F33" s="8" t="s">
        <v>1415</v>
      </c>
      <c r="G33" s="8" t="s">
        <v>1301</v>
      </c>
      <c r="H33" s="8">
        <v>69681665</v>
      </c>
      <c r="I33" s="8">
        <v>69835105</v>
      </c>
      <c r="J33" s="8" t="s">
        <v>21</v>
      </c>
      <c r="K33" s="8" t="s">
        <v>1416</v>
      </c>
      <c r="L33" s="8" t="s">
        <v>1326</v>
      </c>
      <c r="M33" s="8" t="s">
        <v>1327</v>
      </c>
      <c r="N33" s="8" t="s">
        <v>1417</v>
      </c>
      <c r="O33" s="8" t="s">
        <v>1418</v>
      </c>
    </row>
    <row r="34" spans="1:15" s="8" customFormat="1">
      <c r="A34" s="8">
        <v>12</v>
      </c>
      <c r="B34" s="9">
        <v>4.0499999999999999E-7</v>
      </c>
      <c r="C34" s="8" t="s">
        <v>1301</v>
      </c>
      <c r="D34" s="8">
        <v>69562813</v>
      </c>
      <c r="E34" s="8">
        <v>69676813</v>
      </c>
      <c r="F34" s="8" t="s">
        <v>2362</v>
      </c>
      <c r="G34" s="8" t="s">
        <v>1301</v>
      </c>
      <c r="H34" s="8">
        <v>69568260</v>
      </c>
      <c r="I34" s="8">
        <v>69568366</v>
      </c>
      <c r="J34" s="8" t="s">
        <v>1331</v>
      </c>
      <c r="K34" s="8" t="s">
        <v>2363</v>
      </c>
      <c r="L34" s="8" t="s">
        <v>2364</v>
      </c>
      <c r="M34" s="8" t="s">
        <v>1327</v>
      </c>
      <c r="N34" s="8" t="s">
        <v>2365</v>
      </c>
    </row>
    <row r="35" spans="1:15" s="8" customFormat="1">
      <c r="A35" s="8">
        <v>12</v>
      </c>
      <c r="B35" s="9">
        <v>4.0499999999999999E-7</v>
      </c>
      <c r="C35" s="8" t="s">
        <v>1301</v>
      </c>
      <c r="D35" s="8">
        <v>69562813</v>
      </c>
      <c r="E35" s="8">
        <v>69676813</v>
      </c>
      <c r="F35" s="8" t="s">
        <v>2366</v>
      </c>
      <c r="G35" s="8" t="s">
        <v>1301</v>
      </c>
      <c r="H35" s="8">
        <v>69553528</v>
      </c>
      <c r="I35" s="8">
        <v>69554003</v>
      </c>
      <c r="J35" s="8" t="s">
        <v>1331</v>
      </c>
      <c r="K35" s="8" t="s">
        <v>2367</v>
      </c>
      <c r="L35" s="8" t="s">
        <v>2317</v>
      </c>
      <c r="M35" s="8" t="s">
        <v>1327</v>
      </c>
    </row>
    <row r="36" spans="1:15" s="8" customFormat="1">
      <c r="A36" s="8">
        <v>12</v>
      </c>
      <c r="B36" s="9">
        <v>4.0499999999999999E-7</v>
      </c>
      <c r="C36" s="8" t="s">
        <v>1301</v>
      </c>
      <c r="D36" s="8">
        <v>69562813</v>
      </c>
      <c r="E36" s="8">
        <v>69676813</v>
      </c>
      <c r="F36" s="8" t="s">
        <v>2368</v>
      </c>
      <c r="G36" s="8" t="s">
        <v>1301</v>
      </c>
      <c r="H36" s="8">
        <v>69609283</v>
      </c>
      <c r="I36" s="8">
        <v>69610504</v>
      </c>
      <c r="J36" s="8" t="s">
        <v>1331</v>
      </c>
      <c r="K36" s="8" t="s">
        <v>2369</v>
      </c>
      <c r="L36" s="8" t="s">
        <v>2314</v>
      </c>
      <c r="M36" s="8" t="s">
        <v>1440</v>
      </c>
    </row>
    <row r="37" spans="1:15" s="8" customFormat="1">
      <c r="A37" s="8">
        <v>12</v>
      </c>
      <c r="B37" s="9">
        <v>4.0499999999999999E-7</v>
      </c>
      <c r="C37" s="8" t="s">
        <v>1301</v>
      </c>
      <c r="D37" s="8">
        <v>69562813</v>
      </c>
      <c r="E37" s="8">
        <v>69676813</v>
      </c>
      <c r="F37" s="8" t="s">
        <v>2370</v>
      </c>
      <c r="G37" s="8" t="s">
        <v>1301</v>
      </c>
      <c r="H37" s="8">
        <v>69634090</v>
      </c>
      <c r="I37" s="8">
        <v>69634672</v>
      </c>
      <c r="J37" s="8" t="s">
        <v>1331</v>
      </c>
      <c r="K37" s="8" t="s">
        <v>2371</v>
      </c>
      <c r="L37" s="8" t="s">
        <v>2317</v>
      </c>
      <c r="M37" s="8" t="s">
        <v>1327</v>
      </c>
      <c r="N37" s="8" t="s">
        <v>2372</v>
      </c>
      <c r="O37" s="8" t="s">
        <v>2373</v>
      </c>
    </row>
    <row r="38" spans="1:15" s="8" customFormat="1">
      <c r="A38" s="8">
        <v>12</v>
      </c>
      <c r="B38" s="9">
        <v>4.0499999999999999E-7</v>
      </c>
      <c r="C38" s="8" t="s">
        <v>1301</v>
      </c>
      <c r="D38" s="8">
        <v>69562813</v>
      </c>
      <c r="E38" s="8">
        <v>69676813</v>
      </c>
      <c r="F38" s="8" t="s">
        <v>1419</v>
      </c>
      <c r="G38" s="8" t="s">
        <v>1301</v>
      </c>
      <c r="H38" s="8">
        <v>69644427</v>
      </c>
      <c r="I38" s="8">
        <v>69678147</v>
      </c>
      <c r="J38" s="8" t="s">
        <v>1331</v>
      </c>
      <c r="K38" s="8" t="s">
        <v>1420</v>
      </c>
      <c r="L38" s="8" t="s">
        <v>1326</v>
      </c>
      <c r="M38" s="8" t="s">
        <v>1327</v>
      </c>
      <c r="N38" s="8" t="s">
        <v>1421</v>
      </c>
      <c r="O38" s="8" t="s">
        <v>1422</v>
      </c>
    </row>
    <row r="39" spans="1:15" s="8" customFormat="1">
      <c r="A39" s="8">
        <v>13</v>
      </c>
      <c r="B39" s="9">
        <v>4.58E-7</v>
      </c>
      <c r="C39" s="8" t="s">
        <v>1302</v>
      </c>
      <c r="D39" s="8">
        <v>108904396</v>
      </c>
      <c r="E39" s="8">
        <v>109115396</v>
      </c>
      <c r="F39" s="8" t="s">
        <v>2374</v>
      </c>
      <c r="G39" s="8" t="s">
        <v>1302</v>
      </c>
      <c r="H39" s="8">
        <v>109040673</v>
      </c>
      <c r="I39" s="8">
        <v>109367076</v>
      </c>
      <c r="J39" s="8" t="s">
        <v>1331</v>
      </c>
      <c r="K39" s="8" t="s">
        <v>2375</v>
      </c>
      <c r="L39" s="8" t="s">
        <v>2314</v>
      </c>
      <c r="M39" s="8" t="s">
        <v>1440</v>
      </c>
    </row>
    <row r="40" spans="1:15" s="8" customFormat="1">
      <c r="A40" s="8">
        <v>14</v>
      </c>
      <c r="B40" s="9">
        <v>5.2099999999999997E-7</v>
      </c>
      <c r="C40" s="8" t="s">
        <v>1300</v>
      </c>
      <c r="D40" s="8">
        <v>19157141</v>
      </c>
      <c r="E40" s="8">
        <v>19164481</v>
      </c>
      <c r="F40" s="8" t="s">
        <v>1438</v>
      </c>
      <c r="G40" s="8" t="s">
        <v>1300</v>
      </c>
      <c r="H40" s="8">
        <v>19175767</v>
      </c>
      <c r="I40" s="8">
        <v>19247615</v>
      </c>
      <c r="J40" s="8" t="s">
        <v>21</v>
      </c>
      <c r="K40" s="8" t="s">
        <v>1439</v>
      </c>
      <c r="L40" s="8" t="s">
        <v>1326</v>
      </c>
      <c r="M40" s="8" t="s">
        <v>1440</v>
      </c>
    </row>
    <row r="41" spans="1:15" s="8" customFormat="1">
      <c r="A41" s="8">
        <v>14</v>
      </c>
      <c r="B41" s="9">
        <v>5.2099999999999997E-7</v>
      </c>
      <c r="C41" s="8" t="s">
        <v>1300</v>
      </c>
      <c r="D41" s="8">
        <v>19157141</v>
      </c>
      <c r="E41" s="8">
        <v>19164481</v>
      </c>
      <c r="F41" s="8" t="s">
        <v>1441</v>
      </c>
      <c r="G41" s="8" t="s">
        <v>1300</v>
      </c>
      <c r="H41" s="8">
        <v>19166093</v>
      </c>
      <c r="I41" s="8">
        <v>19186176</v>
      </c>
      <c r="J41" s="8" t="s">
        <v>21</v>
      </c>
      <c r="K41" s="8" t="s">
        <v>1442</v>
      </c>
      <c r="L41" s="8" t="s">
        <v>1326</v>
      </c>
      <c r="M41" s="8" t="s">
        <v>1327</v>
      </c>
      <c r="N41" s="8" t="s">
        <v>1443</v>
      </c>
      <c r="O41" s="8" t="s">
        <v>1444</v>
      </c>
    </row>
    <row r="42" spans="1:15" s="8" customFormat="1">
      <c r="A42" s="8">
        <v>15</v>
      </c>
      <c r="B42" s="9">
        <v>5.4600000000000005E-7</v>
      </c>
      <c r="C42" s="8" t="s">
        <v>1303</v>
      </c>
      <c r="D42" s="8">
        <v>60193568</v>
      </c>
      <c r="E42" s="8">
        <v>60225668</v>
      </c>
      <c r="F42" s="8" t="s">
        <v>2376</v>
      </c>
      <c r="G42" s="8" t="s">
        <v>1303</v>
      </c>
      <c r="H42" s="8">
        <v>60214333</v>
      </c>
      <c r="I42" s="8">
        <v>60218000</v>
      </c>
      <c r="J42" s="8" t="s">
        <v>21</v>
      </c>
      <c r="K42" s="8" t="s">
        <v>2377</v>
      </c>
      <c r="L42" s="8" t="s">
        <v>2317</v>
      </c>
      <c r="M42" s="8" t="s">
        <v>1327</v>
      </c>
      <c r="N42" s="8" t="s">
        <v>2378</v>
      </c>
      <c r="O42" s="8" t="s">
        <v>2379</v>
      </c>
    </row>
    <row r="43" spans="1:15" s="8" customFormat="1">
      <c r="A43" s="8">
        <v>17</v>
      </c>
      <c r="B43" s="9">
        <v>6.3300000000000002E-7</v>
      </c>
      <c r="C43" s="8" t="s">
        <v>1297</v>
      </c>
      <c r="D43" s="8">
        <v>60547061</v>
      </c>
      <c r="E43" s="8">
        <v>60547061</v>
      </c>
      <c r="F43" s="8" t="s">
        <v>1456</v>
      </c>
      <c r="G43" s="8" t="s">
        <v>1297</v>
      </c>
      <c r="H43" s="8">
        <v>60382672</v>
      </c>
      <c r="I43" s="8">
        <v>60647666</v>
      </c>
      <c r="J43" s="8" t="s">
        <v>1331</v>
      </c>
      <c r="K43" s="8" t="s">
        <v>1457</v>
      </c>
      <c r="L43" s="8" t="s">
        <v>1326</v>
      </c>
      <c r="M43" s="8" t="s">
        <v>1327</v>
      </c>
      <c r="N43" s="8" t="s">
        <v>1458</v>
      </c>
      <c r="O43" s="8" t="s">
        <v>1459</v>
      </c>
    </row>
    <row r="44" spans="1:15" s="8" customFormat="1">
      <c r="A44" s="8">
        <v>18</v>
      </c>
      <c r="B44" s="9">
        <v>6.5799999999999999E-7</v>
      </c>
      <c r="C44" s="8" t="s">
        <v>1296</v>
      </c>
      <c r="D44" s="8">
        <v>106306608</v>
      </c>
      <c r="E44" s="8">
        <v>106306608</v>
      </c>
      <c r="F44" s="8" t="s">
        <v>1460</v>
      </c>
      <c r="G44" s="8" t="s">
        <v>1296</v>
      </c>
      <c r="H44" s="8">
        <v>106290234</v>
      </c>
      <c r="I44" s="8">
        <v>106395238</v>
      </c>
      <c r="J44" s="8" t="s">
        <v>21</v>
      </c>
      <c r="K44" s="8" t="s">
        <v>1461</v>
      </c>
      <c r="L44" s="8" t="s">
        <v>1326</v>
      </c>
      <c r="M44" s="8" t="s">
        <v>1327</v>
      </c>
      <c r="N44" s="8" t="s">
        <v>1462</v>
      </c>
      <c r="O44" s="8" t="s">
        <v>1463</v>
      </c>
    </row>
    <row r="45" spans="1:15" s="8" customFormat="1">
      <c r="A45" s="8">
        <v>19</v>
      </c>
      <c r="B45" s="9">
        <v>6.9500000000000002E-7</v>
      </c>
      <c r="C45" s="8" t="s">
        <v>1295</v>
      </c>
      <c r="D45" s="8">
        <v>110277300</v>
      </c>
      <c r="E45" s="8">
        <v>110308587</v>
      </c>
      <c r="F45" s="8" t="s">
        <v>1472</v>
      </c>
      <c r="G45" s="8" t="s">
        <v>1295</v>
      </c>
      <c r="H45" s="8">
        <v>110288748</v>
      </c>
      <c r="I45" s="8">
        <v>110318293</v>
      </c>
      <c r="J45" s="8" t="s">
        <v>21</v>
      </c>
      <c r="K45" s="8" t="s">
        <v>1473</v>
      </c>
      <c r="L45" s="8" t="s">
        <v>1326</v>
      </c>
      <c r="M45" s="8" t="s">
        <v>1327</v>
      </c>
      <c r="N45" s="8" t="s">
        <v>1474</v>
      </c>
    </row>
    <row r="46" spans="1:15" s="8" customFormat="1">
      <c r="A46" s="8">
        <v>19</v>
      </c>
      <c r="B46" s="9">
        <v>6.9500000000000002E-7</v>
      </c>
      <c r="C46" s="8" t="s">
        <v>1295</v>
      </c>
      <c r="D46" s="8">
        <v>110277300</v>
      </c>
      <c r="E46" s="8">
        <v>110308587</v>
      </c>
      <c r="F46" s="8" t="s">
        <v>2380</v>
      </c>
      <c r="G46" s="8" t="s">
        <v>1295</v>
      </c>
      <c r="H46" s="8">
        <v>110271153</v>
      </c>
      <c r="I46" s="8">
        <v>110271241</v>
      </c>
      <c r="J46" s="8" t="s">
        <v>1331</v>
      </c>
      <c r="K46" s="8" t="s">
        <v>2381</v>
      </c>
      <c r="L46" s="8" t="s">
        <v>2382</v>
      </c>
      <c r="M46" s="8" t="s">
        <v>1327</v>
      </c>
      <c r="N46" s="8" t="s">
        <v>2383</v>
      </c>
      <c r="O46" s="8" t="s">
        <v>2384</v>
      </c>
    </row>
    <row r="47" spans="1:15" s="8" customFormat="1">
      <c r="A47" s="8">
        <v>19</v>
      </c>
      <c r="B47" s="9">
        <v>6.9500000000000002E-7</v>
      </c>
      <c r="C47" s="8" t="s">
        <v>1295</v>
      </c>
      <c r="D47" s="8">
        <v>110277300</v>
      </c>
      <c r="E47" s="8">
        <v>110308587</v>
      </c>
      <c r="F47" s="8" t="s">
        <v>2385</v>
      </c>
      <c r="G47" s="8" t="s">
        <v>1295</v>
      </c>
      <c r="H47" s="8">
        <v>110297572</v>
      </c>
      <c r="I47" s="8">
        <v>110298225</v>
      </c>
      <c r="J47" s="8" t="s">
        <v>21</v>
      </c>
      <c r="K47" s="8" t="s">
        <v>2386</v>
      </c>
      <c r="L47" s="8" t="s">
        <v>2317</v>
      </c>
      <c r="M47" s="8" t="s">
        <v>1327</v>
      </c>
    </row>
    <row r="48" spans="1:15" s="8" customFormat="1">
      <c r="A48" s="8">
        <v>19</v>
      </c>
      <c r="B48" s="9">
        <v>6.9500000000000002E-7</v>
      </c>
      <c r="C48" s="8" t="s">
        <v>1295</v>
      </c>
      <c r="D48" s="8">
        <v>110277300</v>
      </c>
      <c r="E48" s="8">
        <v>110308587</v>
      </c>
      <c r="F48" s="8" t="s">
        <v>2387</v>
      </c>
      <c r="G48" s="8" t="s">
        <v>1295</v>
      </c>
      <c r="H48" s="8">
        <v>110318481</v>
      </c>
      <c r="I48" s="8">
        <v>110326272</v>
      </c>
      <c r="J48" s="8" t="s">
        <v>1331</v>
      </c>
      <c r="K48" s="8" t="s">
        <v>2388</v>
      </c>
      <c r="L48" s="8" t="s">
        <v>2314</v>
      </c>
      <c r="M48" s="8" t="s">
        <v>1440</v>
      </c>
    </row>
    <row r="49" spans="1:15" s="8" customFormat="1">
      <c r="A49" s="8">
        <v>19</v>
      </c>
      <c r="B49" s="9">
        <v>6.9500000000000002E-7</v>
      </c>
      <c r="C49" s="8" t="s">
        <v>1295</v>
      </c>
      <c r="D49" s="8">
        <v>110277300</v>
      </c>
      <c r="E49" s="8">
        <v>110308587</v>
      </c>
      <c r="F49" s="8" t="s">
        <v>1479</v>
      </c>
      <c r="G49" s="8" t="s">
        <v>1295</v>
      </c>
      <c r="H49" s="8">
        <v>110220890</v>
      </c>
      <c r="I49" s="8">
        <v>110271212</v>
      </c>
      <c r="J49" s="8" t="s">
        <v>21</v>
      </c>
      <c r="K49" s="8" t="s">
        <v>1480</v>
      </c>
      <c r="L49" s="8" t="s">
        <v>1326</v>
      </c>
      <c r="M49" s="8" t="s">
        <v>1327</v>
      </c>
      <c r="N49" s="8" t="s">
        <v>1481</v>
      </c>
      <c r="O49" s="8" t="s">
        <v>1482</v>
      </c>
    </row>
    <row r="50" spans="1:15" s="8" customFormat="1">
      <c r="A50" s="8">
        <v>20</v>
      </c>
      <c r="B50" s="9">
        <v>7.9599999999999998E-7</v>
      </c>
      <c r="C50" s="8" t="s">
        <v>1297</v>
      </c>
      <c r="D50" s="8">
        <v>36669275</v>
      </c>
      <c r="E50" s="8">
        <v>36773375</v>
      </c>
      <c r="F50" s="8" t="s">
        <v>2389</v>
      </c>
      <c r="G50" s="8" t="s">
        <v>1297</v>
      </c>
      <c r="H50" s="8">
        <v>36786888</v>
      </c>
      <c r="I50" s="8">
        <v>37380282</v>
      </c>
      <c r="J50" s="8" t="s">
        <v>21</v>
      </c>
      <c r="K50" s="8" t="s">
        <v>2390</v>
      </c>
      <c r="L50" s="8" t="s">
        <v>2314</v>
      </c>
      <c r="M50" s="8" t="s">
        <v>1440</v>
      </c>
      <c r="N50" s="8" t="s">
        <v>2391</v>
      </c>
    </row>
    <row r="51" spans="1:15" s="8" customFormat="1">
      <c r="A51" s="8">
        <v>21</v>
      </c>
      <c r="B51" s="9">
        <v>8.9999999999999996E-7</v>
      </c>
      <c r="C51" s="8" t="s">
        <v>1301</v>
      </c>
      <c r="D51" s="8">
        <v>104591469</v>
      </c>
      <c r="E51" s="8">
        <v>104960469</v>
      </c>
      <c r="F51" s="8" t="s">
        <v>1487</v>
      </c>
      <c r="G51" s="8" t="s">
        <v>1301</v>
      </c>
      <c r="H51" s="8">
        <v>104629273</v>
      </c>
      <c r="I51" s="8">
        <v>104661656</v>
      </c>
      <c r="J51" s="8" t="s">
        <v>1331</v>
      </c>
      <c r="K51" s="8" t="s">
        <v>1488</v>
      </c>
      <c r="L51" s="8" t="s">
        <v>1326</v>
      </c>
      <c r="M51" s="8" t="s">
        <v>1327</v>
      </c>
      <c r="N51" s="8" t="s">
        <v>1489</v>
      </c>
      <c r="O51" s="8" t="s">
        <v>1490</v>
      </c>
    </row>
    <row r="52" spans="1:15" s="8" customFormat="1">
      <c r="A52" s="8">
        <v>21</v>
      </c>
      <c r="B52" s="9">
        <v>8.9999999999999996E-7</v>
      </c>
      <c r="C52" s="8" t="s">
        <v>1301</v>
      </c>
      <c r="D52" s="8">
        <v>104591469</v>
      </c>
      <c r="E52" s="8">
        <v>104960469</v>
      </c>
      <c r="F52" s="8" t="s">
        <v>1491</v>
      </c>
      <c r="G52" s="8" t="s">
        <v>1301</v>
      </c>
      <c r="H52" s="8">
        <v>104613980</v>
      </c>
      <c r="I52" s="8">
        <v>104624718</v>
      </c>
      <c r="J52" s="8" t="s">
        <v>1331</v>
      </c>
      <c r="K52" s="8" t="s">
        <v>1492</v>
      </c>
      <c r="L52" s="8" t="s">
        <v>1326</v>
      </c>
      <c r="M52" s="8" t="s">
        <v>1327</v>
      </c>
      <c r="N52" s="8" t="s">
        <v>1493</v>
      </c>
      <c r="O52" s="8" t="s">
        <v>1494</v>
      </c>
    </row>
    <row r="53" spans="1:15" s="8" customFormat="1">
      <c r="A53" s="8">
        <v>21</v>
      </c>
      <c r="B53" s="9">
        <v>8.9999999999999996E-7</v>
      </c>
      <c r="C53" s="8" t="s">
        <v>1301</v>
      </c>
      <c r="D53" s="8">
        <v>104591469</v>
      </c>
      <c r="E53" s="8">
        <v>104960469</v>
      </c>
      <c r="F53" s="8" t="s">
        <v>1495</v>
      </c>
      <c r="G53" s="8" t="s">
        <v>1301</v>
      </c>
      <c r="H53" s="8">
        <v>104614029</v>
      </c>
      <c r="I53" s="8">
        <v>104661656</v>
      </c>
      <c r="J53" s="8" t="s">
        <v>1331</v>
      </c>
      <c r="K53" s="8" t="s">
        <v>1496</v>
      </c>
      <c r="L53" s="8" t="s">
        <v>1326</v>
      </c>
      <c r="M53" s="8" t="s">
        <v>1440</v>
      </c>
    </row>
    <row r="54" spans="1:15" s="8" customFormat="1">
      <c r="A54" s="8">
        <v>21</v>
      </c>
      <c r="B54" s="9">
        <v>8.9999999999999996E-7</v>
      </c>
      <c r="C54" s="8" t="s">
        <v>1301</v>
      </c>
      <c r="D54" s="8">
        <v>104591469</v>
      </c>
      <c r="E54" s="8">
        <v>104960469</v>
      </c>
      <c r="F54" s="8" t="s">
        <v>1497</v>
      </c>
      <c r="G54" s="8" t="s">
        <v>1301</v>
      </c>
      <c r="H54" s="8">
        <v>104678050</v>
      </c>
      <c r="I54" s="8">
        <v>104849978</v>
      </c>
      <c r="J54" s="8" t="s">
        <v>1331</v>
      </c>
      <c r="K54" s="8" t="s">
        <v>1498</v>
      </c>
      <c r="L54" s="8" t="s">
        <v>1326</v>
      </c>
      <c r="M54" s="8" t="s">
        <v>1327</v>
      </c>
      <c r="N54" s="8" t="s">
        <v>1499</v>
      </c>
      <c r="O54" s="8" t="s">
        <v>1500</v>
      </c>
    </row>
    <row r="55" spans="1:15" s="8" customFormat="1">
      <c r="A55" s="8">
        <v>21</v>
      </c>
      <c r="B55" s="9">
        <v>8.9999999999999996E-7</v>
      </c>
      <c r="C55" s="8" t="s">
        <v>1301</v>
      </c>
      <c r="D55" s="8">
        <v>104591469</v>
      </c>
      <c r="E55" s="8">
        <v>104960469</v>
      </c>
      <c r="F55" s="8" t="s">
        <v>1501</v>
      </c>
      <c r="G55" s="8" t="s">
        <v>1301</v>
      </c>
      <c r="H55" s="8">
        <v>104590288</v>
      </c>
      <c r="I55" s="8">
        <v>104597290</v>
      </c>
      <c r="J55" s="8" t="s">
        <v>21</v>
      </c>
      <c r="K55" s="8" t="s">
        <v>1502</v>
      </c>
      <c r="L55" s="8" t="s">
        <v>1326</v>
      </c>
      <c r="M55" s="8" t="s">
        <v>1327</v>
      </c>
      <c r="N55" s="8" t="s">
        <v>1503</v>
      </c>
      <c r="O55" s="8" t="s">
        <v>1504</v>
      </c>
    </row>
    <row r="56" spans="1:15" s="8" customFormat="1">
      <c r="A56" s="8">
        <v>21</v>
      </c>
      <c r="B56" s="9">
        <v>8.9999999999999996E-7</v>
      </c>
      <c r="C56" s="8" t="s">
        <v>1301</v>
      </c>
      <c r="D56" s="8">
        <v>104591469</v>
      </c>
      <c r="E56" s="8">
        <v>104960469</v>
      </c>
      <c r="F56" s="8" t="s">
        <v>2392</v>
      </c>
      <c r="G56" s="8" t="s">
        <v>1301</v>
      </c>
      <c r="H56" s="8">
        <v>104592478</v>
      </c>
      <c r="I56" s="8">
        <v>104594273</v>
      </c>
      <c r="J56" s="8" t="s">
        <v>1331</v>
      </c>
      <c r="K56" s="8" t="s">
        <v>2393</v>
      </c>
      <c r="L56" s="8" t="s">
        <v>2394</v>
      </c>
      <c r="M56" s="8" t="s">
        <v>1440</v>
      </c>
      <c r="N56" s="8" t="s">
        <v>2395</v>
      </c>
      <c r="O56" s="8" t="s">
        <v>2396</v>
      </c>
    </row>
    <row r="57" spans="1:15" s="8" customFormat="1">
      <c r="A57" s="8">
        <v>21</v>
      </c>
      <c r="B57" s="9">
        <v>8.9999999999999996E-7</v>
      </c>
      <c r="C57" s="8" t="s">
        <v>1301</v>
      </c>
      <c r="D57" s="8">
        <v>104591469</v>
      </c>
      <c r="E57" s="8">
        <v>104960469</v>
      </c>
      <c r="F57" s="8" t="s">
        <v>2397</v>
      </c>
      <c r="G57" s="8" t="s">
        <v>1301</v>
      </c>
      <c r="H57" s="8">
        <v>104935311</v>
      </c>
      <c r="I57" s="8">
        <v>104935851</v>
      </c>
      <c r="J57" s="8" t="s">
        <v>1331</v>
      </c>
      <c r="K57" s="8" t="s">
        <v>2398</v>
      </c>
      <c r="L57" s="8" t="s">
        <v>2317</v>
      </c>
      <c r="M57" s="8" t="s">
        <v>1327</v>
      </c>
      <c r="N57" s="8" t="s">
        <v>2399</v>
      </c>
    </row>
    <row r="58" spans="1:15" s="8" customFormat="1">
      <c r="A58" s="8">
        <v>21</v>
      </c>
      <c r="B58" s="9">
        <v>8.9999999999999996E-7</v>
      </c>
      <c r="C58" s="8" t="s">
        <v>1301</v>
      </c>
      <c r="D58" s="8">
        <v>104591469</v>
      </c>
      <c r="E58" s="8">
        <v>104960469</v>
      </c>
      <c r="F58" s="8" t="s">
        <v>1509</v>
      </c>
      <c r="G58" s="8" t="s">
        <v>1301</v>
      </c>
      <c r="H58" s="8">
        <v>104845940</v>
      </c>
      <c r="I58" s="8">
        <v>104953056</v>
      </c>
      <c r="J58" s="8" t="s">
        <v>21</v>
      </c>
      <c r="K58" s="8" t="s">
        <v>1510</v>
      </c>
      <c r="L58" s="8" t="s">
        <v>1326</v>
      </c>
      <c r="M58" s="8" t="s">
        <v>1327</v>
      </c>
      <c r="N58" s="8" t="s">
        <v>1511</v>
      </c>
      <c r="O58" s="8" t="s">
        <v>1512</v>
      </c>
    </row>
    <row r="59" spans="1:15" s="8" customFormat="1">
      <c r="A59" s="8">
        <v>21</v>
      </c>
      <c r="B59" s="9">
        <v>8.9999999999999996E-7</v>
      </c>
      <c r="C59" s="8" t="s">
        <v>1301</v>
      </c>
      <c r="D59" s="8">
        <v>104591469</v>
      </c>
      <c r="E59" s="8">
        <v>104960469</v>
      </c>
      <c r="F59" s="8" t="s">
        <v>2400</v>
      </c>
      <c r="G59" s="8" t="s">
        <v>1301</v>
      </c>
      <c r="H59" s="8">
        <v>104597768</v>
      </c>
      <c r="I59" s="8">
        <v>104605230</v>
      </c>
      <c r="J59" s="8" t="s">
        <v>21</v>
      </c>
      <c r="K59" s="8" t="s">
        <v>2401</v>
      </c>
      <c r="L59" s="8" t="s">
        <v>2317</v>
      </c>
      <c r="M59" s="8" t="s">
        <v>1327</v>
      </c>
      <c r="N59" s="8" t="s">
        <v>2402</v>
      </c>
    </row>
    <row r="60" spans="1:15" s="8" customFormat="1">
      <c r="A60" s="8">
        <v>21</v>
      </c>
      <c r="B60" s="9">
        <v>8.9999999999999996E-7</v>
      </c>
      <c r="C60" s="8" t="s">
        <v>1301</v>
      </c>
      <c r="D60" s="8">
        <v>104591469</v>
      </c>
      <c r="E60" s="8">
        <v>104960469</v>
      </c>
      <c r="F60" s="8" t="s">
        <v>2403</v>
      </c>
      <c r="G60" s="8" t="s">
        <v>1301</v>
      </c>
      <c r="H60" s="8">
        <v>104605352</v>
      </c>
      <c r="I60" s="8">
        <v>104605707</v>
      </c>
      <c r="J60" s="8" t="s">
        <v>1331</v>
      </c>
      <c r="K60" s="8" t="s">
        <v>2404</v>
      </c>
      <c r="L60" s="8" t="s">
        <v>2317</v>
      </c>
      <c r="M60" s="8" t="s">
        <v>1327</v>
      </c>
      <c r="N60" s="8" t="s">
        <v>2405</v>
      </c>
    </row>
    <row r="61" spans="1:15" s="8" customFormat="1">
      <c r="A61" s="8">
        <v>21</v>
      </c>
      <c r="B61" s="9">
        <v>8.9999999999999996E-7</v>
      </c>
      <c r="C61" s="8" t="s">
        <v>1301</v>
      </c>
      <c r="D61" s="8">
        <v>104591469</v>
      </c>
      <c r="E61" s="8">
        <v>104960469</v>
      </c>
      <c r="F61" s="8" t="s">
        <v>2406</v>
      </c>
      <c r="G61" s="8" t="s">
        <v>1301</v>
      </c>
      <c r="H61" s="8">
        <v>104628178</v>
      </c>
      <c r="I61" s="8">
        <v>104628276</v>
      </c>
      <c r="J61" s="8" t="s">
        <v>1331</v>
      </c>
      <c r="K61" s="8" t="s">
        <v>2407</v>
      </c>
      <c r="L61" s="8" t="s">
        <v>2364</v>
      </c>
      <c r="M61" s="8" t="s">
        <v>1327</v>
      </c>
      <c r="N61" s="8" t="s">
        <v>2408</v>
      </c>
    </row>
    <row r="62" spans="1:15" s="8" customFormat="1">
      <c r="A62" s="8">
        <v>21</v>
      </c>
      <c r="B62" s="9">
        <v>8.9999999999999996E-7</v>
      </c>
      <c r="C62" s="8" t="s">
        <v>1301</v>
      </c>
      <c r="D62" s="8">
        <v>104591469</v>
      </c>
      <c r="E62" s="8">
        <v>104960469</v>
      </c>
      <c r="F62" s="8" t="s">
        <v>2409</v>
      </c>
      <c r="G62" s="8" t="s">
        <v>1301</v>
      </c>
      <c r="H62" s="8">
        <v>104884774</v>
      </c>
      <c r="I62" s="8">
        <v>104885173</v>
      </c>
      <c r="J62" s="8" t="s">
        <v>21</v>
      </c>
      <c r="K62" s="8" t="s">
        <v>2410</v>
      </c>
      <c r="L62" s="8" t="s">
        <v>2317</v>
      </c>
      <c r="M62" s="8" t="s">
        <v>1327</v>
      </c>
    </row>
    <row r="63" spans="1:15" s="8" customFormat="1">
      <c r="A63" s="8">
        <v>21</v>
      </c>
      <c r="B63" s="9">
        <v>8.9999999999999996E-7</v>
      </c>
      <c r="C63" s="8" t="s">
        <v>1301</v>
      </c>
      <c r="D63" s="8">
        <v>104591469</v>
      </c>
      <c r="E63" s="8">
        <v>104960469</v>
      </c>
      <c r="F63" s="8" t="s">
        <v>2411</v>
      </c>
      <c r="G63" s="8" t="s">
        <v>1301</v>
      </c>
      <c r="H63" s="8">
        <v>104674342</v>
      </c>
      <c r="I63" s="8">
        <v>104675161</v>
      </c>
      <c r="J63" s="8" t="s">
        <v>1331</v>
      </c>
      <c r="K63" s="8" t="s">
        <v>2412</v>
      </c>
      <c r="L63" s="8" t="s">
        <v>2314</v>
      </c>
      <c r="M63" s="8" t="s">
        <v>1440</v>
      </c>
    </row>
    <row r="64" spans="1:15" s="8" customFormat="1">
      <c r="A64" s="8">
        <v>21</v>
      </c>
      <c r="B64" s="9">
        <v>8.9999999999999996E-7</v>
      </c>
      <c r="C64" s="8" t="s">
        <v>1301</v>
      </c>
      <c r="D64" s="8">
        <v>104591469</v>
      </c>
      <c r="E64" s="8">
        <v>104960469</v>
      </c>
      <c r="F64" s="8" t="s">
        <v>2413</v>
      </c>
      <c r="G64" s="8" t="s">
        <v>1301</v>
      </c>
      <c r="H64" s="8">
        <v>104647631</v>
      </c>
      <c r="I64" s="8">
        <v>104647945</v>
      </c>
      <c r="J64" s="8" t="s">
        <v>21</v>
      </c>
      <c r="K64" s="8" t="s">
        <v>2414</v>
      </c>
      <c r="L64" s="8" t="s">
        <v>2317</v>
      </c>
      <c r="M64" s="8" t="s">
        <v>1327</v>
      </c>
    </row>
    <row r="65" spans="1:15" s="8" customFormat="1">
      <c r="A65" s="8">
        <v>21</v>
      </c>
      <c r="B65" s="9">
        <v>8.9999999999999996E-7</v>
      </c>
      <c r="C65" s="8" t="s">
        <v>1301</v>
      </c>
      <c r="D65" s="8">
        <v>104591469</v>
      </c>
      <c r="E65" s="8">
        <v>104960469</v>
      </c>
      <c r="F65" s="8" t="s">
        <v>2415</v>
      </c>
      <c r="G65" s="8" t="s">
        <v>1301</v>
      </c>
      <c r="H65" s="8">
        <v>104975466</v>
      </c>
      <c r="I65" s="8">
        <v>104976557</v>
      </c>
      <c r="J65" s="8" t="s">
        <v>1331</v>
      </c>
      <c r="K65" s="8" t="s">
        <v>2416</v>
      </c>
      <c r="L65" s="8" t="s">
        <v>2317</v>
      </c>
      <c r="M65" s="8" t="s">
        <v>1327</v>
      </c>
      <c r="N65" s="8" t="s">
        <v>2417</v>
      </c>
    </row>
    <row r="66" spans="1:15" s="8" customFormat="1">
      <c r="A66" s="8">
        <v>21</v>
      </c>
      <c r="B66" s="9">
        <v>8.9999999999999996E-7</v>
      </c>
      <c r="C66" s="8" t="s">
        <v>1301</v>
      </c>
      <c r="D66" s="8">
        <v>104591469</v>
      </c>
      <c r="E66" s="8">
        <v>104960469</v>
      </c>
      <c r="F66" s="8" t="s">
        <v>1518</v>
      </c>
      <c r="G66" s="8" t="s">
        <v>1301</v>
      </c>
      <c r="H66" s="8">
        <v>104503727</v>
      </c>
      <c r="I66" s="8">
        <v>104576021</v>
      </c>
      <c r="J66" s="8" t="s">
        <v>1331</v>
      </c>
      <c r="K66" s="8" t="s">
        <v>1519</v>
      </c>
      <c r="L66" s="8" t="s">
        <v>1326</v>
      </c>
      <c r="M66" s="8" t="s">
        <v>1327</v>
      </c>
      <c r="N66" s="8" t="s">
        <v>1520</v>
      </c>
      <c r="O66" s="8" t="s">
        <v>1521</v>
      </c>
    </row>
    <row r="67" spans="1:15" s="8" customFormat="1">
      <c r="A67" s="8">
        <v>24</v>
      </c>
      <c r="B67" s="9">
        <v>1.19E-6</v>
      </c>
      <c r="C67" s="8" t="s">
        <v>1292</v>
      </c>
      <c r="D67" s="8">
        <v>10620055</v>
      </c>
      <c r="E67" s="8">
        <v>10644745</v>
      </c>
      <c r="F67" s="8" t="s">
        <v>1530</v>
      </c>
      <c r="G67" s="8" t="s">
        <v>1292</v>
      </c>
      <c r="H67" s="8">
        <v>10564442</v>
      </c>
      <c r="I67" s="8">
        <v>10650308</v>
      </c>
      <c r="J67" s="8" t="s">
        <v>1331</v>
      </c>
      <c r="K67" s="8" t="s">
        <v>1531</v>
      </c>
      <c r="L67" s="8" t="s">
        <v>1326</v>
      </c>
      <c r="M67" s="8" t="s">
        <v>1327</v>
      </c>
      <c r="N67" s="8" t="s">
        <v>1532</v>
      </c>
    </row>
    <row r="68" spans="1:15" s="8" customFormat="1">
      <c r="A68" s="8">
        <v>24</v>
      </c>
      <c r="B68" s="9">
        <v>1.19E-6</v>
      </c>
      <c r="C68" s="8" t="s">
        <v>1292</v>
      </c>
      <c r="D68" s="8">
        <v>10620055</v>
      </c>
      <c r="E68" s="8">
        <v>10644745</v>
      </c>
      <c r="F68" s="8" t="s">
        <v>2418</v>
      </c>
      <c r="G68" s="8" t="s">
        <v>1292</v>
      </c>
      <c r="H68" s="8">
        <v>10627372</v>
      </c>
      <c r="I68" s="8">
        <v>10628337</v>
      </c>
      <c r="J68" s="8" t="s">
        <v>21</v>
      </c>
      <c r="K68" s="8" t="s">
        <v>2419</v>
      </c>
      <c r="L68" s="8" t="s">
        <v>2394</v>
      </c>
      <c r="M68" s="8" t="s">
        <v>1440</v>
      </c>
      <c r="N68" s="8" t="s">
        <v>2420</v>
      </c>
    </row>
    <row r="69" spans="1:15" s="8" customFormat="1">
      <c r="A69" s="8">
        <v>24</v>
      </c>
      <c r="B69" s="9">
        <v>1.19E-6</v>
      </c>
      <c r="C69" s="8" t="s">
        <v>1292</v>
      </c>
      <c r="D69" s="8">
        <v>10620055</v>
      </c>
      <c r="E69" s="8">
        <v>10644745</v>
      </c>
      <c r="F69" s="8" t="s">
        <v>2421</v>
      </c>
      <c r="G69" s="8" t="s">
        <v>1292</v>
      </c>
      <c r="H69" s="8">
        <v>10664607</v>
      </c>
      <c r="I69" s="8">
        <v>10665225</v>
      </c>
      <c r="J69" s="8" t="s">
        <v>21</v>
      </c>
      <c r="K69" s="8" t="s">
        <v>2422</v>
      </c>
      <c r="L69" s="8" t="s">
        <v>2317</v>
      </c>
      <c r="M69" s="8" t="s">
        <v>1327</v>
      </c>
    </row>
    <row r="70" spans="1:15" s="8" customFormat="1">
      <c r="A70" s="8">
        <v>24</v>
      </c>
      <c r="B70" s="9">
        <v>1.19E-6</v>
      </c>
      <c r="C70" s="8" t="s">
        <v>1292</v>
      </c>
      <c r="D70" s="8">
        <v>10620055</v>
      </c>
      <c r="E70" s="8">
        <v>10644745</v>
      </c>
      <c r="F70" s="8" t="s">
        <v>2423</v>
      </c>
      <c r="G70" s="8" t="s">
        <v>1292</v>
      </c>
      <c r="H70" s="8">
        <v>10654332</v>
      </c>
      <c r="I70" s="8">
        <v>10657928</v>
      </c>
      <c r="J70" s="8" t="s">
        <v>1331</v>
      </c>
      <c r="K70" s="8" t="s">
        <v>2424</v>
      </c>
      <c r="L70" s="8" t="s">
        <v>2314</v>
      </c>
      <c r="M70" s="8" t="s">
        <v>1440</v>
      </c>
    </row>
    <row r="71" spans="1:15" s="8" customFormat="1">
      <c r="A71" s="8">
        <v>24</v>
      </c>
      <c r="B71" s="9">
        <v>1.19E-6</v>
      </c>
      <c r="C71" s="8" t="s">
        <v>1292</v>
      </c>
      <c r="D71" s="8">
        <v>10620055</v>
      </c>
      <c r="E71" s="8">
        <v>10644745</v>
      </c>
      <c r="F71" s="8" t="s">
        <v>2425</v>
      </c>
      <c r="G71" s="8" t="s">
        <v>1292</v>
      </c>
      <c r="H71" s="8">
        <v>10652323</v>
      </c>
      <c r="I71" s="8">
        <v>10656037</v>
      </c>
      <c r="J71" s="8" t="s">
        <v>21</v>
      </c>
      <c r="K71" s="8" t="s">
        <v>2426</v>
      </c>
      <c r="L71" s="8" t="s">
        <v>2317</v>
      </c>
      <c r="M71" s="8" t="s">
        <v>1327</v>
      </c>
    </row>
    <row r="72" spans="1:15" s="8" customFormat="1">
      <c r="A72" s="8">
        <v>25</v>
      </c>
      <c r="B72" s="9">
        <v>1.2500000000000001E-6</v>
      </c>
      <c r="C72" s="8" t="s">
        <v>1293</v>
      </c>
      <c r="D72" s="8">
        <v>87365595</v>
      </c>
      <c r="E72" s="8">
        <v>87365595</v>
      </c>
      <c r="F72" s="8" t="s">
        <v>1538</v>
      </c>
      <c r="G72" s="8" t="s">
        <v>1293</v>
      </c>
      <c r="H72" s="8">
        <v>87372122</v>
      </c>
      <c r="I72" s="8">
        <v>87389099</v>
      </c>
      <c r="J72" s="8" t="s">
        <v>1331</v>
      </c>
      <c r="K72" s="8" t="s">
        <v>1539</v>
      </c>
      <c r="L72" s="8" t="s">
        <v>1326</v>
      </c>
      <c r="M72" s="8" t="s">
        <v>1376</v>
      </c>
    </row>
    <row r="73" spans="1:15" s="8" customFormat="1">
      <c r="A73" s="8">
        <v>26</v>
      </c>
      <c r="B73" s="9">
        <v>1.3400000000000001E-6</v>
      </c>
      <c r="C73" s="8" t="s">
        <v>1306</v>
      </c>
      <c r="D73" s="8">
        <v>54495269</v>
      </c>
      <c r="E73" s="8">
        <v>54519039</v>
      </c>
      <c r="F73" s="8" t="s">
        <v>2427</v>
      </c>
      <c r="G73" s="8" t="s">
        <v>1306</v>
      </c>
      <c r="H73" s="8">
        <v>54487137</v>
      </c>
      <c r="I73" s="8">
        <v>54488021</v>
      </c>
      <c r="J73" s="8" t="s">
        <v>1331</v>
      </c>
      <c r="K73" s="8" t="s">
        <v>2428</v>
      </c>
      <c r="L73" s="8" t="s">
        <v>2317</v>
      </c>
      <c r="M73" s="8" t="s">
        <v>1327</v>
      </c>
      <c r="N73" s="8" t="s">
        <v>2429</v>
      </c>
      <c r="O73" s="8" t="s">
        <v>2430</v>
      </c>
    </row>
    <row r="74" spans="1:15" s="8" customFormat="1">
      <c r="A74" s="8">
        <v>27</v>
      </c>
      <c r="B74" s="9">
        <v>1.3400000000000001E-6</v>
      </c>
      <c r="C74" s="8" t="s">
        <v>1293</v>
      </c>
      <c r="D74" s="8">
        <v>87376173</v>
      </c>
      <c r="E74" s="8">
        <v>87376173</v>
      </c>
      <c r="F74" s="8" t="s">
        <v>1538</v>
      </c>
      <c r="G74" s="8" t="s">
        <v>1293</v>
      </c>
      <c r="H74" s="8">
        <v>87372122</v>
      </c>
      <c r="I74" s="8">
        <v>87389099</v>
      </c>
      <c r="J74" s="8" t="s">
        <v>1331</v>
      </c>
      <c r="K74" s="8" t="s">
        <v>1539</v>
      </c>
      <c r="L74" s="8" t="s">
        <v>1326</v>
      </c>
      <c r="M74" s="8" t="s">
        <v>1376</v>
      </c>
    </row>
    <row r="75" spans="1:15" s="8" customFormat="1">
      <c r="A75" s="8">
        <v>28</v>
      </c>
      <c r="B75" s="9">
        <v>1.3799999999999999E-6</v>
      </c>
      <c r="C75" s="8" t="s">
        <v>1293</v>
      </c>
      <c r="D75" s="8">
        <v>73414605</v>
      </c>
      <c r="E75" s="8">
        <v>73481305</v>
      </c>
      <c r="F75" s="8" t="s">
        <v>1544</v>
      </c>
      <c r="G75" s="8" t="s">
        <v>1293</v>
      </c>
      <c r="H75" s="8">
        <v>73393040</v>
      </c>
      <c r="I75" s="8">
        <v>73426411</v>
      </c>
      <c r="J75" s="8" t="s">
        <v>1331</v>
      </c>
      <c r="K75" s="8" t="s">
        <v>1545</v>
      </c>
      <c r="L75" s="8" t="s">
        <v>1326</v>
      </c>
      <c r="M75" s="8" t="s">
        <v>1327</v>
      </c>
      <c r="N75" s="8" t="s">
        <v>1546</v>
      </c>
      <c r="O75" s="8" t="s">
        <v>1547</v>
      </c>
    </row>
    <row r="76" spans="1:15" s="8" customFormat="1">
      <c r="A76" s="8">
        <v>28</v>
      </c>
      <c r="B76" s="9">
        <v>1.3799999999999999E-6</v>
      </c>
      <c r="C76" s="8" t="s">
        <v>1293</v>
      </c>
      <c r="D76" s="8">
        <v>73414605</v>
      </c>
      <c r="E76" s="8">
        <v>73481305</v>
      </c>
      <c r="F76" s="8" t="s">
        <v>2431</v>
      </c>
      <c r="G76" s="8" t="s">
        <v>1293</v>
      </c>
      <c r="H76" s="8">
        <v>73396320</v>
      </c>
      <c r="I76" s="8">
        <v>73396638</v>
      </c>
      <c r="J76" s="8" t="s">
        <v>21</v>
      </c>
      <c r="K76" s="8" t="s">
        <v>2432</v>
      </c>
      <c r="L76" s="8" t="s">
        <v>2317</v>
      </c>
      <c r="M76" s="8" t="s">
        <v>1327</v>
      </c>
    </row>
    <row r="77" spans="1:15" s="8" customFormat="1">
      <c r="A77" s="8">
        <v>28</v>
      </c>
      <c r="B77" s="9">
        <v>1.3799999999999999E-6</v>
      </c>
      <c r="C77" s="8" t="s">
        <v>1293</v>
      </c>
      <c r="D77" s="8">
        <v>73414605</v>
      </c>
      <c r="E77" s="8">
        <v>73481305</v>
      </c>
      <c r="F77" s="8" t="s">
        <v>2433</v>
      </c>
      <c r="G77" s="8" t="s">
        <v>1293</v>
      </c>
      <c r="H77" s="8">
        <v>73430353</v>
      </c>
      <c r="I77" s="8">
        <v>73430716</v>
      </c>
      <c r="J77" s="8" t="s">
        <v>21</v>
      </c>
      <c r="K77" s="8" t="s">
        <v>2434</v>
      </c>
      <c r="L77" s="8" t="s">
        <v>2317</v>
      </c>
      <c r="M77" s="8" t="s">
        <v>1327</v>
      </c>
    </row>
    <row r="78" spans="1:15" s="8" customFormat="1">
      <c r="A78" s="8">
        <v>28</v>
      </c>
      <c r="B78" s="9">
        <v>1.3799999999999999E-6</v>
      </c>
      <c r="C78" s="8" t="s">
        <v>1293</v>
      </c>
      <c r="D78" s="8">
        <v>73414605</v>
      </c>
      <c r="E78" s="8">
        <v>73481305</v>
      </c>
      <c r="F78" s="8" t="s">
        <v>2435</v>
      </c>
      <c r="G78" s="8" t="s">
        <v>1293</v>
      </c>
      <c r="H78" s="8">
        <v>73427303</v>
      </c>
      <c r="I78" s="8">
        <v>73428701</v>
      </c>
      <c r="J78" s="8" t="s">
        <v>1331</v>
      </c>
      <c r="K78" s="8" t="s">
        <v>2436</v>
      </c>
      <c r="L78" s="8" t="s">
        <v>2317</v>
      </c>
      <c r="M78" s="8" t="s">
        <v>1327</v>
      </c>
    </row>
    <row r="79" spans="1:15" s="8" customFormat="1">
      <c r="A79" s="8">
        <v>28</v>
      </c>
      <c r="B79" s="9">
        <v>1.3799999999999999E-6</v>
      </c>
      <c r="C79" s="8" t="s">
        <v>1293</v>
      </c>
      <c r="D79" s="8">
        <v>73414605</v>
      </c>
      <c r="E79" s="8">
        <v>73481305</v>
      </c>
      <c r="F79" s="8" t="s">
        <v>1556</v>
      </c>
      <c r="G79" s="8" t="s">
        <v>1293</v>
      </c>
      <c r="H79" s="8">
        <v>73436159</v>
      </c>
      <c r="I79" s="8">
        <v>73493920</v>
      </c>
      <c r="J79" s="8" t="s">
        <v>21</v>
      </c>
      <c r="K79" s="8" t="s">
        <v>1557</v>
      </c>
      <c r="L79" s="8" t="s">
        <v>1326</v>
      </c>
      <c r="M79" s="8" t="s">
        <v>1327</v>
      </c>
      <c r="N79" s="8" t="s">
        <v>1558</v>
      </c>
      <c r="O79" s="8" t="s">
        <v>1559</v>
      </c>
    </row>
    <row r="80" spans="1:15" s="8" customFormat="1">
      <c r="A80" s="8">
        <v>29</v>
      </c>
      <c r="B80" s="9">
        <v>1.4100000000000001E-6</v>
      </c>
      <c r="C80" s="8" t="s">
        <v>1294</v>
      </c>
      <c r="D80" s="8">
        <v>139204849</v>
      </c>
      <c r="E80" s="8">
        <v>139206799</v>
      </c>
      <c r="F80" s="8" t="s">
        <v>1564</v>
      </c>
      <c r="G80" s="8" t="s">
        <v>1294</v>
      </c>
      <c r="H80" s="8">
        <v>139117063</v>
      </c>
      <c r="I80" s="8">
        <v>139225207</v>
      </c>
      <c r="J80" s="8" t="s">
        <v>1331</v>
      </c>
      <c r="K80" s="8" t="s">
        <v>1565</v>
      </c>
      <c r="L80" s="8" t="s">
        <v>1326</v>
      </c>
      <c r="M80" s="8" t="s">
        <v>1327</v>
      </c>
      <c r="N80" s="8" t="s">
        <v>1566</v>
      </c>
      <c r="O80" s="8" t="s">
        <v>1567</v>
      </c>
    </row>
    <row r="81" spans="1:15" s="8" customFormat="1">
      <c r="A81" s="8">
        <v>29</v>
      </c>
      <c r="B81" s="9">
        <v>1.4100000000000001E-6</v>
      </c>
      <c r="C81" s="8" t="s">
        <v>1294</v>
      </c>
      <c r="D81" s="8">
        <v>139204849</v>
      </c>
      <c r="E81" s="8">
        <v>139206799</v>
      </c>
      <c r="F81" s="8" t="s">
        <v>1568</v>
      </c>
      <c r="G81" s="8" t="s">
        <v>1294</v>
      </c>
      <c r="H81" s="8">
        <v>139224630</v>
      </c>
      <c r="I81" s="8">
        <v>139309398</v>
      </c>
      <c r="J81" s="8" t="s">
        <v>21</v>
      </c>
      <c r="K81" s="8" t="s">
        <v>1569</v>
      </c>
      <c r="L81" s="8" t="s">
        <v>1326</v>
      </c>
      <c r="M81" s="8" t="s">
        <v>1327</v>
      </c>
      <c r="N81" s="8" t="s">
        <v>1570</v>
      </c>
    </row>
    <row r="82" spans="1:15" s="8" customFormat="1">
      <c r="A82" s="8">
        <v>29</v>
      </c>
      <c r="B82" s="9">
        <v>1.4100000000000001E-6</v>
      </c>
      <c r="C82" s="8" t="s">
        <v>1294</v>
      </c>
      <c r="D82" s="8">
        <v>139204849</v>
      </c>
      <c r="E82" s="8">
        <v>139206799</v>
      </c>
      <c r="F82" s="8" t="s">
        <v>2437</v>
      </c>
      <c r="G82" s="8" t="s">
        <v>1294</v>
      </c>
      <c r="H82" s="8">
        <v>139200036</v>
      </c>
      <c r="I82" s="8">
        <v>139200544</v>
      </c>
      <c r="J82" s="8" t="s">
        <v>21</v>
      </c>
      <c r="K82" s="8" t="s">
        <v>2438</v>
      </c>
      <c r="L82" s="8" t="s">
        <v>2317</v>
      </c>
      <c r="M82" s="8" t="s">
        <v>1327</v>
      </c>
    </row>
    <row r="83" spans="1:15" s="8" customFormat="1">
      <c r="A83" s="8">
        <v>31</v>
      </c>
      <c r="B83" s="9">
        <v>1.61E-6</v>
      </c>
      <c r="C83" s="8" t="s">
        <v>1300</v>
      </c>
      <c r="D83" s="8">
        <v>18122009</v>
      </c>
      <c r="E83" s="8">
        <v>18131919</v>
      </c>
      <c r="F83" s="8" t="s">
        <v>1575</v>
      </c>
      <c r="G83" s="8" t="s">
        <v>1300</v>
      </c>
      <c r="H83" s="8">
        <v>18081808</v>
      </c>
      <c r="I83" s="8">
        <v>18153558</v>
      </c>
      <c r="J83" s="8" t="s">
        <v>1331</v>
      </c>
      <c r="K83" s="8" t="s">
        <v>1576</v>
      </c>
      <c r="L83" s="8" t="s">
        <v>1326</v>
      </c>
      <c r="M83" s="8" t="s">
        <v>1327</v>
      </c>
      <c r="N83" s="8" t="s">
        <v>1577</v>
      </c>
      <c r="O83" s="8" t="s">
        <v>1578</v>
      </c>
    </row>
    <row r="84" spans="1:15" s="8" customFormat="1">
      <c r="A84" s="8">
        <v>33</v>
      </c>
      <c r="B84" s="9">
        <v>1.77E-6</v>
      </c>
      <c r="C84" s="8" t="s">
        <v>1305</v>
      </c>
      <c r="D84" s="8">
        <v>14176445</v>
      </c>
      <c r="E84" s="8">
        <v>14284945</v>
      </c>
      <c r="F84" s="8" t="s">
        <v>2439</v>
      </c>
      <c r="G84" s="8" t="s">
        <v>1305</v>
      </c>
      <c r="H84" s="8">
        <v>14176964</v>
      </c>
      <c r="I84" s="8">
        <v>14177025</v>
      </c>
      <c r="J84" s="8" t="s">
        <v>1331</v>
      </c>
      <c r="K84" s="8" t="s">
        <v>2440</v>
      </c>
      <c r="L84" s="8" t="s">
        <v>2364</v>
      </c>
      <c r="M84" s="8" t="s">
        <v>1327</v>
      </c>
      <c r="N84" s="8" t="s">
        <v>2441</v>
      </c>
    </row>
    <row r="85" spans="1:15" s="8" customFormat="1">
      <c r="A85" s="8">
        <v>33</v>
      </c>
      <c r="B85" s="9">
        <v>1.77E-6</v>
      </c>
      <c r="C85" s="8" t="s">
        <v>1305</v>
      </c>
      <c r="D85" s="8">
        <v>14176445</v>
      </c>
      <c r="E85" s="8">
        <v>14284945</v>
      </c>
      <c r="F85" s="8" t="s">
        <v>2442</v>
      </c>
      <c r="G85" s="8" t="s">
        <v>1305</v>
      </c>
      <c r="H85" s="8">
        <v>14166542</v>
      </c>
      <c r="I85" s="8">
        <v>14167181</v>
      </c>
      <c r="J85" s="8" t="s">
        <v>1331</v>
      </c>
      <c r="K85" s="8" t="s">
        <v>2443</v>
      </c>
      <c r="L85" s="8" t="s">
        <v>2317</v>
      </c>
      <c r="M85" s="8" t="s">
        <v>1327</v>
      </c>
    </row>
    <row r="86" spans="1:15" s="8" customFormat="1">
      <c r="A86" s="8">
        <v>33</v>
      </c>
      <c r="B86" s="9">
        <v>1.77E-6</v>
      </c>
      <c r="C86" s="8" t="s">
        <v>1305</v>
      </c>
      <c r="D86" s="8">
        <v>14176445</v>
      </c>
      <c r="E86" s="8">
        <v>14284945</v>
      </c>
      <c r="F86" s="8" t="s">
        <v>1587</v>
      </c>
      <c r="G86" s="8" t="s">
        <v>1305</v>
      </c>
      <c r="H86" s="8">
        <v>13947373</v>
      </c>
      <c r="I86" s="8">
        <v>15095848</v>
      </c>
      <c r="J86" s="8" t="s">
        <v>21</v>
      </c>
      <c r="K86" s="8" t="s">
        <v>1588</v>
      </c>
      <c r="L86" s="8" t="s">
        <v>1326</v>
      </c>
      <c r="M86" s="8" t="s">
        <v>1327</v>
      </c>
      <c r="N86" s="8" t="s">
        <v>1589</v>
      </c>
      <c r="O86" s="8" t="s">
        <v>1590</v>
      </c>
    </row>
    <row r="87" spans="1:15" s="8" customFormat="1">
      <c r="A87" s="8">
        <v>34</v>
      </c>
      <c r="B87" s="9">
        <v>1.9599999999999999E-6</v>
      </c>
      <c r="C87" s="8" t="s">
        <v>1308</v>
      </c>
      <c r="D87" s="8">
        <v>9875466</v>
      </c>
      <c r="E87" s="8">
        <v>9953366</v>
      </c>
      <c r="F87" s="8" t="s">
        <v>1591</v>
      </c>
      <c r="G87" s="8" t="s">
        <v>1308</v>
      </c>
      <c r="H87" s="8">
        <v>9852376</v>
      </c>
      <c r="I87" s="8">
        <v>10276611</v>
      </c>
      <c r="J87" s="8" t="s">
        <v>21</v>
      </c>
      <c r="K87" s="8" t="s">
        <v>1592</v>
      </c>
      <c r="L87" s="8" t="s">
        <v>1326</v>
      </c>
      <c r="M87" s="8" t="s">
        <v>1327</v>
      </c>
      <c r="N87" s="8" t="s">
        <v>1593</v>
      </c>
      <c r="O87" s="8" t="s">
        <v>1594</v>
      </c>
    </row>
    <row r="88" spans="1:15" s="8" customFormat="1">
      <c r="A88" s="8">
        <v>36</v>
      </c>
      <c r="B88" s="9">
        <v>2.21E-6</v>
      </c>
      <c r="C88" s="8" t="s">
        <v>1307</v>
      </c>
      <c r="D88" s="8">
        <v>44226900</v>
      </c>
      <c r="E88" s="8">
        <v>44451800</v>
      </c>
      <c r="F88" s="8" t="s">
        <v>2444</v>
      </c>
      <c r="G88" s="8" t="s">
        <v>1307</v>
      </c>
      <c r="H88" s="8">
        <v>44462619</v>
      </c>
      <c r="I88" s="8">
        <v>44465499</v>
      </c>
      <c r="J88" s="8" t="s">
        <v>21</v>
      </c>
      <c r="K88" s="8" t="s">
        <v>2445</v>
      </c>
      <c r="L88" s="8" t="s">
        <v>2314</v>
      </c>
      <c r="M88" s="8" t="s">
        <v>1440</v>
      </c>
      <c r="N88" s="8" t="s">
        <v>2446</v>
      </c>
    </row>
    <row r="89" spans="1:15" s="8" customFormat="1">
      <c r="A89" s="8">
        <v>36</v>
      </c>
      <c r="B89" s="9">
        <v>2.21E-6</v>
      </c>
      <c r="C89" s="8" t="s">
        <v>1307</v>
      </c>
      <c r="D89" s="8">
        <v>44226900</v>
      </c>
      <c r="E89" s="8">
        <v>44451800</v>
      </c>
      <c r="F89" s="8" t="s">
        <v>2447</v>
      </c>
      <c r="G89" s="8" t="s">
        <v>1307</v>
      </c>
      <c r="H89" s="8">
        <v>44379433</v>
      </c>
      <c r="I89" s="8">
        <v>44380044</v>
      </c>
      <c r="J89" s="8" t="s">
        <v>21</v>
      </c>
      <c r="K89" s="8" t="s">
        <v>2448</v>
      </c>
      <c r="L89" s="8" t="s">
        <v>2394</v>
      </c>
      <c r="M89" s="8" t="s">
        <v>1440</v>
      </c>
    </row>
    <row r="90" spans="1:15" s="8" customFormat="1">
      <c r="A90" s="8">
        <v>36</v>
      </c>
      <c r="B90" s="9">
        <v>2.21E-6</v>
      </c>
      <c r="C90" s="8" t="s">
        <v>1307</v>
      </c>
      <c r="D90" s="8">
        <v>44226900</v>
      </c>
      <c r="E90" s="8">
        <v>44451800</v>
      </c>
      <c r="F90" s="8" t="s">
        <v>1599</v>
      </c>
      <c r="G90" s="8" t="s">
        <v>1307</v>
      </c>
      <c r="H90" s="8">
        <v>44379611</v>
      </c>
      <c r="I90" s="8">
        <v>44450943</v>
      </c>
      <c r="J90" s="8" t="s">
        <v>1331</v>
      </c>
      <c r="K90" s="8" t="s">
        <v>1600</v>
      </c>
      <c r="L90" s="8" t="s">
        <v>1326</v>
      </c>
      <c r="M90" s="8" t="s">
        <v>1327</v>
      </c>
      <c r="N90" s="8" t="s">
        <v>1601</v>
      </c>
      <c r="O90" s="8" t="s">
        <v>1602</v>
      </c>
    </row>
    <row r="91" spans="1:15" s="8" customFormat="1">
      <c r="A91" s="8">
        <v>36</v>
      </c>
      <c r="B91" s="9">
        <v>2.21E-6</v>
      </c>
      <c r="C91" s="8" t="s">
        <v>1307</v>
      </c>
      <c r="D91" s="8">
        <v>44226900</v>
      </c>
      <c r="E91" s="8">
        <v>44451800</v>
      </c>
      <c r="F91" s="8" t="s">
        <v>1603</v>
      </c>
      <c r="G91" s="8" t="s">
        <v>1307</v>
      </c>
      <c r="H91" s="8">
        <v>44283378</v>
      </c>
      <c r="I91" s="8">
        <v>44373590</v>
      </c>
      <c r="J91" s="8" t="s">
        <v>1331</v>
      </c>
      <c r="K91" s="8" t="s">
        <v>1604</v>
      </c>
      <c r="L91" s="8" t="s">
        <v>1326</v>
      </c>
      <c r="M91" s="8" t="s">
        <v>1327</v>
      </c>
      <c r="N91" s="8" t="s">
        <v>1605</v>
      </c>
      <c r="O91" s="8" t="s">
        <v>1606</v>
      </c>
    </row>
    <row r="92" spans="1:15" s="8" customFormat="1">
      <c r="A92" s="8">
        <v>37</v>
      </c>
      <c r="B92" s="9">
        <v>2.21E-6</v>
      </c>
      <c r="C92" s="8" t="s">
        <v>1301</v>
      </c>
      <c r="D92" s="8">
        <v>108781258</v>
      </c>
      <c r="E92" s="8">
        <v>108781258</v>
      </c>
      <c r="F92" s="8" t="s">
        <v>1614</v>
      </c>
      <c r="G92" s="8" t="s">
        <v>1301</v>
      </c>
      <c r="H92" s="8">
        <v>108333421</v>
      </c>
      <c r="I92" s="8">
        <v>108924292</v>
      </c>
      <c r="J92" s="8" t="s">
        <v>21</v>
      </c>
      <c r="K92" s="8" t="s">
        <v>1615</v>
      </c>
      <c r="L92" s="8" t="s">
        <v>1326</v>
      </c>
      <c r="M92" s="8" t="s">
        <v>1327</v>
      </c>
      <c r="N92" s="8" t="s">
        <v>1616</v>
      </c>
      <c r="O92" s="8" t="s">
        <v>1617</v>
      </c>
    </row>
    <row r="93" spans="1:15" s="8" customFormat="1">
      <c r="A93" s="8">
        <v>38</v>
      </c>
      <c r="B93" s="9">
        <v>2.3300000000000001E-6</v>
      </c>
      <c r="C93" s="8" t="s">
        <v>1295</v>
      </c>
      <c r="D93" s="8">
        <v>50780721</v>
      </c>
      <c r="E93" s="8">
        <v>51214821</v>
      </c>
      <c r="F93" s="8" t="s">
        <v>1620</v>
      </c>
      <c r="G93" s="8" t="s">
        <v>1295</v>
      </c>
      <c r="H93" s="8">
        <v>51157493</v>
      </c>
      <c r="I93" s="8">
        <v>51214905</v>
      </c>
      <c r="J93" s="8" t="s">
        <v>1331</v>
      </c>
      <c r="K93" s="8" t="s">
        <v>1621</v>
      </c>
      <c r="L93" s="8" t="s">
        <v>1326</v>
      </c>
      <c r="M93" s="8" t="s">
        <v>1327</v>
      </c>
      <c r="N93" s="8" t="s">
        <v>1622</v>
      </c>
      <c r="O93" s="8" t="s">
        <v>1623</v>
      </c>
    </row>
    <row r="94" spans="1:15" s="8" customFormat="1">
      <c r="A94" s="8">
        <v>38</v>
      </c>
      <c r="B94" s="9">
        <v>2.3300000000000001E-6</v>
      </c>
      <c r="C94" s="8" t="s">
        <v>1295</v>
      </c>
      <c r="D94" s="8">
        <v>50780721</v>
      </c>
      <c r="E94" s="8">
        <v>51214821</v>
      </c>
      <c r="F94" s="8" t="s">
        <v>1624</v>
      </c>
      <c r="G94" s="8" t="s">
        <v>1295</v>
      </c>
      <c r="H94" s="8">
        <v>50898768</v>
      </c>
      <c r="I94" s="8">
        <v>51142450</v>
      </c>
      <c r="J94" s="8" t="s">
        <v>1331</v>
      </c>
      <c r="K94" s="8" t="s">
        <v>1625</v>
      </c>
      <c r="L94" s="8" t="s">
        <v>1326</v>
      </c>
      <c r="M94" s="8" t="s">
        <v>1327</v>
      </c>
      <c r="N94" s="8" t="s">
        <v>1626</v>
      </c>
      <c r="O94" s="8" t="s">
        <v>1627</v>
      </c>
    </row>
    <row r="95" spans="1:15" s="8" customFormat="1">
      <c r="A95" s="8">
        <v>38</v>
      </c>
      <c r="B95" s="9">
        <v>2.3300000000000001E-6</v>
      </c>
      <c r="C95" s="8" t="s">
        <v>1295</v>
      </c>
      <c r="D95" s="8">
        <v>50780721</v>
      </c>
      <c r="E95" s="8">
        <v>51214821</v>
      </c>
      <c r="F95" s="8" t="s">
        <v>1628</v>
      </c>
      <c r="G95" s="8" t="s">
        <v>1295</v>
      </c>
      <c r="H95" s="8">
        <v>50720013</v>
      </c>
      <c r="I95" s="8">
        <v>50790405</v>
      </c>
      <c r="J95" s="8" t="s">
        <v>21</v>
      </c>
      <c r="K95" s="8" t="s">
        <v>1629</v>
      </c>
      <c r="L95" s="8" t="s">
        <v>1326</v>
      </c>
      <c r="M95" s="8" t="s">
        <v>1327</v>
      </c>
      <c r="N95" s="8" t="s">
        <v>1630</v>
      </c>
      <c r="O95" s="8" t="s">
        <v>1631</v>
      </c>
    </row>
    <row r="96" spans="1:15" s="8" customFormat="1">
      <c r="A96" s="8">
        <v>38</v>
      </c>
      <c r="B96" s="9">
        <v>2.3300000000000001E-6</v>
      </c>
      <c r="C96" s="8" t="s">
        <v>1295</v>
      </c>
      <c r="D96" s="8">
        <v>50780721</v>
      </c>
      <c r="E96" s="8">
        <v>51214821</v>
      </c>
      <c r="F96" s="8" t="s">
        <v>1632</v>
      </c>
      <c r="G96" s="8" t="s">
        <v>1295</v>
      </c>
      <c r="H96" s="8">
        <v>50786166</v>
      </c>
      <c r="I96" s="8">
        <v>50873787</v>
      </c>
      <c r="J96" s="8" t="s">
        <v>1331</v>
      </c>
      <c r="K96" s="8" t="s">
        <v>1633</v>
      </c>
      <c r="L96" s="8" t="s">
        <v>1326</v>
      </c>
      <c r="M96" s="8" t="s">
        <v>1327</v>
      </c>
      <c r="N96" s="8" t="s">
        <v>1634</v>
      </c>
      <c r="O96" s="8" t="s">
        <v>1635</v>
      </c>
    </row>
    <row r="97" spans="1:15" s="8" customFormat="1">
      <c r="A97" s="8">
        <v>38</v>
      </c>
      <c r="B97" s="9">
        <v>2.3300000000000001E-6</v>
      </c>
      <c r="C97" s="8" t="s">
        <v>1295</v>
      </c>
      <c r="D97" s="8">
        <v>50780721</v>
      </c>
      <c r="E97" s="8">
        <v>51214821</v>
      </c>
      <c r="F97" s="8" t="s">
        <v>2449</v>
      </c>
      <c r="G97" s="8" t="s">
        <v>1295</v>
      </c>
      <c r="H97" s="8">
        <v>51050756</v>
      </c>
      <c r="I97" s="8">
        <v>51050861</v>
      </c>
      <c r="J97" s="8" t="s">
        <v>1331</v>
      </c>
      <c r="K97" s="8" t="s">
        <v>2450</v>
      </c>
      <c r="L97" s="8" t="s">
        <v>2364</v>
      </c>
      <c r="M97" s="8" t="s">
        <v>1327</v>
      </c>
      <c r="N97" s="8" t="s">
        <v>2451</v>
      </c>
    </row>
    <row r="98" spans="1:15" s="8" customFormat="1">
      <c r="A98" s="8">
        <v>38</v>
      </c>
      <c r="B98" s="9">
        <v>2.3300000000000001E-6</v>
      </c>
      <c r="C98" s="8" t="s">
        <v>1295</v>
      </c>
      <c r="D98" s="8">
        <v>50780721</v>
      </c>
      <c r="E98" s="8">
        <v>51214821</v>
      </c>
      <c r="F98" s="8" t="s">
        <v>2452</v>
      </c>
      <c r="G98" s="8" t="s">
        <v>1295</v>
      </c>
      <c r="H98" s="8">
        <v>51027056</v>
      </c>
      <c r="I98" s="8">
        <v>51027159</v>
      </c>
      <c r="J98" s="8" t="s">
        <v>1331</v>
      </c>
      <c r="K98" s="8" t="s">
        <v>2453</v>
      </c>
      <c r="L98" s="8" t="s">
        <v>2364</v>
      </c>
      <c r="M98" s="8" t="s">
        <v>1327</v>
      </c>
      <c r="N98" s="8" t="s">
        <v>2454</v>
      </c>
    </row>
    <row r="99" spans="1:15" s="8" customFormat="1">
      <c r="A99" s="8">
        <v>38</v>
      </c>
      <c r="B99" s="9">
        <v>2.3300000000000001E-6</v>
      </c>
      <c r="C99" s="8" t="s">
        <v>1295</v>
      </c>
      <c r="D99" s="8">
        <v>50780721</v>
      </c>
      <c r="E99" s="8">
        <v>51214821</v>
      </c>
      <c r="F99" s="8" t="s">
        <v>2455</v>
      </c>
      <c r="G99" s="8" t="s">
        <v>1295</v>
      </c>
      <c r="H99" s="8">
        <v>51150675</v>
      </c>
      <c r="I99" s="8">
        <v>51151216</v>
      </c>
      <c r="J99" s="8" t="s">
        <v>1331</v>
      </c>
      <c r="K99" s="8" t="s">
        <v>2456</v>
      </c>
      <c r="L99" s="8" t="s">
        <v>2317</v>
      </c>
      <c r="M99" s="8" t="s">
        <v>1327</v>
      </c>
    </row>
    <row r="100" spans="1:15" s="8" customFormat="1">
      <c r="A100" s="8">
        <v>38</v>
      </c>
      <c r="B100" s="9">
        <v>2.3300000000000001E-6</v>
      </c>
      <c r="C100" s="8" t="s">
        <v>1295</v>
      </c>
      <c r="D100" s="8">
        <v>50780721</v>
      </c>
      <c r="E100" s="8">
        <v>51214821</v>
      </c>
      <c r="F100" s="8" t="s">
        <v>2457</v>
      </c>
      <c r="G100" s="8" t="s">
        <v>1295</v>
      </c>
      <c r="H100" s="8">
        <v>51200118</v>
      </c>
      <c r="I100" s="8">
        <v>51200220</v>
      </c>
      <c r="J100" s="8" t="s">
        <v>21</v>
      </c>
      <c r="K100" s="8" t="s">
        <v>2458</v>
      </c>
      <c r="L100" s="8" t="s">
        <v>2317</v>
      </c>
      <c r="M100" s="8" t="s">
        <v>1327</v>
      </c>
    </row>
    <row r="101" spans="1:15" s="8" customFormat="1">
      <c r="A101" s="8">
        <v>39</v>
      </c>
      <c r="B101" s="9">
        <v>2.3599999999999999E-6</v>
      </c>
      <c r="C101" s="8" t="s">
        <v>1303</v>
      </c>
      <c r="D101" s="8">
        <v>30289212</v>
      </c>
      <c r="E101" s="8">
        <v>30289363</v>
      </c>
      <c r="F101" s="8" t="s">
        <v>2459</v>
      </c>
      <c r="G101" s="8" t="s">
        <v>1303</v>
      </c>
      <c r="H101" s="8">
        <v>30290824</v>
      </c>
      <c r="I101" s="8">
        <v>30290952</v>
      </c>
      <c r="J101" s="8" t="s">
        <v>21</v>
      </c>
      <c r="K101" s="8" t="s">
        <v>2460</v>
      </c>
      <c r="L101" s="8" t="s">
        <v>2461</v>
      </c>
      <c r="M101" s="8" t="s">
        <v>1327</v>
      </c>
      <c r="N101" s="8" t="s">
        <v>2462</v>
      </c>
      <c r="O101" s="8" t="s">
        <v>2463</v>
      </c>
    </row>
    <row r="102" spans="1:15" s="8" customFormat="1">
      <c r="A102" s="8">
        <v>39</v>
      </c>
      <c r="B102" s="9">
        <v>2.3599999999999999E-6</v>
      </c>
      <c r="C102" s="8" t="s">
        <v>1303</v>
      </c>
      <c r="D102" s="8">
        <v>30289212</v>
      </c>
      <c r="E102" s="8">
        <v>30289363</v>
      </c>
      <c r="F102" s="8" t="s">
        <v>1643</v>
      </c>
      <c r="G102" s="8" t="s">
        <v>1303</v>
      </c>
      <c r="H102" s="8">
        <v>30264037</v>
      </c>
      <c r="I102" s="8">
        <v>30328064</v>
      </c>
      <c r="J102" s="8" t="s">
        <v>1331</v>
      </c>
      <c r="K102" s="8" t="s">
        <v>1644</v>
      </c>
      <c r="L102" s="8" t="s">
        <v>1326</v>
      </c>
      <c r="M102" s="8" t="s">
        <v>1327</v>
      </c>
      <c r="N102" s="8" t="s">
        <v>1645</v>
      </c>
      <c r="O102" s="8" t="s">
        <v>1646</v>
      </c>
    </row>
    <row r="103" spans="1:15" s="8" customFormat="1">
      <c r="A103" s="8">
        <v>40</v>
      </c>
      <c r="B103" s="9">
        <v>2.4499999999999998E-6</v>
      </c>
      <c r="C103" s="8" t="s">
        <v>1292</v>
      </c>
      <c r="D103" s="8">
        <v>9161674</v>
      </c>
      <c r="E103" s="8">
        <v>9195274</v>
      </c>
      <c r="F103" s="8" t="s">
        <v>1651</v>
      </c>
      <c r="G103" s="8" t="s">
        <v>1292</v>
      </c>
      <c r="H103" s="8">
        <v>9035138</v>
      </c>
      <c r="I103" s="8">
        <v>9546187</v>
      </c>
      <c r="J103" s="8" t="s">
        <v>21</v>
      </c>
      <c r="K103" s="8" t="s">
        <v>1652</v>
      </c>
      <c r="L103" s="8" t="s">
        <v>1326</v>
      </c>
      <c r="M103" s="8" t="s">
        <v>1327</v>
      </c>
      <c r="N103" s="8" t="s">
        <v>1653</v>
      </c>
      <c r="O103" s="8" t="s">
        <v>1654</v>
      </c>
    </row>
    <row r="104" spans="1:15" s="8" customFormat="1">
      <c r="A104" s="8">
        <v>41</v>
      </c>
      <c r="B104" s="9">
        <v>2.5500000000000001E-6</v>
      </c>
      <c r="C104" s="8" t="s">
        <v>1301</v>
      </c>
      <c r="D104" s="8">
        <v>20806439</v>
      </c>
      <c r="E104" s="8">
        <v>20912939</v>
      </c>
      <c r="F104" s="8" t="s">
        <v>2464</v>
      </c>
      <c r="G104" s="8" t="s">
        <v>1301</v>
      </c>
      <c r="H104" s="8">
        <v>20840899</v>
      </c>
      <c r="I104" s="8">
        <v>20840975</v>
      </c>
      <c r="J104" s="8" t="s">
        <v>1331</v>
      </c>
      <c r="K104" s="8" t="s">
        <v>2465</v>
      </c>
      <c r="L104" s="8" t="s">
        <v>2382</v>
      </c>
      <c r="M104" s="8" t="s">
        <v>1327</v>
      </c>
      <c r="N104" s="8" t="s">
        <v>2466</v>
      </c>
      <c r="O104" s="8" t="s">
        <v>2467</v>
      </c>
    </row>
    <row r="105" spans="1:15" s="8" customFormat="1">
      <c r="A105" s="8">
        <v>41</v>
      </c>
      <c r="B105" s="9">
        <v>2.5500000000000001E-6</v>
      </c>
      <c r="C105" s="8" t="s">
        <v>1301</v>
      </c>
      <c r="D105" s="8">
        <v>20806439</v>
      </c>
      <c r="E105" s="8">
        <v>20912939</v>
      </c>
      <c r="F105" s="8" t="s">
        <v>2468</v>
      </c>
      <c r="G105" s="8" t="s">
        <v>1301</v>
      </c>
      <c r="H105" s="8">
        <v>20836100</v>
      </c>
      <c r="I105" s="8">
        <v>20836351</v>
      </c>
      <c r="J105" s="8" t="s">
        <v>1331</v>
      </c>
      <c r="K105" s="8" t="s">
        <v>2469</v>
      </c>
      <c r="L105" s="8" t="s">
        <v>2317</v>
      </c>
      <c r="M105" s="8" t="s">
        <v>1327</v>
      </c>
    </row>
    <row r="106" spans="1:15" s="8" customFormat="1">
      <c r="A106" s="8">
        <v>42</v>
      </c>
      <c r="B106" s="9">
        <v>2.5799999999999999E-6</v>
      </c>
      <c r="C106" s="8" t="s">
        <v>1294</v>
      </c>
      <c r="D106" s="8">
        <v>99307417</v>
      </c>
      <c r="E106" s="8">
        <v>99460117</v>
      </c>
      <c r="F106" s="8" t="s">
        <v>1658</v>
      </c>
      <c r="G106" s="8" t="s">
        <v>1294</v>
      </c>
      <c r="H106" s="8">
        <v>99316420</v>
      </c>
      <c r="I106" s="8">
        <v>99395849</v>
      </c>
      <c r="J106" s="8" t="s">
        <v>21</v>
      </c>
      <c r="K106" s="8" t="s">
        <v>1659</v>
      </c>
      <c r="L106" s="8" t="s">
        <v>1326</v>
      </c>
      <c r="M106" s="8" t="s">
        <v>1327</v>
      </c>
      <c r="N106" s="8" t="s">
        <v>1660</v>
      </c>
      <c r="O106" s="8" t="s">
        <v>1661</v>
      </c>
    </row>
    <row r="107" spans="1:15" s="8" customFormat="1">
      <c r="A107" s="8">
        <v>43</v>
      </c>
      <c r="B107" s="9">
        <v>2.61E-6</v>
      </c>
      <c r="C107" s="8" t="s">
        <v>1309</v>
      </c>
      <c r="D107" s="8">
        <v>23167600</v>
      </c>
      <c r="E107" s="8">
        <v>23250300</v>
      </c>
      <c r="F107" s="8" t="s">
        <v>2470</v>
      </c>
      <c r="G107" s="8" t="s">
        <v>1309</v>
      </c>
      <c r="H107" s="8">
        <v>23119293</v>
      </c>
      <c r="I107" s="8">
        <v>23169735</v>
      </c>
      <c r="J107" s="8" t="s">
        <v>1331</v>
      </c>
      <c r="K107" s="8" t="s">
        <v>2471</v>
      </c>
      <c r="L107" s="8" t="s">
        <v>2314</v>
      </c>
      <c r="M107" s="8" t="s">
        <v>1440</v>
      </c>
    </row>
    <row r="108" spans="1:15" s="8" customFormat="1">
      <c r="A108" s="8">
        <v>44</v>
      </c>
      <c r="B108" s="9">
        <v>2.6299999999999998E-6</v>
      </c>
      <c r="C108" s="8" t="s">
        <v>1301</v>
      </c>
      <c r="D108" s="8">
        <v>69820247</v>
      </c>
      <c r="E108" s="8">
        <v>69820247</v>
      </c>
      <c r="F108" s="8" t="s">
        <v>1415</v>
      </c>
      <c r="G108" s="8" t="s">
        <v>1301</v>
      </c>
      <c r="H108" s="8">
        <v>69681665</v>
      </c>
      <c r="I108" s="8">
        <v>69835105</v>
      </c>
      <c r="J108" s="8" t="s">
        <v>21</v>
      </c>
      <c r="K108" s="8" t="s">
        <v>1416</v>
      </c>
      <c r="L108" s="8" t="s">
        <v>1326</v>
      </c>
      <c r="M108" s="8" t="s">
        <v>1327</v>
      </c>
      <c r="N108" s="8" t="s">
        <v>1417</v>
      </c>
      <c r="O108" s="8" t="s">
        <v>1418</v>
      </c>
    </row>
    <row r="109" spans="1:15" s="8" customFormat="1">
      <c r="A109" s="8">
        <v>45</v>
      </c>
      <c r="B109" s="9">
        <v>2.6400000000000001E-6</v>
      </c>
      <c r="C109" s="8" t="s">
        <v>1297</v>
      </c>
      <c r="D109" s="8">
        <v>53131520</v>
      </c>
      <c r="E109" s="8">
        <v>53168243</v>
      </c>
      <c r="F109" s="8" t="s">
        <v>2472</v>
      </c>
      <c r="G109" s="8" t="s">
        <v>1297</v>
      </c>
      <c r="H109" s="8">
        <v>53146452</v>
      </c>
      <c r="I109" s="8">
        <v>53146529</v>
      </c>
      <c r="J109" s="8" t="s">
        <v>1331</v>
      </c>
      <c r="K109" s="8" t="s">
        <v>2473</v>
      </c>
      <c r="L109" s="8" t="s">
        <v>2382</v>
      </c>
      <c r="M109" s="8" t="s">
        <v>1327</v>
      </c>
      <c r="N109" s="8" t="s">
        <v>2474</v>
      </c>
      <c r="O109" s="8" t="s">
        <v>2475</v>
      </c>
    </row>
    <row r="110" spans="1:15" s="8" customFormat="1">
      <c r="A110" s="8">
        <v>45</v>
      </c>
      <c r="B110" s="9">
        <v>2.6400000000000001E-6</v>
      </c>
      <c r="C110" s="8" t="s">
        <v>1297</v>
      </c>
      <c r="D110" s="8">
        <v>53131520</v>
      </c>
      <c r="E110" s="8">
        <v>53168243</v>
      </c>
      <c r="F110" s="8" t="s">
        <v>2476</v>
      </c>
      <c r="G110" s="8" t="s">
        <v>1297</v>
      </c>
      <c r="H110" s="8">
        <v>53119764</v>
      </c>
      <c r="I110" s="8">
        <v>53150171</v>
      </c>
      <c r="J110" s="8" t="s">
        <v>1331</v>
      </c>
      <c r="K110" s="8" t="s">
        <v>2477</v>
      </c>
      <c r="L110" s="8" t="s">
        <v>2394</v>
      </c>
      <c r="M110" s="8" t="s">
        <v>1440</v>
      </c>
    </row>
    <row r="111" spans="1:15" s="8" customFormat="1">
      <c r="A111" s="8">
        <v>45</v>
      </c>
      <c r="B111" s="9">
        <v>2.6400000000000001E-6</v>
      </c>
      <c r="C111" s="8" t="s">
        <v>1297</v>
      </c>
      <c r="D111" s="8">
        <v>53131520</v>
      </c>
      <c r="E111" s="8">
        <v>53168243</v>
      </c>
      <c r="F111" s="8" t="s">
        <v>2478</v>
      </c>
      <c r="G111" s="8" t="s">
        <v>1297</v>
      </c>
      <c r="H111" s="8">
        <v>53159406</v>
      </c>
      <c r="I111" s="8">
        <v>53163623</v>
      </c>
      <c r="J111" s="8" t="s">
        <v>1331</v>
      </c>
      <c r="K111" s="8" t="s">
        <v>2479</v>
      </c>
      <c r="L111" s="8" t="s">
        <v>2394</v>
      </c>
      <c r="M111" s="8" t="s">
        <v>1440</v>
      </c>
    </row>
    <row r="112" spans="1:15" s="8" customFormat="1">
      <c r="A112" s="8">
        <v>45</v>
      </c>
      <c r="B112" s="9">
        <v>2.6400000000000001E-6</v>
      </c>
      <c r="C112" s="8" t="s">
        <v>1297</v>
      </c>
      <c r="D112" s="8">
        <v>53131520</v>
      </c>
      <c r="E112" s="8">
        <v>53168243</v>
      </c>
      <c r="F112" s="8" t="s">
        <v>1674</v>
      </c>
      <c r="G112" s="8" t="s">
        <v>1297</v>
      </c>
      <c r="H112" s="8">
        <v>52889562</v>
      </c>
      <c r="I112" s="8">
        <v>53332018</v>
      </c>
      <c r="J112" s="8" t="s">
        <v>21</v>
      </c>
      <c r="K112" s="8" t="s">
        <v>1675</v>
      </c>
      <c r="L112" s="8" t="s">
        <v>1326</v>
      </c>
      <c r="M112" s="8" t="s">
        <v>1327</v>
      </c>
      <c r="N112" s="8" t="s">
        <v>1676</v>
      </c>
      <c r="O112" s="8" t="s">
        <v>1677</v>
      </c>
    </row>
    <row r="113" spans="1:15" s="8" customFormat="1">
      <c r="A113" s="8">
        <v>46</v>
      </c>
      <c r="B113" s="9">
        <v>2.65E-6</v>
      </c>
      <c r="C113" s="8" t="s">
        <v>1308</v>
      </c>
      <c r="D113" s="8">
        <v>49493603</v>
      </c>
      <c r="E113" s="8">
        <v>49495173</v>
      </c>
      <c r="F113" s="8" t="s">
        <v>2480</v>
      </c>
      <c r="G113" s="8" t="s">
        <v>1308</v>
      </c>
      <c r="H113" s="8">
        <v>49488140</v>
      </c>
      <c r="I113" s="8">
        <v>49491180</v>
      </c>
      <c r="J113" s="8" t="s">
        <v>1331</v>
      </c>
      <c r="K113" s="8" t="s">
        <v>2481</v>
      </c>
      <c r="L113" s="8" t="s">
        <v>2314</v>
      </c>
      <c r="M113" s="8" t="s">
        <v>1440</v>
      </c>
    </row>
    <row r="114" spans="1:15" s="8" customFormat="1">
      <c r="A114" s="8">
        <v>46</v>
      </c>
      <c r="B114" s="9">
        <v>2.65E-6</v>
      </c>
      <c r="C114" s="8" t="s">
        <v>1308</v>
      </c>
      <c r="D114" s="8">
        <v>49493603</v>
      </c>
      <c r="E114" s="8">
        <v>49495173</v>
      </c>
      <c r="F114" s="8" t="s">
        <v>2482</v>
      </c>
      <c r="G114" s="8" t="s">
        <v>1308</v>
      </c>
      <c r="H114" s="8">
        <v>49500017</v>
      </c>
      <c r="I114" s="8">
        <v>49503786</v>
      </c>
      <c r="J114" s="8" t="s">
        <v>1331</v>
      </c>
      <c r="K114" s="8" t="s">
        <v>2483</v>
      </c>
      <c r="L114" s="8" t="s">
        <v>2314</v>
      </c>
      <c r="M114" s="8" t="s">
        <v>1440</v>
      </c>
    </row>
    <row r="115" spans="1:15" s="8" customFormat="1">
      <c r="A115" s="8">
        <v>46</v>
      </c>
      <c r="B115" s="9">
        <v>2.65E-6</v>
      </c>
      <c r="C115" s="8" t="s">
        <v>1308</v>
      </c>
      <c r="D115" s="8">
        <v>49493603</v>
      </c>
      <c r="E115" s="8">
        <v>49495173</v>
      </c>
      <c r="F115" s="8" t="s">
        <v>2484</v>
      </c>
      <c r="G115" s="8" t="s">
        <v>1308</v>
      </c>
      <c r="H115" s="8">
        <v>49476821</v>
      </c>
      <c r="I115" s="8">
        <v>49487989</v>
      </c>
      <c r="J115" s="8" t="s">
        <v>21</v>
      </c>
      <c r="K115" s="8" t="s">
        <v>2485</v>
      </c>
      <c r="L115" s="8" t="s">
        <v>2314</v>
      </c>
      <c r="M115" s="8" t="s">
        <v>1440</v>
      </c>
    </row>
    <row r="116" spans="1:15" s="8" customFormat="1">
      <c r="A116" s="8">
        <v>47</v>
      </c>
      <c r="B116" s="9">
        <v>2.7999999999999999E-6</v>
      </c>
      <c r="C116" s="8" t="s">
        <v>1293</v>
      </c>
      <c r="D116" s="8">
        <v>89112108</v>
      </c>
      <c r="E116" s="8">
        <v>89278408</v>
      </c>
      <c r="F116" s="8" t="s">
        <v>1686</v>
      </c>
      <c r="G116" s="8" t="s">
        <v>1293</v>
      </c>
      <c r="H116" s="8">
        <v>89078775</v>
      </c>
      <c r="I116" s="8">
        <v>89259096</v>
      </c>
      <c r="J116" s="8" t="s">
        <v>21</v>
      </c>
      <c r="K116" s="8" t="s">
        <v>1687</v>
      </c>
      <c r="L116" s="8" t="s">
        <v>1326</v>
      </c>
      <c r="M116" s="8" t="s">
        <v>1327</v>
      </c>
      <c r="N116" s="8" t="s">
        <v>1688</v>
      </c>
      <c r="O116" s="8" t="s">
        <v>1689</v>
      </c>
    </row>
    <row r="117" spans="1:15" s="8" customFormat="1">
      <c r="A117" s="8">
        <v>47</v>
      </c>
      <c r="B117" s="9">
        <v>2.7999999999999999E-6</v>
      </c>
      <c r="C117" s="8" t="s">
        <v>1293</v>
      </c>
      <c r="D117" s="8">
        <v>89112108</v>
      </c>
      <c r="E117" s="8">
        <v>89278408</v>
      </c>
      <c r="F117" s="8" t="s">
        <v>2486</v>
      </c>
      <c r="G117" s="8" t="s">
        <v>1293</v>
      </c>
      <c r="H117" s="8">
        <v>89286641</v>
      </c>
      <c r="I117" s="8">
        <v>89286776</v>
      </c>
      <c r="J117" s="8" t="s">
        <v>1331</v>
      </c>
      <c r="K117" s="8" t="s">
        <v>2487</v>
      </c>
      <c r="L117" s="8" t="s">
        <v>2364</v>
      </c>
      <c r="M117" s="8" t="s">
        <v>1327</v>
      </c>
      <c r="N117" s="8" t="s">
        <v>2488</v>
      </c>
    </row>
    <row r="118" spans="1:15" s="8" customFormat="1">
      <c r="A118" s="8">
        <v>47</v>
      </c>
      <c r="B118" s="9">
        <v>2.7999999999999999E-6</v>
      </c>
      <c r="C118" s="8" t="s">
        <v>1293</v>
      </c>
      <c r="D118" s="8">
        <v>89112108</v>
      </c>
      <c r="E118" s="8">
        <v>89278408</v>
      </c>
      <c r="F118" s="8" t="s">
        <v>1694</v>
      </c>
      <c r="G118" s="8" t="s">
        <v>1293</v>
      </c>
      <c r="H118" s="8">
        <v>89290497</v>
      </c>
      <c r="I118" s="8">
        <v>89344335</v>
      </c>
      <c r="J118" s="8" t="s">
        <v>1331</v>
      </c>
      <c r="K118" s="8" t="s">
        <v>1695</v>
      </c>
      <c r="L118" s="8" t="s">
        <v>1326</v>
      </c>
      <c r="M118" s="8" t="s">
        <v>1327</v>
      </c>
      <c r="N118" s="8" t="s">
        <v>1696</v>
      </c>
      <c r="O118" s="8" t="s">
        <v>1697</v>
      </c>
    </row>
    <row r="119" spans="1:15" s="8" customFormat="1">
      <c r="A119" s="8">
        <v>48</v>
      </c>
      <c r="B119" s="9">
        <v>2.8499999999999998E-6</v>
      </c>
      <c r="C119" s="8" t="s">
        <v>1297</v>
      </c>
      <c r="D119" s="8">
        <v>52520149</v>
      </c>
      <c r="E119" s="8">
        <v>52547049</v>
      </c>
      <c r="F119" s="8" t="s">
        <v>1367</v>
      </c>
      <c r="G119" s="8" t="s">
        <v>1297</v>
      </c>
      <c r="H119" s="8">
        <v>52385091</v>
      </c>
      <c r="I119" s="8">
        <v>52562747</v>
      </c>
      <c r="J119" s="8" t="s">
        <v>1331</v>
      </c>
      <c r="K119" s="8" t="s">
        <v>1368</v>
      </c>
      <c r="L119" s="8" t="s">
        <v>1326</v>
      </c>
      <c r="M119" s="8" t="s">
        <v>1327</v>
      </c>
      <c r="N119" s="8" t="s">
        <v>1369</v>
      </c>
    </row>
    <row r="120" spans="1:15" s="8" customFormat="1">
      <c r="A120" s="8">
        <v>48</v>
      </c>
      <c r="B120" s="9">
        <v>2.8499999999999998E-6</v>
      </c>
      <c r="C120" s="8" t="s">
        <v>1297</v>
      </c>
      <c r="D120" s="8">
        <v>52520149</v>
      </c>
      <c r="E120" s="8">
        <v>52547049</v>
      </c>
      <c r="F120" s="8" t="s">
        <v>2489</v>
      </c>
      <c r="G120" s="8" t="s">
        <v>1297</v>
      </c>
      <c r="H120" s="8">
        <v>52553097</v>
      </c>
      <c r="I120" s="8">
        <v>52565314</v>
      </c>
      <c r="J120" s="8" t="s">
        <v>21</v>
      </c>
      <c r="K120" s="8" t="s">
        <v>2490</v>
      </c>
      <c r="L120" s="8" t="s">
        <v>2394</v>
      </c>
      <c r="M120" s="8" t="s">
        <v>1440</v>
      </c>
    </row>
    <row r="121" spans="1:15" s="8" customFormat="1">
      <c r="A121" s="8">
        <v>48</v>
      </c>
      <c r="B121" s="9">
        <v>2.8499999999999998E-6</v>
      </c>
      <c r="C121" s="8" t="s">
        <v>1297</v>
      </c>
      <c r="D121" s="8">
        <v>52520149</v>
      </c>
      <c r="E121" s="8">
        <v>52547049</v>
      </c>
      <c r="F121" s="8" t="s">
        <v>2491</v>
      </c>
      <c r="G121" s="8" t="s">
        <v>1297</v>
      </c>
      <c r="H121" s="8">
        <v>52546688</v>
      </c>
      <c r="I121" s="8">
        <v>52548040</v>
      </c>
      <c r="J121" s="8" t="s">
        <v>1331</v>
      </c>
      <c r="K121" s="8" t="s">
        <v>2492</v>
      </c>
      <c r="L121" s="8" t="s">
        <v>2314</v>
      </c>
      <c r="M121" s="8" t="s">
        <v>1440</v>
      </c>
    </row>
    <row r="122" spans="1:15" s="8" customFormat="1">
      <c r="A122" s="8">
        <v>49</v>
      </c>
      <c r="B122" s="9">
        <v>2.9900000000000002E-6</v>
      </c>
      <c r="C122" s="8" t="s">
        <v>1300</v>
      </c>
      <c r="D122" s="8">
        <v>77501887</v>
      </c>
      <c r="E122" s="8">
        <v>77501887</v>
      </c>
      <c r="F122" s="8" t="s">
        <v>1706</v>
      </c>
      <c r="G122" s="8" t="s">
        <v>1300</v>
      </c>
      <c r="H122" s="8">
        <v>77333126</v>
      </c>
      <c r="I122" s="8">
        <v>77531396</v>
      </c>
      <c r="J122" s="8" t="s">
        <v>1331</v>
      </c>
      <c r="K122" s="8" t="s">
        <v>1707</v>
      </c>
      <c r="L122" s="8" t="s">
        <v>1326</v>
      </c>
      <c r="M122" s="8" t="s">
        <v>1327</v>
      </c>
      <c r="N122" s="8" t="s">
        <v>1708</v>
      </c>
      <c r="O122" s="8" t="s">
        <v>1709</v>
      </c>
    </row>
    <row r="123" spans="1:15" s="8" customFormat="1">
      <c r="A123" s="8">
        <v>50</v>
      </c>
      <c r="B123" s="9">
        <v>3.0800000000000002E-6</v>
      </c>
      <c r="C123" s="8" t="s">
        <v>1301</v>
      </c>
      <c r="D123" s="8">
        <v>108779114</v>
      </c>
      <c r="E123" s="8">
        <v>108779114</v>
      </c>
      <c r="F123" s="8" t="s">
        <v>1614</v>
      </c>
      <c r="G123" s="8" t="s">
        <v>1301</v>
      </c>
      <c r="H123" s="8">
        <v>108333421</v>
      </c>
      <c r="I123" s="8">
        <v>108924292</v>
      </c>
      <c r="J123" s="8" t="s">
        <v>21</v>
      </c>
      <c r="K123" s="8" t="s">
        <v>1615</v>
      </c>
      <c r="L123" s="8" t="s">
        <v>1326</v>
      </c>
      <c r="M123" s="8" t="s">
        <v>1327</v>
      </c>
      <c r="N123" s="8" t="s">
        <v>1616</v>
      </c>
      <c r="O123" s="8" t="s">
        <v>1617</v>
      </c>
    </row>
    <row r="124" spans="1:15" s="8" customFormat="1">
      <c r="A124" s="8">
        <v>51</v>
      </c>
      <c r="B124" s="9">
        <v>3.2499999999999998E-6</v>
      </c>
      <c r="C124" s="8" t="s">
        <v>1310</v>
      </c>
      <c r="D124" s="8">
        <v>55190155</v>
      </c>
      <c r="E124" s="8">
        <v>55190155</v>
      </c>
      <c r="F124" s="8" t="s">
        <v>2493</v>
      </c>
      <c r="G124" s="8" t="s">
        <v>1310</v>
      </c>
      <c r="H124" s="8">
        <v>55182682</v>
      </c>
      <c r="I124" s="8">
        <v>55184042</v>
      </c>
      <c r="J124" s="8" t="s">
        <v>1331</v>
      </c>
      <c r="K124" s="8" t="s">
        <v>2494</v>
      </c>
      <c r="L124" s="8" t="s">
        <v>2317</v>
      </c>
      <c r="M124" s="8" t="s">
        <v>1327</v>
      </c>
    </row>
    <row r="125" spans="1:15" s="8" customFormat="1">
      <c r="A125" s="8">
        <v>51</v>
      </c>
      <c r="B125" s="9">
        <v>3.2499999999999998E-6</v>
      </c>
      <c r="C125" s="8" t="s">
        <v>1310</v>
      </c>
      <c r="D125" s="8">
        <v>55190155</v>
      </c>
      <c r="E125" s="8">
        <v>55190155</v>
      </c>
      <c r="F125" s="8" t="s">
        <v>1744</v>
      </c>
      <c r="G125" s="8" t="s">
        <v>1310</v>
      </c>
      <c r="H125" s="8">
        <v>55155340</v>
      </c>
      <c r="I125" s="8">
        <v>55181810</v>
      </c>
      <c r="J125" s="8" t="s">
        <v>1331</v>
      </c>
      <c r="K125" s="8" t="s">
        <v>1745</v>
      </c>
      <c r="L125" s="8" t="s">
        <v>1326</v>
      </c>
      <c r="M125" s="8" t="s">
        <v>1327</v>
      </c>
      <c r="N125" s="8" t="s">
        <v>1746</v>
      </c>
      <c r="O125" s="8" t="s">
        <v>1747</v>
      </c>
    </row>
    <row r="126" spans="1:15" s="8" customFormat="1">
      <c r="A126" s="8">
        <v>51</v>
      </c>
      <c r="B126" s="9">
        <v>3.2499999999999998E-6</v>
      </c>
      <c r="C126" s="8" t="s">
        <v>1310</v>
      </c>
      <c r="D126" s="8">
        <v>55190155</v>
      </c>
      <c r="E126" s="8">
        <v>55190155</v>
      </c>
      <c r="F126" s="8" t="s">
        <v>2495</v>
      </c>
      <c r="G126" s="8" t="s">
        <v>1310</v>
      </c>
      <c r="H126" s="8">
        <v>55208383</v>
      </c>
      <c r="I126" s="8">
        <v>55212683</v>
      </c>
      <c r="J126" s="8" t="s">
        <v>1331</v>
      </c>
      <c r="K126" s="8" t="s">
        <v>2496</v>
      </c>
      <c r="L126" s="8" t="s">
        <v>2317</v>
      </c>
      <c r="M126" s="8" t="s">
        <v>1327</v>
      </c>
      <c r="N126" s="8" t="s">
        <v>2497</v>
      </c>
      <c r="O126" s="8" t="s">
        <v>2498</v>
      </c>
    </row>
    <row r="127" spans="1:15" s="8" customFormat="1">
      <c r="A127" s="8">
        <v>52</v>
      </c>
      <c r="B127" s="9">
        <v>3.32E-6</v>
      </c>
      <c r="C127" s="8" t="s">
        <v>1311</v>
      </c>
      <c r="D127" s="8">
        <v>27949099</v>
      </c>
      <c r="E127" s="8">
        <v>28284799</v>
      </c>
      <c r="F127" s="8" t="s">
        <v>1748</v>
      </c>
      <c r="G127" s="8" t="s">
        <v>1311</v>
      </c>
      <c r="H127" s="8">
        <v>27928653</v>
      </c>
      <c r="I127" s="8">
        <v>27938599</v>
      </c>
      <c r="J127" s="8" t="s">
        <v>21</v>
      </c>
      <c r="K127" s="8" t="s">
        <v>1749</v>
      </c>
      <c r="L127" s="8" t="s">
        <v>1326</v>
      </c>
      <c r="M127" s="8" t="s">
        <v>1376</v>
      </c>
    </row>
    <row r="128" spans="1:15" s="8" customFormat="1">
      <c r="A128" s="8">
        <v>52</v>
      </c>
      <c r="B128" s="9">
        <v>3.32E-6</v>
      </c>
      <c r="C128" s="8" t="s">
        <v>1311</v>
      </c>
      <c r="D128" s="8">
        <v>27949099</v>
      </c>
      <c r="E128" s="8">
        <v>28284799</v>
      </c>
      <c r="F128" s="8" t="s">
        <v>1750</v>
      </c>
      <c r="G128" s="8" t="s">
        <v>1311</v>
      </c>
      <c r="H128" s="8">
        <v>27998851</v>
      </c>
      <c r="I128" s="8">
        <v>28009186</v>
      </c>
      <c r="J128" s="8" t="s">
        <v>21</v>
      </c>
      <c r="K128" s="8" t="s">
        <v>1751</v>
      </c>
      <c r="L128" s="8" t="s">
        <v>1326</v>
      </c>
      <c r="M128" s="8" t="s">
        <v>1440</v>
      </c>
    </row>
    <row r="129" spans="1:15" s="8" customFormat="1">
      <c r="A129" s="8">
        <v>52</v>
      </c>
      <c r="B129" s="9">
        <v>3.32E-6</v>
      </c>
      <c r="C129" s="8" t="s">
        <v>1311</v>
      </c>
      <c r="D129" s="8">
        <v>27949099</v>
      </c>
      <c r="E129" s="8">
        <v>28284799</v>
      </c>
      <c r="F129" s="8" t="s">
        <v>1752</v>
      </c>
      <c r="G129" s="8" t="s">
        <v>1311</v>
      </c>
      <c r="H129" s="8">
        <v>28112808</v>
      </c>
      <c r="I129" s="8">
        <v>28561768</v>
      </c>
      <c r="J129" s="8" t="s">
        <v>1331</v>
      </c>
      <c r="K129" s="8" t="s">
        <v>1753</v>
      </c>
      <c r="L129" s="8" t="s">
        <v>1326</v>
      </c>
      <c r="M129" s="8" t="s">
        <v>1327</v>
      </c>
      <c r="N129" s="8" t="s">
        <v>1754</v>
      </c>
      <c r="O129" s="8" t="s">
        <v>1755</v>
      </c>
    </row>
    <row r="130" spans="1:15" s="8" customFormat="1">
      <c r="A130" s="8">
        <v>52</v>
      </c>
      <c r="B130" s="9">
        <v>3.32E-6</v>
      </c>
      <c r="C130" s="8" t="s">
        <v>1311</v>
      </c>
      <c r="D130" s="8">
        <v>27949099</v>
      </c>
      <c r="E130" s="8">
        <v>28284799</v>
      </c>
      <c r="F130" s="8" t="s">
        <v>2499</v>
      </c>
      <c r="G130" s="8" t="s">
        <v>1311</v>
      </c>
      <c r="H130" s="8">
        <v>28219234</v>
      </c>
      <c r="I130" s="8">
        <v>28219316</v>
      </c>
      <c r="J130" s="8" t="s">
        <v>1331</v>
      </c>
      <c r="K130" s="8" t="s">
        <v>2500</v>
      </c>
      <c r="L130" s="8" t="s">
        <v>2382</v>
      </c>
      <c r="M130" s="8" t="s">
        <v>1327</v>
      </c>
      <c r="N130" s="8" t="s">
        <v>2501</v>
      </c>
      <c r="O130" s="8" t="s">
        <v>2502</v>
      </c>
    </row>
    <row r="131" spans="1:15" s="8" customFormat="1">
      <c r="A131" s="8">
        <v>52</v>
      </c>
      <c r="B131" s="9">
        <v>3.32E-6</v>
      </c>
      <c r="C131" s="8" t="s">
        <v>1311</v>
      </c>
      <c r="D131" s="8">
        <v>27949099</v>
      </c>
      <c r="E131" s="8">
        <v>28284799</v>
      </c>
      <c r="F131" s="8" t="s">
        <v>1764</v>
      </c>
      <c r="G131" s="8" t="s">
        <v>1311</v>
      </c>
      <c r="H131" s="8">
        <v>27994584</v>
      </c>
      <c r="I131" s="8">
        <v>28210954</v>
      </c>
      <c r="J131" s="8" t="s">
        <v>1331</v>
      </c>
      <c r="K131" s="8" t="s">
        <v>1765</v>
      </c>
      <c r="L131" s="8" t="s">
        <v>1326</v>
      </c>
      <c r="M131" s="8" t="s">
        <v>1327</v>
      </c>
      <c r="N131" s="8" t="s">
        <v>1766</v>
      </c>
      <c r="O131" s="8" t="s">
        <v>1767</v>
      </c>
    </row>
    <row r="132" spans="1:15" s="8" customFormat="1">
      <c r="A132" s="8">
        <v>52</v>
      </c>
      <c r="B132" s="9">
        <v>3.32E-6</v>
      </c>
      <c r="C132" s="8" t="s">
        <v>1311</v>
      </c>
      <c r="D132" s="8">
        <v>27949099</v>
      </c>
      <c r="E132" s="8">
        <v>28284799</v>
      </c>
      <c r="F132" s="8" t="s">
        <v>1768</v>
      </c>
      <c r="G132" s="8" t="s">
        <v>1311</v>
      </c>
      <c r="H132" s="8">
        <v>28004231</v>
      </c>
      <c r="I132" s="8">
        <v>28113965</v>
      </c>
      <c r="J132" s="8" t="s">
        <v>21</v>
      </c>
      <c r="K132" s="8" t="s">
        <v>1769</v>
      </c>
      <c r="L132" s="8" t="s">
        <v>1326</v>
      </c>
      <c r="M132" s="8" t="s">
        <v>1327</v>
      </c>
      <c r="N132" s="8" t="s">
        <v>1770</v>
      </c>
      <c r="O132" s="8" t="s">
        <v>1771</v>
      </c>
    </row>
    <row r="133" spans="1:15" s="8" customFormat="1">
      <c r="A133" s="8">
        <v>52</v>
      </c>
      <c r="B133" s="9">
        <v>3.32E-6</v>
      </c>
      <c r="C133" s="8" t="s">
        <v>1311</v>
      </c>
      <c r="D133" s="8">
        <v>27949099</v>
      </c>
      <c r="E133" s="8">
        <v>28284799</v>
      </c>
      <c r="F133" s="8" t="s">
        <v>2503</v>
      </c>
      <c r="G133" s="8" t="s">
        <v>1311</v>
      </c>
      <c r="H133" s="8">
        <v>28118983</v>
      </c>
      <c r="I133" s="8">
        <v>28120062</v>
      </c>
      <c r="J133" s="8" t="s">
        <v>21</v>
      </c>
      <c r="K133" s="8" t="s">
        <v>2504</v>
      </c>
      <c r="L133" s="8" t="s">
        <v>2317</v>
      </c>
      <c r="M133" s="8" t="s">
        <v>1327</v>
      </c>
    </row>
    <row r="134" spans="1:15" s="8" customFormat="1">
      <c r="A134" s="8">
        <v>52</v>
      </c>
      <c r="B134" s="9">
        <v>3.32E-6</v>
      </c>
      <c r="C134" s="8" t="s">
        <v>1311</v>
      </c>
      <c r="D134" s="8">
        <v>27949099</v>
      </c>
      <c r="E134" s="8">
        <v>28284799</v>
      </c>
      <c r="F134" s="8" t="s">
        <v>2505</v>
      </c>
      <c r="G134" s="8" t="s">
        <v>1311</v>
      </c>
      <c r="H134" s="8">
        <v>28238644</v>
      </c>
      <c r="I134" s="8">
        <v>28239349</v>
      </c>
      <c r="J134" s="8" t="s">
        <v>21</v>
      </c>
      <c r="K134" s="8" t="s">
        <v>2506</v>
      </c>
      <c r="L134" s="8" t="s">
        <v>2317</v>
      </c>
      <c r="M134" s="8" t="s">
        <v>1327</v>
      </c>
    </row>
    <row r="135" spans="1:15" s="8" customFormat="1">
      <c r="A135" s="8">
        <v>53</v>
      </c>
      <c r="B135" s="9">
        <v>3.41E-6</v>
      </c>
      <c r="C135" s="8" t="s">
        <v>1301</v>
      </c>
      <c r="D135" s="8">
        <v>112683536</v>
      </c>
      <c r="E135" s="8">
        <v>112683536</v>
      </c>
      <c r="F135" s="8" t="s">
        <v>1784</v>
      </c>
      <c r="G135" s="8" t="s">
        <v>1301</v>
      </c>
      <c r="H135" s="8">
        <v>112658488</v>
      </c>
      <c r="I135" s="8">
        <v>112679032</v>
      </c>
      <c r="J135" s="8" t="s">
        <v>21</v>
      </c>
      <c r="K135" s="8" t="s">
        <v>1785</v>
      </c>
      <c r="L135" s="8" t="s">
        <v>1326</v>
      </c>
      <c r="M135" s="8" t="s">
        <v>1327</v>
      </c>
      <c r="N135" s="8" t="s">
        <v>1786</v>
      </c>
      <c r="O135" s="8" t="s">
        <v>1787</v>
      </c>
    </row>
    <row r="136" spans="1:15" s="8" customFormat="1">
      <c r="A136" s="8">
        <v>53</v>
      </c>
      <c r="B136" s="9">
        <v>3.41E-6</v>
      </c>
      <c r="C136" s="8" t="s">
        <v>1301</v>
      </c>
      <c r="D136" s="8">
        <v>112683536</v>
      </c>
      <c r="E136" s="8">
        <v>112683536</v>
      </c>
      <c r="F136" s="8" t="s">
        <v>2507</v>
      </c>
      <c r="G136" s="8" t="s">
        <v>1301</v>
      </c>
      <c r="H136" s="8">
        <v>112670354</v>
      </c>
      <c r="I136" s="8">
        <v>112672002</v>
      </c>
      <c r="J136" s="8" t="s">
        <v>1331</v>
      </c>
      <c r="K136" s="8" t="s">
        <v>2508</v>
      </c>
      <c r="L136" s="8" t="s">
        <v>2394</v>
      </c>
      <c r="M136" s="8" t="s">
        <v>1440</v>
      </c>
    </row>
    <row r="137" spans="1:15" s="8" customFormat="1">
      <c r="A137" s="8">
        <v>53</v>
      </c>
      <c r="B137" s="9">
        <v>3.41E-6</v>
      </c>
      <c r="C137" s="8" t="s">
        <v>1301</v>
      </c>
      <c r="D137" s="8">
        <v>112683536</v>
      </c>
      <c r="E137" s="8">
        <v>112683536</v>
      </c>
      <c r="F137" s="8" t="s">
        <v>2509</v>
      </c>
      <c r="G137" s="8" t="s">
        <v>1301</v>
      </c>
      <c r="H137" s="8">
        <v>112696380</v>
      </c>
      <c r="I137" s="8">
        <v>112696991</v>
      </c>
      <c r="J137" s="8" t="s">
        <v>21</v>
      </c>
      <c r="K137" s="8" t="s">
        <v>2510</v>
      </c>
      <c r="L137" s="8" t="s">
        <v>2317</v>
      </c>
      <c r="M137" s="8" t="s">
        <v>1327</v>
      </c>
      <c r="N137" s="8" t="s">
        <v>2511</v>
      </c>
      <c r="O137" s="8" t="s">
        <v>2512</v>
      </c>
    </row>
    <row r="138" spans="1:15" s="8" customFormat="1">
      <c r="A138" s="8">
        <v>53</v>
      </c>
      <c r="B138" s="9">
        <v>3.41E-6</v>
      </c>
      <c r="C138" s="8" t="s">
        <v>1301</v>
      </c>
      <c r="D138" s="8">
        <v>112683536</v>
      </c>
      <c r="E138" s="8">
        <v>112683536</v>
      </c>
      <c r="F138" s="8" t="s">
        <v>1795</v>
      </c>
      <c r="G138" s="8" t="s">
        <v>1301</v>
      </c>
      <c r="H138" s="8">
        <v>112679301</v>
      </c>
      <c r="I138" s="8">
        <v>112773425</v>
      </c>
      <c r="J138" s="8" t="s">
        <v>1331</v>
      </c>
      <c r="K138" s="8" t="s">
        <v>1796</v>
      </c>
      <c r="L138" s="8" t="s">
        <v>1326</v>
      </c>
      <c r="M138" s="8" t="s">
        <v>1327</v>
      </c>
      <c r="N138" s="8" t="s">
        <v>1797</v>
      </c>
      <c r="O138" s="8" t="s">
        <v>1798</v>
      </c>
    </row>
    <row r="139" spans="1:15" s="8" customFormat="1">
      <c r="A139" s="8">
        <v>54</v>
      </c>
      <c r="B139" s="9">
        <v>3.4400000000000001E-6</v>
      </c>
      <c r="C139" s="8" t="s">
        <v>1302</v>
      </c>
      <c r="D139" s="8">
        <v>100601085</v>
      </c>
      <c r="E139" s="8">
        <v>100601085</v>
      </c>
      <c r="F139" s="8" t="s">
        <v>1803</v>
      </c>
      <c r="G139" s="8" t="s">
        <v>1302</v>
      </c>
      <c r="H139" s="8">
        <v>100615536</v>
      </c>
      <c r="I139" s="8">
        <v>100618986</v>
      </c>
      <c r="J139" s="8" t="s">
        <v>1331</v>
      </c>
      <c r="K139" s="8" t="s">
        <v>1804</v>
      </c>
      <c r="L139" s="8" t="s">
        <v>1326</v>
      </c>
      <c r="M139" s="8" t="s">
        <v>1327</v>
      </c>
      <c r="N139" s="8" t="s">
        <v>1805</v>
      </c>
      <c r="O139" s="8" t="s">
        <v>1806</v>
      </c>
    </row>
    <row r="140" spans="1:15" s="8" customFormat="1">
      <c r="A140" s="8">
        <v>56</v>
      </c>
      <c r="B140" s="9">
        <v>4.0500000000000002E-6</v>
      </c>
      <c r="C140" s="8" t="s">
        <v>1301</v>
      </c>
      <c r="D140" s="8">
        <v>108778135</v>
      </c>
      <c r="E140" s="8">
        <v>108778135</v>
      </c>
      <c r="F140" s="8" t="s">
        <v>1614</v>
      </c>
      <c r="G140" s="8" t="s">
        <v>1301</v>
      </c>
      <c r="H140" s="8">
        <v>108333421</v>
      </c>
      <c r="I140" s="8">
        <v>108924292</v>
      </c>
      <c r="J140" s="8" t="s">
        <v>21</v>
      </c>
      <c r="K140" s="8" t="s">
        <v>1615</v>
      </c>
      <c r="L140" s="8" t="s">
        <v>1326</v>
      </c>
      <c r="M140" s="8" t="s">
        <v>1327</v>
      </c>
      <c r="N140" s="8" t="s">
        <v>1616</v>
      </c>
      <c r="O140" s="8" t="s">
        <v>1617</v>
      </c>
    </row>
    <row r="141" spans="1:15" s="8" customFormat="1">
      <c r="A141" s="8">
        <v>57</v>
      </c>
      <c r="B141" s="9">
        <v>4.25E-6</v>
      </c>
      <c r="C141" s="8" t="s">
        <v>1300</v>
      </c>
      <c r="D141" s="8">
        <v>240055416</v>
      </c>
      <c r="E141" s="8">
        <v>240055416</v>
      </c>
      <c r="F141" s="8" t="s">
        <v>1815</v>
      </c>
      <c r="G141" s="8" t="s">
        <v>1300</v>
      </c>
      <c r="H141" s="8">
        <v>239549865</v>
      </c>
      <c r="I141" s="8">
        <v>240078750</v>
      </c>
      <c r="J141" s="8" t="s">
        <v>1331</v>
      </c>
      <c r="K141" s="8" t="s">
        <v>1816</v>
      </c>
      <c r="L141" s="8" t="s">
        <v>1326</v>
      </c>
      <c r="M141" s="8" t="s">
        <v>1327</v>
      </c>
      <c r="N141" s="8" t="s">
        <v>1817</v>
      </c>
    </row>
    <row r="142" spans="1:15" s="8" customFormat="1">
      <c r="A142" s="8">
        <v>57</v>
      </c>
      <c r="B142" s="9">
        <v>4.25E-6</v>
      </c>
      <c r="C142" s="8" t="s">
        <v>1300</v>
      </c>
      <c r="D142" s="8">
        <v>240055416</v>
      </c>
      <c r="E142" s="8">
        <v>240055416</v>
      </c>
      <c r="F142" s="8" t="s">
        <v>2513</v>
      </c>
      <c r="G142" s="8" t="s">
        <v>1300</v>
      </c>
      <c r="H142" s="8">
        <v>240061316</v>
      </c>
      <c r="I142" s="8">
        <v>240063172</v>
      </c>
      <c r="J142" s="8" t="s">
        <v>21</v>
      </c>
      <c r="K142" s="8" t="s">
        <v>2514</v>
      </c>
      <c r="L142" s="8" t="s">
        <v>2394</v>
      </c>
      <c r="M142" s="8" t="s">
        <v>1440</v>
      </c>
      <c r="N142" s="8" t="s">
        <v>2515</v>
      </c>
    </row>
    <row r="143" spans="1:15" s="8" customFormat="1">
      <c r="A143" s="8">
        <v>58</v>
      </c>
      <c r="B143" s="9">
        <v>4.3499999999999999E-6</v>
      </c>
      <c r="C143" s="8" t="s">
        <v>1296</v>
      </c>
      <c r="D143" s="8">
        <v>3029916</v>
      </c>
      <c r="E143" s="8">
        <v>3242916</v>
      </c>
      <c r="F143" s="8" t="s">
        <v>1821</v>
      </c>
      <c r="G143" s="8" t="s">
        <v>1296</v>
      </c>
      <c r="H143" s="8">
        <v>2965335</v>
      </c>
      <c r="I143" s="8">
        <v>3042474</v>
      </c>
      <c r="J143" s="8" t="s">
        <v>1331</v>
      </c>
      <c r="K143" s="8" t="s">
        <v>1822</v>
      </c>
      <c r="L143" s="8" t="s">
        <v>1326</v>
      </c>
      <c r="M143" s="8" t="s">
        <v>1327</v>
      </c>
      <c r="N143" s="8" t="s">
        <v>1823</v>
      </c>
      <c r="O143" s="8" t="s">
        <v>1824</v>
      </c>
    </row>
    <row r="144" spans="1:15" s="8" customFormat="1">
      <c r="A144" s="8">
        <v>58</v>
      </c>
      <c r="B144" s="9">
        <v>4.3499999999999999E-6</v>
      </c>
      <c r="C144" s="8" t="s">
        <v>1296</v>
      </c>
      <c r="D144" s="8">
        <v>3029916</v>
      </c>
      <c r="E144" s="8">
        <v>3242916</v>
      </c>
      <c r="F144" s="8" t="s">
        <v>1825</v>
      </c>
      <c r="G144" s="8" t="s">
        <v>1296</v>
      </c>
      <c r="H144" s="8">
        <v>3076408</v>
      </c>
      <c r="I144" s="8">
        <v>3245676</v>
      </c>
      <c r="J144" s="8" t="s">
        <v>1331</v>
      </c>
      <c r="K144" s="8" t="s">
        <v>1826</v>
      </c>
      <c r="L144" s="8" t="s">
        <v>1326</v>
      </c>
      <c r="M144" s="8" t="s">
        <v>1327</v>
      </c>
      <c r="N144" s="8" t="s">
        <v>1827</v>
      </c>
      <c r="O144" s="8" t="s">
        <v>1828</v>
      </c>
    </row>
    <row r="145" spans="1:15" s="8" customFormat="1">
      <c r="A145" s="8">
        <v>58</v>
      </c>
      <c r="B145" s="9">
        <v>4.3499999999999999E-6</v>
      </c>
      <c r="C145" s="8" t="s">
        <v>1296</v>
      </c>
      <c r="D145" s="8">
        <v>3029916</v>
      </c>
      <c r="E145" s="8">
        <v>3242916</v>
      </c>
      <c r="F145" s="8" t="s">
        <v>2516</v>
      </c>
      <c r="G145" s="8" t="s">
        <v>1296</v>
      </c>
      <c r="H145" s="8">
        <v>3065198</v>
      </c>
      <c r="I145" s="8">
        <v>3076241</v>
      </c>
      <c r="J145" s="8" t="s">
        <v>21</v>
      </c>
      <c r="K145" s="8" t="s">
        <v>2517</v>
      </c>
      <c r="L145" s="8" t="s">
        <v>2394</v>
      </c>
      <c r="M145" s="8" t="s">
        <v>1440</v>
      </c>
      <c r="N145" s="8" t="s">
        <v>2518</v>
      </c>
      <c r="O145" s="8" t="s">
        <v>2519</v>
      </c>
    </row>
    <row r="146" spans="1:15" s="8" customFormat="1">
      <c r="A146" s="8">
        <v>58</v>
      </c>
      <c r="B146" s="9">
        <v>4.3499999999999999E-6</v>
      </c>
      <c r="C146" s="8" t="s">
        <v>1296</v>
      </c>
      <c r="D146" s="8">
        <v>3029916</v>
      </c>
      <c r="E146" s="8">
        <v>3242916</v>
      </c>
      <c r="F146" s="8" t="s">
        <v>1833</v>
      </c>
      <c r="G146" s="8" t="s">
        <v>1296</v>
      </c>
      <c r="H146" s="8">
        <v>3246096</v>
      </c>
      <c r="I146" s="8">
        <v>3273465</v>
      </c>
      <c r="J146" s="8" t="s">
        <v>1331</v>
      </c>
      <c r="K146" s="8" t="s">
        <v>1834</v>
      </c>
      <c r="L146" s="8" t="s">
        <v>1326</v>
      </c>
      <c r="M146" s="8" t="s">
        <v>1327</v>
      </c>
      <c r="N146" s="8" t="s">
        <v>1835</v>
      </c>
      <c r="O146" s="8" t="s">
        <v>1836</v>
      </c>
    </row>
    <row r="147" spans="1:15" s="8" customFormat="1">
      <c r="A147" s="8">
        <v>58</v>
      </c>
      <c r="B147" s="9">
        <v>4.3499999999999999E-6</v>
      </c>
      <c r="C147" s="8" t="s">
        <v>1296</v>
      </c>
      <c r="D147" s="8">
        <v>3029916</v>
      </c>
      <c r="E147" s="8">
        <v>3242916</v>
      </c>
      <c r="F147" s="8" t="s">
        <v>2520</v>
      </c>
      <c r="G147" s="8" t="s">
        <v>1296</v>
      </c>
      <c r="H147" s="8">
        <v>3045828</v>
      </c>
      <c r="I147" s="8">
        <v>3045934</v>
      </c>
      <c r="J147" s="8" t="s">
        <v>1331</v>
      </c>
      <c r="K147" s="8" t="s">
        <v>2521</v>
      </c>
      <c r="L147" s="8" t="s">
        <v>2364</v>
      </c>
      <c r="M147" s="8" t="s">
        <v>1327</v>
      </c>
      <c r="N147" s="8" t="s">
        <v>2522</v>
      </c>
    </row>
    <row r="148" spans="1:15" s="8" customFormat="1">
      <c r="A148" s="8">
        <v>59</v>
      </c>
      <c r="B148" s="9">
        <v>4.3599999999999998E-6</v>
      </c>
      <c r="C148" s="8" t="s">
        <v>1294</v>
      </c>
      <c r="D148" s="8">
        <v>6381795</v>
      </c>
      <c r="E148" s="8">
        <v>6441395</v>
      </c>
      <c r="F148" s="8" t="s">
        <v>2523</v>
      </c>
      <c r="G148" s="8" t="s">
        <v>1294</v>
      </c>
      <c r="H148" s="8">
        <v>6346698</v>
      </c>
      <c r="I148" s="8">
        <v>6623004</v>
      </c>
      <c r="J148" s="8" t="s">
        <v>21</v>
      </c>
      <c r="K148" s="8" t="s">
        <v>2524</v>
      </c>
      <c r="L148" s="8" t="s">
        <v>2394</v>
      </c>
      <c r="M148" s="8" t="s">
        <v>1440</v>
      </c>
      <c r="N148" s="8" t="s">
        <v>2525</v>
      </c>
      <c r="O148" s="8" t="s">
        <v>2526</v>
      </c>
    </row>
    <row r="149" spans="1:15" s="8" customFormat="1">
      <c r="A149" s="8">
        <v>60</v>
      </c>
      <c r="B149" s="9">
        <v>4.4499999999999997E-6</v>
      </c>
      <c r="C149" s="8" t="s">
        <v>1293</v>
      </c>
      <c r="D149" s="8">
        <v>51314737</v>
      </c>
      <c r="E149" s="8">
        <v>51314737</v>
      </c>
      <c r="F149" s="8" t="s">
        <v>1852</v>
      </c>
      <c r="G149" s="8" t="s">
        <v>1293</v>
      </c>
      <c r="H149" s="8">
        <v>51186481</v>
      </c>
      <c r="I149" s="8">
        <v>51297839</v>
      </c>
      <c r="J149" s="8" t="s">
        <v>21</v>
      </c>
      <c r="K149" s="8" t="s">
        <v>1853</v>
      </c>
      <c r="L149" s="8" t="s">
        <v>1326</v>
      </c>
      <c r="M149" s="8" t="s">
        <v>1327</v>
      </c>
      <c r="N149" s="8" t="s">
        <v>1854</v>
      </c>
    </row>
    <row r="150" spans="1:15" s="8" customFormat="1">
      <c r="A150" s="8">
        <v>60</v>
      </c>
      <c r="B150" s="9">
        <v>4.4499999999999997E-6</v>
      </c>
      <c r="C150" s="8" t="s">
        <v>1293</v>
      </c>
      <c r="D150" s="8">
        <v>51314737</v>
      </c>
      <c r="E150" s="8">
        <v>51314737</v>
      </c>
      <c r="F150" s="8" t="s">
        <v>1855</v>
      </c>
      <c r="G150" s="8" t="s">
        <v>1293</v>
      </c>
      <c r="H150" s="8">
        <v>51324609</v>
      </c>
      <c r="I150" s="8">
        <v>51411454</v>
      </c>
      <c r="J150" s="8" t="s">
        <v>21</v>
      </c>
      <c r="K150" s="8" t="s">
        <v>1856</v>
      </c>
      <c r="L150" s="8" t="s">
        <v>1326</v>
      </c>
      <c r="M150" s="8" t="s">
        <v>1327</v>
      </c>
      <c r="N150" s="8" t="s">
        <v>1857</v>
      </c>
    </row>
    <row r="151" spans="1:15" s="8" customFormat="1">
      <c r="A151" s="8">
        <v>60</v>
      </c>
      <c r="B151" s="9">
        <v>4.4499999999999997E-6</v>
      </c>
      <c r="C151" s="8" t="s">
        <v>1293</v>
      </c>
      <c r="D151" s="8">
        <v>51314737</v>
      </c>
      <c r="E151" s="8">
        <v>51314737</v>
      </c>
      <c r="F151" s="8" t="s">
        <v>2527</v>
      </c>
      <c r="G151" s="8" t="s">
        <v>1293</v>
      </c>
      <c r="H151" s="8">
        <v>51314840</v>
      </c>
      <c r="I151" s="8">
        <v>51332377</v>
      </c>
      <c r="J151" s="8" t="s">
        <v>1331</v>
      </c>
      <c r="K151" s="8" t="s">
        <v>2528</v>
      </c>
      <c r="L151" s="8" t="s">
        <v>2394</v>
      </c>
      <c r="M151" s="8" t="s">
        <v>1440</v>
      </c>
    </row>
    <row r="152" spans="1:15" s="8" customFormat="1">
      <c r="A152" s="8">
        <v>60</v>
      </c>
      <c r="B152" s="9">
        <v>4.4499999999999997E-6</v>
      </c>
      <c r="C152" s="8" t="s">
        <v>1293</v>
      </c>
      <c r="D152" s="8">
        <v>51314737</v>
      </c>
      <c r="E152" s="8">
        <v>51314737</v>
      </c>
      <c r="F152" s="8" t="s">
        <v>2529</v>
      </c>
      <c r="G152" s="8" t="s">
        <v>1293</v>
      </c>
      <c r="H152" s="8">
        <v>51311343</v>
      </c>
      <c r="I152" s="8">
        <v>51311430</v>
      </c>
      <c r="J152" s="8" t="s">
        <v>1331</v>
      </c>
      <c r="K152" s="8" t="s">
        <v>2530</v>
      </c>
      <c r="L152" s="8" t="s">
        <v>2531</v>
      </c>
      <c r="M152" s="8" t="s">
        <v>1440</v>
      </c>
    </row>
    <row r="153" spans="1:15" s="8" customFormat="1">
      <c r="A153" s="8">
        <v>61</v>
      </c>
      <c r="B153" s="9">
        <v>4.4700000000000004E-6</v>
      </c>
      <c r="C153" s="8" t="s">
        <v>1300</v>
      </c>
      <c r="D153" s="8">
        <v>177488616</v>
      </c>
      <c r="E153" s="8">
        <v>177587016</v>
      </c>
      <c r="F153" s="8" t="s">
        <v>2532</v>
      </c>
      <c r="G153" s="8" t="s">
        <v>1300</v>
      </c>
      <c r="H153" s="8">
        <v>177522005</v>
      </c>
      <c r="I153" s="8">
        <v>177522095</v>
      </c>
      <c r="J153" s="8" t="s">
        <v>1331</v>
      </c>
      <c r="K153" s="8" t="s">
        <v>2533</v>
      </c>
      <c r="L153" s="8" t="s">
        <v>2382</v>
      </c>
      <c r="M153" s="8" t="s">
        <v>1440</v>
      </c>
    </row>
    <row r="154" spans="1:15" s="8" customFormat="1">
      <c r="A154" s="8">
        <v>61</v>
      </c>
      <c r="B154" s="9">
        <v>4.4700000000000004E-6</v>
      </c>
      <c r="C154" s="8" t="s">
        <v>1300</v>
      </c>
      <c r="D154" s="8">
        <v>177488616</v>
      </c>
      <c r="E154" s="8">
        <v>177587016</v>
      </c>
      <c r="F154" s="8" t="s">
        <v>2534</v>
      </c>
      <c r="G154" s="8" t="s">
        <v>1300</v>
      </c>
      <c r="H154" s="8">
        <v>177362423</v>
      </c>
      <c r="I154" s="8">
        <v>177566844</v>
      </c>
      <c r="J154" s="8" t="s">
        <v>21</v>
      </c>
      <c r="K154" s="8" t="s">
        <v>2535</v>
      </c>
      <c r="L154" s="8" t="s">
        <v>2314</v>
      </c>
      <c r="M154" s="8" t="s">
        <v>1440</v>
      </c>
    </row>
    <row r="155" spans="1:15" s="8" customFormat="1">
      <c r="A155" s="8">
        <v>63</v>
      </c>
      <c r="B155" s="9">
        <v>4.7700000000000001E-6</v>
      </c>
      <c r="C155" s="8" t="s">
        <v>1299</v>
      </c>
      <c r="D155" s="8">
        <v>69813047</v>
      </c>
      <c r="E155" s="8">
        <v>69813047</v>
      </c>
      <c r="F155" s="8" t="s">
        <v>2536</v>
      </c>
      <c r="G155" s="8" t="s">
        <v>1299</v>
      </c>
      <c r="H155" s="8">
        <v>69796478</v>
      </c>
      <c r="I155" s="8">
        <v>69866286</v>
      </c>
      <c r="J155" s="8" t="s">
        <v>1331</v>
      </c>
      <c r="K155" s="8" t="s">
        <v>2537</v>
      </c>
      <c r="L155" s="8" t="s">
        <v>2314</v>
      </c>
      <c r="M155" s="8" t="s">
        <v>1440</v>
      </c>
      <c r="N155" s="8" t="s">
        <v>2538</v>
      </c>
    </row>
    <row r="156" spans="1:15" s="8" customFormat="1">
      <c r="A156" s="8">
        <v>65</v>
      </c>
      <c r="B156" s="9">
        <v>4.8400000000000002E-6</v>
      </c>
      <c r="C156" s="8" t="s">
        <v>1299</v>
      </c>
      <c r="D156" s="8">
        <v>75967082</v>
      </c>
      <c r="E156" s="8">
        <v>75978882</v>
      </c>
      <c r="F156" s="8" t="s">
        <v>1874</v>
      </c>
      <c r="G156" s="8" t="s">
        <v>1299</v>
      </c>
      <c r="H156" s="8">
        <v>75858808</v>
      </c>
      <c r="I156" s="8">
        <v>76056250</v>
      </c>
      <c r="J156" s="8" t="s">
        <v>21</v>
      </c>
      <c r="K156" s="8" t="s">
        <v>1875</v>
      </c>
      <c r="L156" s="8" t="s">
        <v>1326</v>
      </c>
      <c r="M156" s="8" t="s">
        <v>1327</v>
      </c>
      <c r="N156" s="8" t="s">
        <v>1876</v>
      </c>
      <c r="O156" s="8" t="s">
        <v>1877</v>
      </c>
    </row>
    <row r="157" spans="1:15" s="8" customFormat="1">
      <c r="A157" s="8">
        <v>65</v>
      </c>
      <c r="B157" s="9">
        <v>4.8400000000000002E-6</v>
      </c>
      <c r="C157" s="8" t="s">
        <v>1299</v>
      </c>
      <c r="D157" s="8">
        <v>75967082</v>
      </c>
      <c r="E157" s="8">
        <v>75978882</v>
      </c>
      <c r="F157" s="8" t="s">
        <v>2539</v>
      </c>
      <c r="G157" s="8" t="s">
        <v>1299</v>
      </c>
      <c r="H157" s="8">
        <v>75949647</v>
      </c>
      <c r="I157" s="8">
        <v>75951430</v>
      </c>
      <c r="J157" s="8" t="s">
        <v>21</v>
      </c>
      <c r="K157" s="8" t="s">
        <v>2540</v>
      </c>
      <c r="L157" s="8" t="s">
        <v>2394</v>
      </c>
      <c r="M157" s="8" t="s">
        <v>1440</v>
      </c>
      <c r="N157" s="8" t="s">
        <v>2541</v>
      </c>
    </row>
    <row r="158" spans="1:15" s="8" customFormat="1">
      <c r="A158" s="8">
        <v>66</v>
      </c>
      <c r="B158" s="9">
        <v>4.8899999999999998E-6</v>
      </c>
      <c r="C158" s="8" t="s">
        <v>1305</v>
      </c>
      <c r="D158" s="8">
        <v>99807124</v>
      </c>
      <c r="E158" s="8">
        <v>99807124</v>
      </c>
      <c r="F158" s="8" t="s">
        <v>2542</v>
      </c>
      <c r="G158" s="8" t="s">
        <v>1305</v>
      </c>
      <c r="H158" s="8">
        <v>99794283</v>
      </c>
      <c r="I158" s="8">
        <v>99794856</v>
      </c>
      <c r="J158" s="8" t="s">
        <v>1331</v>
      </c>
      <c r="K158" s="8" t="s">
        <v>2543</v>
      </c>
      <c r="L158" s="8" t="s">
        <v>2317</v>
      </c>
      <c r="M158" s="8" t="s">
        <v>1327</v>
      </c>
      <c r="N158" s="8" t="s">
        <v>2544</v>
      </c>
    </row>
    <row r="159" spans="1:15" s="8" customFormat="1">
      <c r="A159" s="8">
        <v>66</v>
      </c>
      <c r="B159" s="9">
        <v>4.8899999999999998E-6</v>
      </c>
      <c r="C159" s="8" t="s">
        <v>1305</v>
      </c>
      <c r="D159" s="8">
        <v>99807124</v>
      </c>
      <c r="E159" s="8">
        <v>99807124</v>
      </c>
      <c r="F159" s="8" t="s">
        <v>1878</v>
      </c>
      <c r="G159" s="8" t="s">
        <v>1305</v>
      </c>
      <c r="H159" s="8">
        <v>99413631</v>
      </c>
      <c r="I159" s="8">
        <v>99955055</v>
      </c>
      <c r="J159" s="8" t="s">
        <v>21</v>
      </c>
      <c r="K159" s="8" t="s">
        <v>1879</v>
      </c>
      <c r="L159" s="8" t="s">
        <v>1326</v>
      </c>
      <c r="M159" s="8" t="s">
        <v>1327</v>
      </c>
      <c r="N159" s="8" t="s">
        <v>1880</v>
      </c>
      <c r="O159" s="8" t="s">
        <v>1881</v>
      </c>
    </row>
    <row r="160" spans="1:15" s="8" customFormat="1">
      <c r="A160" s="8">
        <v>67</v>
      </c>
      <c r="B160" s="9">
        <v>5.1200000000000001E-6</v>
      </c>
      <c r="C160" s="8" t="s">
        <v>1307</v>
      </c>
      <c r="D160" s="8">
        <v>49432488</v>
      </c>
      <c r="E160" s="8">
        <v>49637988</v>
      </c>
      <c r="F160" s="8" t="s">
        <v>1882</v>
      </c>
      <c r="G160" s="8" t="s">
        <v>1307</v>
      </c>
      <c r="H160" s="8">
        <v>49454211</v>
      </c>
      <c r="I160" s="8">
        <v>49460186</v>
      </c>
      <c r="J160" s="8" t="s">
        <v>21</v>
      </c>
      <c r="K160" s="8" t="s">
        <v>1883</v>
      </c>
      <c r="L160" s="8" t="s">
        <v>1326</v>
      </c>
      <c r="M160" s="8" t="s">
        <v>1327</v>
      </c>
      <c r="N160" s="8" t="s">
        <v>1884</v>
      </c>
      <c r="O160" s="8" t="s">
        <v>1885</v>
      </c>
    </row>
    <row r="161" spans="1:15" s="8" customFormat="1">
      <c r="A161" s="8">
        <v>67</v>
      </c>
      <c r="B161" s="9">
        <v>5.1200000000000001E-6</v>
      </c>
      <c r="C161" s="8" t="s">
        <v>1307</v>
      </c>
      <c r="D161" s="8">
        <v>49432488</v>
      </c>
      <c r="E161" s="8">
        <v>49637988</v>
      </c>
      <c r="F161" s="8" t="s">
        <v>1890</v>
      </c>
      <c r="G161" s="8" t="s">
        <v>1307</v>
      </c>
      <c r="H161" s="8">
        <v>49591922</v>
      </c>
      <c r="I161" s="8">
        <v>49708978</v>
      </c>
      <c r="J161" s="8" t="s">
        <v>1331</v>
      </c>
      <c r="K161" s="8" t="s">
        <v>1891</v>
      </c>
      <c r="L161" s="8" t="s">
        <v>1326</v>
      </c>
      <c r="M161" s="8" t="s">
        <v>1327</v>
      </c>
      <c r="N161" s="8" t="s">
        <v>1892</v>
      </c>
      <c r="O161" s="8" t="s">
        <v>1893</v>
      </c>
    </row>
    <row r="162" spans="1:15" s="8" customFormat="1">
      <c r="A162" s="8">
        <v>67</v>
      </c>
      <c r="B162" s="9">
        <v>5.1200000000000001E-6</v>
      </c>
      <c r="C162" s="8" t="s">
        <v>1307</v>
      </c>
      <c r="D162" s="8">
        <v>49432488</v>
      </c>
      <c r="E162" s="8">
        <v>49637988</v>
      </c>
      <c r="F162" s="8" t="s">
        <v>2545</v>
      </c>
      <c r="G162" s="8" t="s">
        <v>1307</v>
      </c>
      <c r="H162" s="8">
        <v>49586739</v>
      </c>
      <c r="I162" s="8">
        <v>49591799</v>
      </c>
      <c r="J162" s="8" t="s">
        <v>21</v>
      </c>
      <c r="K162" s="8" t="s">
        <v>2546</v>
      </c>
      <c r="L162" s="8" t="s">
        <v>2314</v>
      </c>
      <c r="M162" s="8" t="s">
        <v>1440</v>
      </c>
      <c r="N162" s="8" t="s">
        <v>2547</v>
      </c>
    </row>
    <row r="163" spans="1:15" s="8" customFormat="1">
      <c r="A163" s="8">
        <v>67</v>
      </c>
      <c r="B163" s="9">
        <v>5.1200000000000001E-6</v>
      </c>
      <c r="C163" s="8" t="s">
        <v>1307</v>
      </c>
      <c r="D163" s="8">
        <v>49432488</v>
      </c>
      <c r="E163" s="8">
        <v>49637988</v>
      </c>
      <c r="F163" s="8" t="s">
        <v>1894</v>
      </c>
      <c r="G163" s="8" t="s">
        <v>1307</v>
      </c>
      <c r="H163" s="8">
        <v>49506146</v>
      </c>
      <c r="I163" s="8">
        <v>49573048</v>
      </c>
      <c r="J163" s="8" t="s">
        <v>1331</v>
      </c>
      <c r="K163" s="8" t="s">
        <v>1895</v>
      </c>
      <c r="L163" s="8" t="s">
        <v>1326</v>
      </c>
      <c r="M163" s="8" t="s">
        <v>1327</v>
      </c>
      <c r="N163" s="8" t="s">
        <v>1896</v>
      </c>
      <c r="O163" s="8" t="s">
        <v>1897</v>
      </c>
    </row>
    <row r="164" spans="1:15" s="8" customFormat="1">
      <c r="A164" s="8">
        <v>67</v>
      </c>
      <c r="B164" s="9">
        <v>5.1200000000000001E-6</v>
      </c>
      <c r="C164" s="8" t="s">
        <v>1307</v>
      </c>
      <c r="D164" s="8">
        <v>49432488</v>
      </c>
      <c r="E164" s="8">
        <v>49637988</v>
      </c>
      <c r="F164" s="8" t="s">
        <v>1905</v>
      </c>
      <c r="G164" s="8" t="s">
        <v>1307</v>
      </c>
      <c r="H164" s="8">
        <v>49460379</v>
      </c>
      <c r="I164" s="8">
        <v>49466759</v>
      </c>
      <c r="J164" s="8" t="s">
        <v>21</v>
      </c>
      <c r="K164" s="8" t="s">
        <v>1906</v>
      </c>
      <c r="L164" s="8" t="s">
        <v>1326</v>
      </c>
      <c r="M164" s="8" t="s">
        <v>1327</v>
      </c>
      <c r="N164" s="8" t="s">
        <v>1907</v>
      </c>
      <c r="O164" s="8" t="s">
        <v>1908</v>
      </c>
    </row>
    <row r="165" spans="1:15" s="8" customFormat="1">
      <c r="A165" s="8">
        <v>67</v>
      </c>
      <c r="B165" s="9">
        <v>5.1200000000000001E-6</v>
      </c>
      <c r="C165" s="8" t="s">
        <v>1307</v>
      </c>
      <c r="D165" s="8">
        <v>49432488</v>
      </c>
      <c r="E165" s="8">
        <v>49637988</v>
      </c>
      <c r="F165" s="8" t="s">
        <v>2548</v>
      </c>
      <c r="G165" s="8" t="s">
        <v>1307</v>
      </c>
      <c r="H165" s="8">
        <v>49460379</v>
      </c>
      <c r="I165" s="8">
        <v>49461864</v>
      </c>
      <c r="J165" s="8" t="s">
        <v>1331</v>
      </c>
      <c r="K165" s="8" t="s">
        <v>2549</v>
      </c>
      <c r="L165" s="8" t="s">
        <v>2394</v>
      </c>
      <c r="M165" s="8" t="s">
        <v>1440</v>
      </c>
      <c r="N165" s="8" t="s">
        <v>2550</v>
      </c>
    </row>
    <row r="166" spans="1:15" s="8" customFormat="1">
      <c r="A166" s="8">
        <v>67</v>
      </c>
      <c r="B166" s="9">
        <v>5.1200000000000001E-6</v>
      </c>
      <c r="C166" s="8" t="s">
        <v>1307</v>
      </c>
      <c r="D166" s="8">
        <v>49432488</v>
      </c>
      <c r="E166" s="8">
        <v>49637988</v>
      </c>
      <c r="F166" s="8" t="s">
        <v>1909</v>
      </c>
      <c r="G166" s="8" t="s">
        <v>1307</v>
      </c>
      <c r="H166" s="8">
        <v>49396578</v>
      </c>
      <c r="I166" s="8">
        <v>49450431</v>
      </c>
      <c r="J166" s="8" t="s">
        <v>21</v>
      </c>
      <c r="K166" s="8" t="s">
        <v>1910</v>
      </c>
      <c r="L166" s="8" t="s">
        <v>1326</v>
      </c>
      <c r="M166" s="8" t="s">
        <v>1327</v>
      </c>
      <c r="N166" s="8" t="s">
        <v>1911</v>
      </c>
      <c r="O166" s="8" t="s">
        <v>1912</v>
      </c>
    </row>
    <row r="167" spans="1:15" s="8" customFormat="1">
      <c r="A167" s="8">
        <v>67</v>
      </c>
      <c r="B167" s="9">
        <v>5.1200000000000001E-6</v>
      </c>
      <c r="C167" s="8" t="s">
        <v>1307</v>
      </c>
      <c r="D167" s="8">
        <v>49432488</v>
      </c>
      <c r="E167" s="8">
        <v>49637988</v>
      </c>
      <c r="F167" s="8" t="s">
        <v>2551</v>
      </c>
      <c r="G167" s="8" t="s">
        <v>1307</v>
      </c>
      <c r="H167" s="8">
        <v>49504548</v>
      </c>
      <c r="I167" s="8">
        <v>49504661</v>
      </c>
      <c r="J167" s="8" t="s">
        <v>21</v>
      </c>
      <c r="K167" s="8" t="s">
        <v>2552</v>
      </c>
      <c r="L167" s="8" t="s">
        <v>2461</v>
      </c>
      <c r="M167" s="8" t="s">
        <v>1327</v>
      </c>
      <c r="N167" s="8" t="s">
        <v>2553</v>
      </c>
      <c r="O167" s="8" t="s">
        <v>2554</v>
      </c>
    </row>
    <row r="168" spans="1:15" s="8" customFormat="1">
      <c r="A168" s="8">
        <v>67</v>
      </c>
      <c r="B168" s="9">
        <v>5.1200000000000001E-6</v>
      </c>
      <c r="C168" s="8" t="s">
        <v>1307</v>
      </c>
      <c r="D168" s="8">
        <v>49432488</v>
      </c>
      <c r="E168" s="8">
        <v>49637988</v>
      </c>
      <c r="F168" s="8" t="s">
        <v>1917</v>
      </c>
      <c r="G168" s="8" t="s">
        <v>1307</v>
      </c>
      <c r="H168" s="8">
        <v>49449639</v>
      </c>
      <c r="I168" s="8">
        <v>49453908</v>
      </c>
      <c r="J168" s="8" t="s">
        <v>1331</v>
      </c>
      <c r="K168" s="8" t="s">
        <v>1918</v>
      </c>
      <c r="L168" s="8" t="s">
        <v>1326</v>
      </c>
      <c r="M168" s="8" t="s">
        <v>1327</v>
      </c>
      <c r="N168" s="8" t="s">
        <v>1919</v>
      </c>
    </row>
    <row r="169" spans="1:15" s="8" customFormat="1">
      <c r="A169" s="8">
        <v>68</v>
      </c>
      <c r="B169" s="9">
        <v>5.13E-6</v>
      </c>
      <c r="C169" s="8" t="s">
        <v>1295</v>
      </c>
      <c r="D169" s="8">
        <v>75710362</v>
      </c>
      <c r="E169" s="8">
        <v>75913362</v>
      </c>
      <c r="F169" s="8" t="s">
        <v>1924</v>
      </c>
      <c r="G169" s="8" t="s">
        <v>1295</v>
      </c>
      <c r="H169" s="8">
        <v>75669759</v>
      </c>
      <c r="I169" s="8">
        <v>75784708</v>
      </c>
      <c r="J169" s="8" t="s">
        <v>21</v>
      </c>
      <c r="K169" s="8" t="s">
        <v>1925</v>
      </c>
      <c r="L169" s="8" t="s">
        <v>1326</v>
      </c>
      <c r="M169" s="8" t="s">
        <v>1327</v>
      </c>
      <c r="N169" s="8" t="s">
        <v>1926</v>
      </c>
    </row>
    <row r="170" spans="1:15" s="8" customFormat="1">
      <c r="A170" s="8">
        <v>68</v>
      </c>
      <c r="B170" s="9">
        <v>5.13E-6</v>
      </c>
      <c r="C170" s="8" t="s">
        <v>1295</v>
      </c>
      <c r="D170" s="8">
        <v>75710362</v>
      </c>
      <c r="E170" s="8">
        <v>75913362</v>
      </c>
      <c r="F170" s="8" t="s">
        <v>1927</v>
      </c>
      <c r="G170" s="8" t="s">
        <v>1295</v>
      </c>
      <c r="H170" s="8">
        <v>75874460</v>
      </c>
      <c r="I170" s="8">
        <v>75897633</v>
      </c>
      <c r="J170" s="8" t="s">
        <v>1331</v>
      </c>
      <c r="K170" s="8" t="s">
        <v>1928</v>
      </c>
      <c r="L170" s="8" t="s">
        <v>1326</v>
      </c>
      <c r="M170" s="8" t="s">
        <v>1327</v>
      </c>
      <c r="N170" s="8" t="s">
        <v>1929</v>
      </c>
      <c r="O170" s="8" t="s">
        <v>1930</v>
      </c>
    </row>
    <row r="171" spans="1:15" s="8" customFormat="1">
      <c r="A171" s="8">
        <v>68</v>
      </c>
      <c r="B171" s="9">
        <v>5.13E-6</v>
      </c>
      <c r="C171" s="8" t="s">
        <v>1295</v>
      </c>
      <c r="D171" s="8">
        <v>75710362</v>
      </c>
      <c r="E171" s="8">
        <v>75913362</v>
      </c>
      <c r="F171" s="8" t="s">
        <v>1931</v>
      </c>
      <c r="G171" s="8" t="s">
        <v>1295</v>
      </c>
      <c r="H171" s="8">
        <v>75728419</v>
      </c>
      <c r="I171" s="8">
        <v>75764340</v>
      </c>
      <c r="J171" s="8" t="s">
        <v>1331</v>
      </c>
      <c r="K171" s="8" t="s">
        <v>1932</v>
      </c>
      <c r="L171" s="8" t="s">
        <v>1326</v>
      </c>
      <c r="M171" s="8" t="s">
        <v>1327</v>
      </c>
      <c r="N171" s="8" t="s">
        <v>1933</v>
      </c>
      <c r="O171" s="8" t="s">
        <v>1934</v>
      </c>
    </row>
    <row r="172" spans="1:15" s="8" customFormat="1">
      <c r="A172" s="8">
        <v>68</v>
      </c>
      <c r="B172" s="9">
        <v>5.13E-6</v>
      </c>
      <c r="C172" s="8" t="s">
        <v>1295</v>
      </c>
      <c r="D172" s="8">
        <v>75710362</v>
      </c>
      <c r="E172" s="8">
        <v>75913362</v>
      </c>
      <c r="F172" s="8" t="s">
        <v>1935</v>
      </c>
      <c r="G172" s="8" t="s">
        <v>1295</v>
      </c>
      <c r="H172" s="8">
        <v>75784850</v>
      </c>
      <c r="I172" s="8">
        <v>75826468</v>
      </c>
      <c r="J172" s="8" t="s">
        <v>1331</v>
      </c>
      <c r="K172" s="8" t="s">
        <v>1936</v>
      </c>
      <c r="L172" s="8" t="s">
        <v>1326</v>
      </c>
      <c r="M172" s="8" t="s">
        <v>1327</v>
      </c>
      <c r="N172" s="8" t="s">
        <v>1937</v>
      </c>
      <c r="O172" s="8" t="s">
        <v>1938</v>
      </c>
    </row>
    <row r="173" spans="1:15" s="8" customFormat="1">
      <c r="A173" s="8">
        <v>68</v>
      </c>
      <c r="B173" s="9">
        <v>5.13E-6</v>
      </c>
      <c r="C173" s="8" t="s">
        <v>1295</v>
      </c>
      <c r="D173" s="8">
        <v>75710362</v>
      </c>
      <c r="E173" s="8">
        <v>75913362</v>
      </c>
      <c r="F173" s="8" t="s">
        <v>1939</v>
      </c>
      <c r="G173" s="8" t="s">
        <v>1295</v>
      </c>
      <c r="H173" s="8">
        <v>75890684</v>
      </c>
      <c r="I173" s="8">
        <v>75905416</v>
      </c>
      <c r="J173" s="8" t="s">
        <v>21</v>
      </c>
      <c r="K173" s="8" t="s">
        <v>1940</v>
      </c>
      <c r="L173" s="8" t="s">
        <v>1326</v>
      </c>
      <c r="M173" s="8" t="s">
        <v>1327</v>
      </c>
      <c r="N173" s="8" t="s">
        <v>1941</v>
      </c>
      <c r="O173" s="8" t="s">
        <v>1942</v>
      </c>
    </row>
    <row r="174" spans="1:15" s="8" customFormat="1">
      <c r="A174" s="8">
        <v>68</v>
      </c>
      <c r="B174" s="9">
        <v>5.13E-6</v>
      </c>
      <c r="C174" s="8" t="s">
        <v>1295</v>
      </c>
      <c r="D174" s="8">
        <v>75710362</v>
      </c>
      <c r="E174" s="8">
        <v>75913362</v>
      </c>
      <c r="F174" s="8" t="s">
        <v>2555</v>
      </c>
      <c r="G174" s="8" t="s">
        <v>1295</v>
      </c>
      <c r="H174" s="8">
        <v>75628520</v>
      </c>
      <c r="I174" s="8">
        <v>75692288</v>
      </c>
      <c r="J174" s="8" t="s">
        <v>1331</v>
      </c>
      <c r="K174" s="8" t="s">
        <v>2556</v>
      </c>
      <c r="L174" s="8" t="s">
        <v>2394</v>
      </c>
      <c r="M174" s="8" t="s">
        <v>1440</v>
      </c>
    </row>
    <row r="175" spans="1:15" s="8" customFormat="1">
      <c r="A175" s="8">
        <v>68</v>
      </c>
      <c r="B175" s="9">
        <v>5.13E-6</v>
      </c>
      <c r="C175" s="8" t="s">
        <v>1295</v>
      </c>
      <c r="D175" s="8">
        <v>75710362</v>
      </c>
      <c r="E175" s="8">
        <v>75913362</v>
      </c>
      <c r="F175" s="8" t="s">
        <v>2557</v>
      </c>
      <c r="G175" s="8" t="s">
        <v>1295</v>
      </c>
      <c r="H175" s="8">
        <v>75699232</v>
      </c>
      <c r="I175" s="8">
        <v>75700137</v>
      </c>
      <c r="J175" s="8" t="s">
        <v>1331</v>
      </c>
      <c r="K175" s="8" t="s">
        <v>2558</v>
      </c>
      <c r="L175" s="8" t="s">
        <v>2317</v>
      </c>
      <c r="M175" s="8" t="s">
        <v>1327</v>
      </c>
    </row>
    <row r="176" spans="1:15" s="8" customFormat="1">
      <c r="A176" s="8">
        <v>68</v>
      </c>
      <c r="B176" s="9">
        <v>5.13E-6</v>
      </c>
      <c r="C176" s="8" t="s">
        <v>1295</v>
      </c>
      <c r="D176" s="8">
        <v>75710362</v>
      </c>
      <c r="E176" s="8">
        <v>75913362</v>
      </c>
      <c r="F176" s="8" t="s">
        <v>2559</v>
      </c>
      <c r="G176" s="8" t="s">
        <v>1295</v>
      </c>
      <c r="H176" s="8">
        <v>75877904</v>
      </c>
      <c r="I176" s="8">
        <v>75883600</v>
      </c>
      <c r="J176" s="8" t="s">
        <v>21</v>
      </c>
      <c r="K176" s="8" t="s">
        <v>2560</v>
      </c>
      <c r="L176" s="8" t="s">
        <v>2394</v>
      </c>
      <c r="M176" s="8" t="s">
        <v>1440</v>
      </c>
    </row>
    <row r="177" spans="1:15" s="8" customFormat="1">
      <c r="A177" s="8">
        <v>69</v>
      </c>
      <c r="B177" s="9">
        <v>5.2599999999999996E-6</v>
      </c>
      <c r="C177" s="8" t="s">
        <v>1292</v>
      </c>
      <c r="D177" s="8">
        <v>140933810</v>
      </c>
      <c r="E177" s="8">
        <v>140974310</v>
      </c>
      <c r="F177" s="8" t="s">
        <v>2561</v>
      </c>
      <c r="G177" s="8" t="s">
        <v>1292</v>
      </c>
      <c r="H177" s="8">
        <v>140968502</v>
      </c>
      <c r="I177" s="8">
        <v>140968709</v>
      </c>
      <c r="J177" s="8" t="s">
        <v>1331</v>
      </c>
      <c r="K177" s="8" t="s">
        <v>2562</v>
      </c>
      <c r="L177" s="8" t="s">
        <v>2317</v>
      </c>
      <c r="M177" s="8" t="s">
        <v>1327</v>
      </c>
    </row>
    <row r="178" spans="1:15" s="8" customFormat="1">
      <c r="A178" s="8">
        <v>69</v>
      </c>
      <c r="B178" s="9">
        <v>5.2599999999999996E-6</v>
      </c>
      <c r="C178" s="8" t="s">
        <v>1292</v>
      </c>
      <c r="D178" s="8">
        <v>140933810</v>
      </c>
      <c r="E178" s="8">
        <v>140974310</v>
      </c>
      <c r="F178" s="8" t="s">
        <v>2563</v>
      </c>
      <c r="G178" s="8" t="s">
        <v>1292</v>
      </c>
      <c r="H178" s="8">
        <v>140937878</v>
      </c>
      <c r="I178" s="8">
        <v>140944830</v>
      </c>
      <c r="J178" s="8" t="s">
        <v>1331</v>
      </c>
      <c r="K178" s="8" t="s">
        <v>2564</v>
      </c>
      <c r="L178" s="8" t="s">
        <v>2394</v>
      </c>
      <c r="M178" s="8" t="s">
        <v>1440</v>
      </c>
    </row>
    <row r="179" spans="1:15" s="8" customFormat="1">
      <c r="A179" s="8">
        <v>69</v>
      </c>
      <c r="B179" s="9">
        <v>5.2599999999999996E-6</v>
      </c>
      <c r="C179" s="8" t="s">
        <v>1292</v>
      </c>
      <c r="D179" s="8">
        <v>140933810</v>
      </c>
      <c r="E179" s="8">
        <v>140974310</v>
      </c>
      <c r="F179" s="8" t="s">
        <v>1947</v>
      </c>
      <c r="G179" s="8" t="s">
        <v>1292</v>
      </c>
      <c r="H179" s="8">
        <v>140894583</v>
      </c>
      <c r="I179" s="8">
        <v>140998622</v>
      </c>
      <c r="J179" s="8" t="s">
        <v>21</v>
      </c>
      <c r="K179" s="8" t="s">
        <v>1948</v>
      </c>
      <c r="L179" s="8" t="s">
        <v>1326</v>
      </c>
      <c r="M179" s="8" t="s">
        <v>1327</v>
      </c>
      <c r="N179" s="8" t="s">
        <v>1949</v>
      </c>
      <c r="O179" s="8" t="s">
        <v>1950</v>
      </c>
    </row>
    <row r="180" spans="1:15" s="8" customFormat="1">
      <c r="A180" s="8">
        <v>70</v>
      </c>
      <c r="B180" s="9">
        <v>5.3499999999999996E-6</v>
      </c>
      <c r="C180" s="8" t="s">
        <v>1296</v>
      </c>
      <c r="D180" s="8">
        <v>7612777</v>
      </c>
      <c r="E180" s="8">
        <v>7620677</v>
      </c>
      <c r="F180" s="8" t="s">
        <v>2005</v>
      </c>
      <c r="G180" s="8" t="s">
        <v>1296</v>
      </c>
      <c r="H180" s="8">
        <v>7194265</v>
      </c>
      <c r="I180" s="8">
        <v>7744554</v>
      </c>
      <c r="J180" s="8" t="s">
        <v>1331</v>
      </c>
      <c r="K180" s="8" t="s">
        <v>2006</v>
      </c>
      <c r="L180" s="8" t="s">
        <v>1326</v>
      </c>
      <c r="M180" s="8" t="s">
        <v>1327</v>
      </c>
      <c r="N180" s="8" t="s">
        <v>2007</v>
      </c>
      <c r="O180" s="8" t="s">
        <v>2008</v>
      </c>
    </row>
    <row r="181" spans="1:15" s="8" customFormat="1">
      <c r="A181" s="8">
        <v>71</v>
      </c>
      <c r="B181" s="9">
        <v>5.4399999999999996E-6</v>
      </c>
      <c r="C181" s="8" t="s">
        <v>1296</v>
      </c>
      <c r="D181" s="8">
        <v>105881982</v>
      </c>
      <c r="E181" s="8">
        <v>105881982</v>
      </c>
      <c r="F181" s="8" t="s">
        <v>2565</v>
      </c>
      <c r="G181" s="8" t="s">
        <v>1296</v>
      </c>
      <c r="H181" s="8">
        <v>105895819</v>
      </c>
      <c r="I181" s="8">
        <v>105895928</v>
      </c>
      <c r="J181" s="8" t="s">
        <v>1331</v>
      </c>
      <c r="K181" s="8" t="s">
        <v>2566</v>
      </c>
      <c r="L181" s="8" t="s">
        <v>2364</v>
      </c>
      <c r="M181" s="8" t="s">
        <v>1327</v>
      </c>
      <c r="N181" s="8" t="s">
        <v>2567</v>
      </c>
    </row>
    <row r="182" spans="1:15" s="8" customFormat="1">
      <c r="A182" s="8">
        <v>71</v>
      </c>
      <c r="B182" s="9">
        <v>5.4399999999999996E-6</v>
      </c>
      <c r="C182" s="8" t="s">
        <v>1296</v>
      </c>
      <c r="D182" s="8">
        <v>105881982</v>
      </c>
      <c r="E182" s="8">
        <v>105881982</v>
      </c>
      <c r="F182" s="8" t="s">
        <v>2568</v>
      </c>
      <c r="G182" s="8" t="s">
        <v>1296</v>
      </c>
      <c r="H182" s="8">
        <v>105828514</v>
      </c>
      <c r="I182" s="8">
        <v>106041157</v>
      </c>
      <c r="J182" s="8" t="s">
        <v>1331</v>
      </c>
      <c r="K182" s="8" t="s">
        <v>2569</v>
      </c>
      <c r="L182" s="8" t="s">
        <v>2314</v>
      </c>
      <c r="M182" s="8" t="s">
        <v>1440</v>
      </c>
    </row>
    <row r="183" spans="1:15" s="8" customFormat="1">
      <c r="A183" s="8">
        <v>71</v>
      </c>
      <c r="B183" s="9">
        <v>5.4399999999999996E-6</v>
      </c>
      <c r="C183" s="8" t="s">
        <v>1296</v>
      </c>
      <c r="D183" s="8">
        <v>105881982</v>
      </c>
      <c r="E183" s="8">
        <v>105881982</v>
      </c>
      <c r="F183" s="8" t="s">
        <v>2570</v>
      </c>
      <c r="G183" s="8" t="s">
        <v>1296</v>
      </c>
      <c r="H183" s="8">
        <v>105575031</v>
      </c>
      <c r="I183" s="8">
        <v>105887950</v>
      </c>
      <c r="J183" s="8" t="s">
        <v>21</v>
      </c>
      <c r="K183" s="8" t="s">
        <v>2571</v>
      </c>
      <c r="L183" s="8" t="s">
        <v>2314</v>
      </c>
      <c r="M183" s="8" t="s">
        <v>1440</v>
      </c>
    </row>
    <row r="184" spans="1:15" s="8" customFormat="1">
      <c r="A184" s="8">
        <v>72</v>
      </c>
      <c r="B184" s="9">
        <v>5.4999999999999999E-6</v>
      </c>
      <c r="C184" s="8" t="s">
        <v>1297</v>
      </c>
      <c r="D184" s="8">
        <v>31304995</v>
      </c>
      <c r="E184" s="8">
        <v>31418095</v>
      </c>
      <c r="F184" s="8" t="s">
        <v>2013</v>
      </c>
      <c r="G184" s="8" t="s">
        <v>1297</v>
      </c>
      <c r="H184" s="8">
        <v>31158579</v>
      </c>
      <c r="I184" s="8">
        <v>31331156</v>
      </c>
      <c r="J184" s="8" t="s">
        <v>1331</v>
      </c>
      <c r="K184" s="8" t="s">
        <v>2014</v>
      </c>
      <c r="L184" s="8" t="s">
        <v>1326</v>
      </c>
      <c r="M184" s="8" t="s">
        <v>1327</v>
      </c>
      <c r="N184" s="8" t="s">
        <v>2015</v>
      </c>
      <c r="O184" s="8" t="s">
        <v>2016</v>
      </c>
    </row>
    <row r="185" spans="1:15" s="8" customFormat="1">
      <c r="A185" s="8">
        <v>72</v>
      </c>
      <c r="B185" s="9">
        <v>5.4999999999999999E-6</v>
      </c>
      <c r="C185" s="8" t="s">
        <v>1297</v>
      </c>
      <c r="D185" s="8">
        <v>31304995</v>
      </c>
      <c r="E185" s="8">
        <v>31418095</v>
      </c>
      <c r="F185" s="8" t="s">
        <v>2017</v>
      </c>
      <c r="G185" s="8" t="s">
        <v>1297</v>
      </c>
      <c r="H185" s="8">
        <v>31431064</v>
      </c>
      <c r="I185" s="8">
        <v>31804916</v>
      </c>
      <c r="J185" s="8" t="s">
        <v>21</v>
      </c>
      <c r="K185" s="8" t="s">
        <v>2018</v>
      </c>
      <c r="L185" s="8" t="s">
        <v>1326</v>
      </c>
      <c r="M185" s="8" t="s">
        <v>1327</v>
      </c>
      <c r="N185" s="8" t="s">
        <v>2019</v>
      </c>
      <c r="O185" s="8" t="s">
        <v>2020</v>
      </c>
    </row>
    <row r="186" spans="1:15" s="8" customFormat="1">
      <c r="A186" s="8">
        <v>73</v>
      </c>
      <c r="B186" s="9">
        <v>5.6300000000000003E-6</v>
      </c>
      <c r="C186" s="8" t="s">
        <v>1302</v>
      </c>
      <c r="D186" s="8">
        <v>98210987</v>
      </c>
      <c r="E186" s="8">
        <v>98314287</v>
      </c>
      <c r="F186" s="8" t="s">
        <v>2021</v>
      </c>
      <c r="G186" s="8" t="s">
        <v>1302</v>
      </c>
      <c r="H186" s="8">
        <v>98205262</v>
      </c>
      <c r="I186" s="8">
        <v>98279339</v>
      </c>
      <c r="J186" s="8" t="s">
        <v>21</v>
      </c>
      <c r="K186" s="8" t="s">
        <v>2022</v>
      </c>
      <c r="L186" s="8" t="s">
        <v>1326</v>
      </c>
      <c r="M186" s="8" t="s">
        <v>1327</v>
      </c>
      <c r="N186" s="8" t="s">
        <v>2023</v>
      </c>
      <c r="O186" s="8" t="s">
        <v>2024</v>
      </c>
    </row>
    <row r="187" spans="1:15" s="8" customFormat="1">
      <c r="A187" s="8">
        <v>73</v>
      </c>
      <c r="B187" s="9">
        <v>5.6300000000000003E-6</v>
      </c>
      <c r="C187" s="8" t="s">
        <v>1302</v>
      </c>
      <c r="D187" s="8">
        <v>98210987</v>
      </c>
      <c r="E187" s="8">
        <v>98314287</v>
      </c>
      <c r="F187" s="8" t="s">
        <v>2572</v>
      </c>
      <c r="G187" s="8" t="s">
        <v>1302</v>
      </c>
      <c r="H187" s="8">
        <v>98276327</v>
      </c>
      <c r="I187" s="8">
        <v>98276802</v>
      </c>
      <c r="J187" s="8" t="s">
        <v>1331</v>
      </c>
      <c r="K187" s="8" t="s">
        <v>2573</v>
      </c>
      <c r="L187" s="8" t="s">
        <v>2394</v>
      </c>
      <c r="M187" s="8" t="s">
        <v>1440</v>
      </c>
    </row>
    <row r="188" spans="1:15" s="8" customFormat="1">
      <c r="A188" s="8">
        <v>73</v>
      </c>
      <c r="B188" s="9">
        <v>5.6300000000000003E-6</v>
      </c>
      <c r="C188" s="8" t="s">
        <v>1302</v>
      </c>
      <c r="D188" s="8">
        <v>98210987</v>
      </c>
      <c r="E188" s="8">
        <v>98314287</v>
      </c>
      <c r="F188" s="8" t="s">
        <v>2574</v>
      </c>
      <c r="G188" s="8" t="s">
        <v>1302</v>
      </c>
      <c r="H188" s="8">
        <v>98268517</v>
      </c>
      <c r="I188" s="8">
        <v>98269918</v>
      </c>
      <c r="J188" s="8" t="s">
        <v>1331</v>
      </c>
      <c r="K188" s="8" t="s">
        <v>2575</v>
      </c>
      <c r="L188" s="8" t="s">
        <v>2394</v>
      </c>
      <c r="M188" s="8" t="s">
        <v>1440</v>
      </c>
    </row>
    <row r="189" spans="1:15" s="8" customFormat="1">
      <c r="A189" s="8">
        <v>73</v>
      </c>
      <c r="B189" s="9">
        <v>5.6300000000000003E-6</v>
      </c>
      <c r="C189" s="8" t="s">
        <v>1302</v>
      </c>
      <c r="D189" s="8">
        <v>98210987</v>
      </c>
      <c r="E189" s="8">
        <v>98314287</v>
      </c>
      <c r="F189" s="8" t="s">
        <v>2576</v>
      </c>
      <c r="G189" s="8" t="s">
        <v>1302</v>
      </c>
      <c r="H189" s="8">
        <v>98257206</v>
      </c>
      <c r="I189" s="8">
        <v>98257661</v>
      </c>
      <c r="J189" s="8" t="s">
        <v>1331</v>
      </c>
      <c r="K189" s="8" t="s">
        <v>2577</v>
      </c>
      <c r="L189" s="8" t="s">
        <v>2394</v>
      </c>
      <c r="M189" s="8" t="s">
        <v>1440</v>
      </c>
    </row>
    <row r="190" spans="1:15" s="8" customFormat="1">
      <c r="A190" s="8">
        <v>74</v>
      </c>
      <c r="B190" s="9">
        <v>5.75E-6</v>
      </c>
      <c r="C190" s="8" t="s">
        <v>1296</v>
      </c>
      <c r="D190" s="8">
        <v>7541147</v>
      </c>
      <c r="E190" s="8">
        <v>7541996</v>
      </c>
      <c r="F190" s="8" t="s">
        <v>2005</v>
      </c>
      <c r="G190" s="8" t="s">
        <v>1296</v>
      </c>
      <c r="H190" s="8">
        <v>7194265</v>
      </c>
      <c r="I190" s="8">
        <v>7744554</v>
      </c>
      <c r="J190" s="8" t="s">
        <v>1331</v>
      </c>
      <c r="K190" s="8" t="s">
        <v>2006</v>
      </c>
      <c r="L190" s="8" t="s">
        <v>1326</v>
      </c>
      <c r="M190" s="8" t="s">
        <v>1327</v>
      </c>
      <c r="N190" s="8" t="s">
        <v>2007</v>
      </c>
      <c r="O190" s="8" t="s">
        <v>2008</v>
      </c>
    </row>
    <row r="191" spans="1:15" s="8" customFormat="1">
      <c r="A191" s="8">
        <v>75</v>
      </c>
      <c r="B191" s="9">
        <v>5.7599999999999999E-6</v>
      </c>
      <c r="C191" s="8" t="s">
        <v>1302</v>
      </c>
      <c r="D191" s="8">
        <v>37661609</v>
      </c>
      <c r="E191" s="8">
        <v>37725509</v>
      </c>
      <c r="F191" s="8" t="s">
        <v>2037</v>
      </c>
      <c r="G191" s="8" t="s">
        <v>1302</v>
      </c>
      <c r="H191" s="8">
        <v>37650997</v>
      </c>
      <c r="I191" s="8">
        <v>37746901</v>
      </c>
      <c r="J191" s="8" t="s">
        <v>1331</v>
      </c>
      <c r="K191" s="8" t="s">
        <v>2038</v>
      </c>
      <c r="L191" s="8" t="s">
        <v>1326</v>
      </c>
      <c r="M191" s="8" t="s">
        <v>1327</v>
      </c>
      <c r="N191" s="8" t="s">
        <v>2039</v>
      </c>
      <c r="O191" s="8" t="s">
        <v>2040</v>
      </c>
    </row>
    <row r="192" spans="1:15" s="8" customFormat="1">
      <c r="A192" s="8">
        <v>75</v>
      </c>
      <c r="B192" s="9">
        <v>5.7599999999999999E-6</v>
      </c>
      <c r="C192" s="8" t="s">
        <v>1302</v>
      </c>
      <c r="D192" s="8">
        <v>37661609</v>
      </c>
      <c r="E192" s="8">
        <v>37725509</v>
      </c>
      <c r="F192" s="8" t="s">
        <v>2043</v>
      </c>
      <c r="G192" s="8" t="s">
        <v>1302</v>
      </c>
      <c r="H192" s="8">
        <v>37588410</v>
      </c>
      <c r="I192" s="8">
        <v>38068684</v>
      </c>
      <c r="J192" s="8" t="s">
        <v>21</v>
      </c>
      <c r="K192" s="8" t="s">
        <v>2044</v>
      </c>
      <c r="L192" s="8" t="s">
        <v>1326</v>
      </c>
      <c r="M192" s="8" t="s">
        <v>1440</v>
      </c>
    </row>
    <row r="193" spans="1:15" s="8" customFormat="1">
      <c r="A193" s="8">
        <v>76</v>
      </c>
      <c r="B193" s="9">
        <v>5.7699999999999998E-6</v>
      </c>
      <c r="C193" s="8" t="s">
        <v>1312</v>
      </c>
      <c r="D193" s="8">
        <v>106899460</v>
      </c>
      <c r="E193" s="8">
        <v>106899460</v>
      </c>
      <c r="F193" s="8" t="s">
        <v>2053</v>
      </c>
      <c r="G193" s="8" t="s">
        <v>1312</v>
      </c>
      <c r="H193" s="8">
        <v>106544738</v>
      </c>
      <c r="I193" s="8">
        <v>106889250</v>
      </c>
      <c r="J193" s="8" t="s">
        <v>21</v>
      </c>
      <c r="K193" s="8" t="s">
        <v>2054</v>
      </c>
      <c r="L193" s="8" t="s">
        <v>1326</v>
      </c>
      <c r="M193" s="8" t="s">
        <v>1327</v>
      </c>
      <c r="N193" s="8" t="s">
        <v>2055</v>
      </c>
      <c r="O193" s="8" t="s">
        <v>2056</v>
      </c>
    </row>
    <row r="194" spans="1:15" s="8" customFormat="1">
      <c r="A194" s="8">
        <v>79</v>
      </c>
      <c r="B194" s="9">
        <v>5.8799999999999996E-6</v>
      </c>
      <c r="C194" s="8" t="s">
        <v>1292</v>
      </c>
      <c r="D194" s="8">
        <v>137141934</v>
      </c>
      <c r="E194" s="8">
        <v>137141934</v>
      </c>
      <c r="F194" s="8" t="s">
        <v>2578</v>
      </c>
      <c r="G194" s="8" t="s">
        <v>1292</v>
      </c>
      <c r="H194" s="8">
        <v>137136882</v>
      </c>
      <c r="I194" s="8">
        <v>137146440</v>
      </c>
      <c r="J194" s="8" t="s">
        <v>1331</v>
      </c>
      <c r="K194" s="8" t="s">
        <v>2579</v>
      </c>
      <c r="L194" s="8" t="s">
        <v>2317</v>
      </c>
      <c r="M194" s="8" t="s">
        <v>1327</v>
      </c>
      <c r="N194" s="8" t="s">
        <v>2580</v>
      </c>
      <c r="O194" s="8" t="s">
        <v>2581</v>
      </c>
    </row>
    <row r="195" spans="1:15" s="8" customFormat="1">
      <c r="A195" s="8">
        <v>79</v>
      </c>
      <c r="B195" s="9">
        <v>5.8799999999999996E-6</v>
      </c>
      <c r="C195" s="8" t="s">
        <v>1292</v>
      </c>
      <c r="D195" s="8">
        <v>137141934</v>
      </c>
      <c r="E195" s="8">
        <v>137141934</v>
      </c>
      <c r="F195" s="8" t="s">
        <v>2582</v>
      </c>
      <c r="G195" s="8" t="s">
        <v>1292</v>
      </c>
      <c r="H195" s="8">
        <v>137150022</v>
      </c>
      <c r="I195" s="8">
        <v>137225025</v>
      </c>
      <c r="J195" s="8" t="s">
        <v>21</v>
      </c>
      <c r="K195" s="8" t="s">
        <v>2583</v>
      </c>
      <c r="L195" s="8" t="s">
        <v>2394</v>
      </c>
      <c r="M195" s="8" t="s">
        <v>1440</v>
      </c>
    </row>
    <row r="196" spans="1:15" s="8" customFormat="1">
      <c r="A196" s="8">
        <v>80</v>
      </c>
      <c r="B196" s="9">
        <v>6.0499999999999997E-6</v>
      </c>
      <c r="C196" s="8" t="s">
        <v>1301</v>
      </c>
      <c r="D196" s="8">
        <v>112665723</v>
      </c>
      <c r="E196" s="8">
        <v>112665723</v>
      </c>
      <c r="F196" s="8" t="s">
        <v>1784</v>
      </c>
      <c r="G196" s="8" t="s">
        <v>1301</v>
      </c>
      <c r="H196" s="8">
        <v>112658488</v>
      </c>
      <c r="I196" s="8">
        <v>112679032</v>
      </c>
      <c r="J196" s="8" t="s">
        <v>21</v>
      </c>
      <c r="K196" s="8" t="s">
        <v>1785</v>
      </c>
      <c r="L196" s="8" t="s">
        <v>1326</v>
      </c>
      <c r="M196" s="8" t="s">
        <v>1327</v>
      </c>
      <c r="N196" s="8" t="s">
        <v>1786</v>
      </c>
      <c r="O196" s="8" t="s">
        <v>1787</v>
      </c>
    </row>
    <row r="197" spans="1:15" s="8" customFormat="1">
      <c r="A197" s="8">
        <v>80</v>
      </c>
      <c r="B197" s="9">
        <v>6.0499999999999997E-6</v>
      </c>
      <c r="C197" s="8" t="s">
        <v>1301</v>
      </c>
      <c r="D197" s="8">
        <v>112665723</v>
      </c>
      <c r="E197" s="8">
        <v>112665723</v>
      </c>
      <c r="F197" s="8" t="s">
        <v>2584</v>
      </c>
      <c r="G197" s="8" t="s">
        <v>1301</v>
      </c>
      <c r="H197" s="8">
        <v>112657848</v>
      </c>
      <c r="I197" s="8">
        <v>112657913</v>
      </c>
      <c r="J197" s="8" t="s">
        <v>1331</v>
      </c>
      <c r="K197" s="8" t="s">
        <v>2585</v>
      </c>
      <c r="L197" s="8" t="s">
        <v>2382</v>
      </c>
      <c r="M197" s="8" t="s">
        <v>1327</v>
      </c>
      <c r="N197" s="8" t="s">
        <v>2586</v>
      </c>
      <c r="O197" s="8" t="s">
        <v>2587</v>
      </c>
    </row>
    <row r="198" spans="1:15" s="8" customFormat="1">
      <c r="A198" s="8">
        <v>80</v>
      </c>
      <c r="B198" s="9">
        <v>6.0499999999999997E-6</v>
      </c>
      <c r="C198" s="8" t="s">
        <v>1301</v>
      </c>
      <c r="D198" s="8">
        <v>112665723</v>
      </c>
      <c r="E198" s="8">
        <v>112665723</v>
      </c>
      <c r="F198" s="8" t="s">
        <v>1788</v>
      </c>
      <c r="G198" s="8" t="s">
        <v>1301</v>
      </c>
      <c r="H198" s="8">
        <v>112631565</v>
      </c>
      <c r="I198" s="8">
        <v>112659764</v>
      </c>
      <c r="J198" s="8" t="s">
        <v>1331</v>
      </c>
      <c r="K198" s="8" t="s">
        <v>1789</v>
      </c>
      <c r="L198" s="8" t="s">
        <v>1326</v>
      </c>
      <c r="M198" s="8" t="s">
        <v>1327</v>
      </c>
      <c r="N198" s="8" t="s">
        <v>1790</v>
      </c>
      <c r="O198" s="8" t="s">
        <v>1791</v>
      </c>
    </row>
    <row r="199" spans="1:15" s="8" customFormat="1">
      <c r="A199" s="8">
        <v>80</v>
      </c>
      <c r="B199" s="9">
        <v>6.0499999999999997E-6</v>
      </c>
      <c r="C199" s="8" t="s">
        <v>1301</v>
      </c>
      <c r="D199" s="8">
        <v>112665723</v>
      </c>
      <c r="E199" s="8">
        <v>112665723</v>
      </c>
      <c r="F199" s="8" t="s">
        <v>2507</v>
      </c>
      <c r="G199" s="8" t="s">
        <v>1301</v>
      </c>
      <c r="H199" s="8">
        <v>112670354</v>
      </c>
      <c r="I199" s="8">
        <v>112672002</v>
      </c>
      <c r="J199" s="8" t="s">
        <v>1331</v>
      </c>
      <c r="K199" s="8" t="s">
        <v>2508</v>
      </c>
      <c r="L199" s="8" t="s">
        <v>2394</v>
      </c>
      <c r="M199" s="8" t="s">
        <v>1440</v>
      </c>
    </row>
    <row r="200" spans="1:15" s="8" customFormat="1">
      <c r="A200" s="8">
        <v>80</v>
      </c>
      <c r="B200" s="9">
        <v>6.0499999999999997E-6</v>
      </c>
      <c r="C200" s="8" t="s">
        <v>1301</v>
      </c>
      <c r="D200" s="8">
        <v>112665723</v>
      </c>
      <c r="E200" s="8">
        <v>112665723</v>
      </c>
      <c r="F200" s="8" t="s">
        <v>1795</v>
      </c>
      <c r="G200" s="8" t="s">
        <v>1301</v>
      </c>
      <c r="H200" s="8">
        <v>112679301</v>
      </c>
      <c r="I200" s="8">
        <v>112773425</v>
      </c>
      <c r="J200" s="8" t="s">
        <v>1331</v>
      </c>
      <c r="K200" s="8" t="s">
        <v>1796</v>
      </c>
      <c r="L200" s="8" t="s">
        <v>1326</v>
      </c>
      <c r="M200" s="8" t="s">
        <v>1327</v>
      </c>
      <c r="N200" s="8" t="s">
        <v>1797</v>
      </c>
      <c r="O200" s="8" t="s">
        <v>1798</v>
      </c>
    </row>
    <row r="201" spans="1:15" s="8" customFormat="1">
      <c r="A201" s="8">
        <v>82</v>
      </c>
      <c r="B201" s="9">
        <v>6.1800000000000001E-6</v>
      </c>
      <c r="C201" s="8" t="s">
        <v>1295</v>
      </c>
      <c r="D201" s="8">
        <v>66377278</v>
      </c>
      <c r="E201" s="8">
        <v>66377278</v>
      </c>
      <c r="F201" s="8" t="s">
        <v>2091</v>
      </c>
      <c r="G201" s="8" t="s">
        <v>1295</v>
      </c>
      <c r="H201" s="8">
        <v>66217911</v>
      </c>
      <c r="I201" s="8">
        <v>66360075</v>
      </c>
      <c r="J201" s="8" t="s">
        <v>1331</v>
      </c>
      <c r="K201" s="8" t="s">
        <v>2092</v>
      </c>
      <c r="L201" s="8" t="s">
        <v>1326</v>
      </c>
      <c r="M201" s="8" t="s">
        <v>1327</v>
      </c>
      <c r="N201" s="8" t="s">
        <v>2093</v>
      </c>
      <c r="O201" s="8" t="s">
        <v>2094</v>
      </c>
    </row>
    <row r="202" spans="1:15" s="8" customFormat="1">
      <c r="A202" s="8">
        <v>83</v>
      </c>
      <c r="B202" s="9">
        <v>6.2899999999999999E-6</v>
      </c>
      <c r="C202" s="8" t="s">
        <v>1306</v>
      </c>
      <c r="D202" s="8">
        <v>36755111</v>
      </c>
      <c r="E202" s="8">
        <v>36755111</v>
      </c>
      <c r="F202" s="8" t="s">
        <v>2095</v>
      </c>
      <c r="G202" s="8" t="s">
        <v>1306</v>
      </c>
      <c r="H202" s="8">
        <v>36552456</v>
      </c>
      <c r="I202" s="8">
        <v>36764154</v>
      </c>
      <c r="J202" s="8" t="s">
        <v>21</v>
      </c>
      <c r="K202" s="8" t="s">
        <v>2096</v>
      </c>
      <c r="L202" s="8" t="s">
        <v>1326</v>
      </c>
      <c r="M202" s="8" t="s">
        <v>1327</v>
      </c>
      <c r="N202" s="8" t="s">
        <v>2097</v>
      </c>
    </row>
    <row r="203" spans="1:15" s="8" customFormat="1">
      <c r="A203" s="8">
        <v>83</v>
      </c>
      <c r="B203" s="9">
        <v>6.2899999999999999E-6</v>
      </c>
      <c r="C203" s="8" t="s">
        <v>1306</v>
      </c>
      <c r="D203" s="8">
        <v>36755111</v>
      </c>
      <c r="E203" s="8">
        <v>36755111</v>
      </c>
      <c r="F203" s="8" t="s">
        <v>2588</v>
      </c>
      <c r="G203" s="8" t="s">
        <v>1306</v>
      </c>
      <c r="H203" s="8">
        <v>36773609</v>
      </c>
      <c r="I203" s="8">
        <v>36774140</v>
      </c>
      <c r="J203" s="8" t="s">
        <v>21</v>
      </c>
      <c r="K203" s="8" t="s">
        <v>2589</v>
      </c>
      <c r="L203" s="8" t="s">
        <v>2314</v>
      </c>
      <c r="M203" s="8" t="s">
        <v>1440</v>
      </c>
    </row>
    <row r="204" spans="1:15" s="8" customFormat="1">
      <c r="A204" s="8">
        <v>84</v>
      </c>
      <c r="B204" s="9">
        <v>6.3400000000000003E-6</v>
      </c>
      <c r="C204" s="8" t="s">
        <v>1306</v>
      </c>
      <c r="D204" s="8">
        <v>54620261</v>
      </c>
      <c r="E204" s="8">
        <v>54662661</v>
      </c>
      <c r="F204" s="8" t="s">
        <v>2590</v>
      </c>
      <c r="G204" s="8" t="s">
        <v>1306</v>
      </c>
      <c r="H204" s="8">
        <v>54624663</v>
      </c>
      <c r="I204" s="8">
        <v>54639419</v>
      </c>
      <c r="J204" s="8" t="s">
        <v>1331</v>
      </c>
      <c r="K204" s="8" t="s">
        <v>2591</v>
      </c>
      <c r="L204" s="8" t="s">
        <v>2592</v>
      </c>
      <c r="M204" s="8" t="s">
        <v>1440</v>
      </c>
    </row>
    <row r="205" spans="1:15" s="8" customFormat="1">
      <c r="A205" s="8">
        <v>84</v>
      </c>
      <c r="B205" s="9">
        <v>6.3400000000000003E-6</v>
      </c>
      <c r="C205" s="8" t="s">
        <v>1306</v>
      </c>
      <c r="D205" s="8">
        <v>54620261</v>
      </c>
      <c r="E205" s="8">
        <v>54662661</v>
      </c>
      <c r="F205" s="8" t="s">
        <v>2593</v>
      </c>
      <c r="G205" s="8" t="s">
        <v>1306</v>
      </c>
      <c r="H205" s="8">
        <v>54643745</v>
      </c>
      <c r="I205" s="8">
        <v>54646487</v>
      </c>
      <c r="J205" s="8" t="s">
        <v>21</v>
      </c>
      <c r="K205" s="8" t="s">
        <v>2594</v>
      </c>
      <c r="L205" s="8" t="s">
        <v>2314</v>
      </c>
      <c r="M205" s="8" t="s">
        <v>1440</v>
      </c>
    </row>
    <row r="206" spans="1:15" s="8" customFormat="1">
      <c r="A206" s="8">
        <v>84</v>
      </c>
      <c r="B206" s="9">
        <v>6.3400000000000003E-6</v>
      </c>
      <c r="C206" s="8" t="s">
        <v>1306</v>
      </c>
      <c r="D206" s="8">
        <v>54620261</v>
      </c>
      <c r="E206" s="8">
        <v>54662661</v>
      </c>
      <c r="F206" s="8" t="s">
        <v>1540</v>
      </c>
      <c r="G206" s="8" t="s">
        <v>1306</v>
      </c>
      <c r="H206" s="8">
        <v>54610018</v>
      </c>
      <c r="I206" s="8">
        <v>54638773</v>
      </c>
      <c r="J206" s="8" t="s">
        <v>1331</v>
      </c>
      <c r="K206" s="8" t="s">
        <v>1541</v>
      </c>
      <c r="L206" s="8" t="s">
        <v>1326</v>
      </c>
      <c r="M206" s="8" t="s">
        <v>1327</v>
      </c>
      <c r="N206" s="8" t="s">
        <v>1542</v>
      </c>
      <c r="O206" s="8" t="s">
        <v>1543</v>
      </c>
    </row>
    <row r="207" spans="1:15" s="8" customFormat="1">
      <c r="A207" s="8">
        <v>85</v>
      </c>
      <c r="B207" s="9">
        <v>6.46E-6</v>
      </c>
      <c r="C207" s="8" t="s">
        <v>1297</v>
      </c>
      <c r="D207" s="8">
        <v>11892860</v>
      </c>
      <c r="E207" s="8">
        <v>11896396</v>
      </c>
      <c r="F207" s="8" t="s">
        <v>2102</v>
      </c>
      <c r="G207" s="8" t="s">
        <v>1297</v>
      </c>
      <c r="H207" s="8">
        <v>11688955</v>
      </c>
      <c r="I207" s="8">
        <v>11885684</v>
      </c>
      <c r="J207" s="8" t="s">
        <v>1331</v>
      </c>
      <c r="K207" s="8" t="s">
        <v>2103</v>
      </c>
      <c r="L207" s="8" t="s">
        <v>1326</v>
      </c>
      <c r="M207" s="8" t="s">
        <v>1327</v>
      </c>
      <c r="N207" s="8" t="s">
        <v>2104</v>
      </c>
    </row>
    <row r="208" spans="1:15" s="8" customFormat="1">
      <c r="A208" s="8">
        <v>85</v>
      </c>
      <c r="B208" s="9">
        <v>6.46E-6</v>
      </c>
      <c r="C208" s="8" t="s">
        <v>1297</v>
      </c>
      <c r="D208" s="8">
        <v>11892860</v>
      </c>
      <c r="E208" s="8">
        <v>11896396</v>
      </c>
      <c r="F208" s="8" t="s">
        <v>2108</v>
      </c>
      <c r="G208" s="8" t="s">
        <v>1297</v>
      </c>
      <c r="H208" s="8">
        <v>11882621</v>
      </c>
      <c r="I208" s="8">
        <v>11909222</v>
      </c>
      <c r="J208" s="8" t="s">
        <v>21</v>
      </c>
      <c r="K208" s="8" t="s">
        <v>2109</v>
      </c>
      <c r="L208" s="8" t="s">
        <v>1326</v>
      </c>
      <c r="M208" s="8" t="s">
        <v>1327</v>
      </c>
      <c r="N208" s="8" t="s">
        <v>2110</v>
      </c>
    </row>
    <row r="209" spans="1:15" s="8" customFormat="1">
      <c r="A209" s="8">
        <v>85</v>
      </c>
      <c r="B209" s="9">
        <v>6.46E-6</v>
      </c>
      <c r="C209" s="8" t="s">
        <v>1297</v>
      </c>
      <c r="D209" s="8">
        <v>11892860</v>
      </c>
      <c r="E209" s="8">
        <v>11896396</v>
      </c>
      <c r="F209" s="8" t="s">
        <v>2595</v>
      </c>
      <c r="G209" s="8" t="s">
        <v>1297</v>
      </c>
      <c r="H209" s="8">
        <v>11910633</v>
      </c>
      <c r="I209" s="8">
        <v>11914343</v>
      </c>
      <c r="J209" s="8" t="s">
        <v>21</v>
      </c>
      <c r="K209" s="8" t="s">
        <v>2596</v>
      </c>
      <c r="L209" s="8" t="s">
        <v>2314</v>
      </c>
      <c r="M209" s="8" t="s">
        <v>1440</v>
      </c>
    </row>
    <row r="210" spans="1:15" s="8" customFormat="1">
      <c r="A210" s="8">
        <v>85</v>
      </c>
      <c r="B210" s="9">
        <v>6.46E-6</v>
      </c>
      <c r="C210" s="8" t="s">
        <v>1297</v>
      </c>
      <c r="D210" s="8">
        <v>11892860</v>
      </c>
      <c r="E210" s="8">
        <v>11896396</v>
      </c>
      <c r="F210" s="8" t="s">
        <v>2597</v>
      </c>
      <c r="G210" s="8" t="s">
        <v>1297</v>
      </c>
      <c r="H210" s="8">
        <v>11908711</v>
      </c>
      <c r="I210" s="8">
        <v>11909222</v>
      </c>
      <c r="J210" s="8" t="s">
        <v>1331</v>
      </c>
      <c r="K210" s="8" t="s">
        <v>2598</v>
      </c>
      <c r="L210" s="8" t="s">
        <v>2394</v>
      </c>
      <c r="M210" s="8" t="s">
        <v>1440</v>
      </c>
    </row>
    <row r="211" spans="1:15" s="8" customFormat="1">
      <c r="A211" s="8">
        <v>86</v>
      </c>
      <c r="B211" s="9">
        <v>6.4799999999999998E-6</v>
      </c>
      <c r="C211" s="8" t="s">
        <v>1294</v>
      </c>
      <c r="D211" s="8">
        <v>68634385</v>
      </c>
      <c r="E211" s="8">
        <v>68780285</v>
      </c>
      <c r="F211" s="8" t="s">
        <v>2599</v>
      </c>
      <c r="G211" s="8" t="s">
        <v>1294</v>
      </c>
      <c r="H211" s="8">
        <v>68643377</v>
      </c>
      <c r="I211" s="8">
        <v>68644574</v>
      </c>
      <c r="J211" s="8" t="s">
        <v>1331</v>
      </c>
      <c r="K211" s="8" t="s">
        <v>2600</v>
      </c>
      <c r="L211" s="8" t="s">
        <v>2317</v>
      </c>
      <c r="M211" s="8" t="s">
        <v>1327</v>
      </c>
    </row>
    <row r="212" spans="1:15" s="8" customFormat="1">
      <c r="A212" s="8">
        <v>86</v>
      </c>
      <c r="B212" s="9">
        <v>6.4799999999999998E-6</v>
      </c>
      <c r="C212" s="8" t="s">
        <v>1294</v>
      </c>
      <c r="D212" s="8">
        <v>68634385</v>
      </c>
      <c r="E212" s="8">
        <v>68780285</v>
      </c>
      <c r="F212" s="8" t="s">
        <v>2601</v>
      </c>
      <c r="G212" s="8" t="s">
        <v>1294</v>
      </c>
      <c r="H212" s="8">
        <v>68765243</v>
      </c>
      <c r="I212" s="8">
        <v>68770394</v>
      </c>
      <c r="J212" s="8" t="s">
        <v>1331</v>
      </c>
      <c r="K212" s="8" t="s">
        <v>2602</v>
      </c>
      <c r="L212" s="8" t="s">
        <v>2314</v>
      </c>
      <c r="M212" s="8" t="s">
        <v>1440</v>
      </c>
    </row>
    <row r="213" spans="1:15" s="8" customFormat="1">
      <c r="A213" s="8">
        <v>88</v>
      </c>
      <c r="B213" s="9">
        <v>6.7900000000000002E-6</v>
      </c>
      <c r="C213" s="8" t="s">
        <v>1312</v>
      </c>
      <c r="D213" s="8">
        <v>125924137</v>
      </c>
      <c r="E213" s="8">
        <v>125924137</v>
      </c>
      <c r="F213" s="8" t="s">
        <v>2119</v>
      </c>
      <c r="G213" s="8" t="s">
        <v>1312</v>
      </c>
      <c r="H213" s="8">
        <v>125825691</v>
      </c>
      <c r="I213" s="8">
        <v>125933230</v>
      </c>
      <c r="J213" s="8" t="s">
        <v>21</v>
      </c>
      <c r="K213" s="8" t="s">
        <v>2120</v>
      </c>
      <c r="L213" s="8" t="s">
        <v>1326</v>
      </c>
      <c r="M213" s="8" t="s">
        <v>1327</v>
      </c>
      <c r="N213" s="8" t="s">
        <v>2121</v>
      </c>
      <c r="O213" s="8" t="s">
        <v>2122</v>
      </c>
    </row>
    <row r="214" spans="1:15" s="8" customFormat="1">
      <c r="A214" s="8">
        <v>88</v>
      </c>
      <c r="B214" s="9">
        <v>6.7900000000000002E-6</v>
      </c>
      <c r="C214" s="8" t="s">
        <v>1312</v>
      </c>
      <c r="D214" s="8">
        <v>125924137</v>
      </c>
      <c r="E214" s="8">
        <v>125924137</v>
      </c>
      <c r="F214" s="8" t="s">
        <v>2603</v>
      </c>
      <c r="G214" s="8" t="s">
        <v>1312</v>
      </c>
      <c r="H214" s="8">
        <v>125937434</v>
      </c>
      <c r="I214" s="8">
        <v>125938496</v>
      </c>
      <c r="J214" s="8" t="s">
        <v>1331</v>
      </c>
      <c r="K214" s="8" t="s">
        <v>2604</v>
      </c>
      <c r="L214" s="8" t="s">
        <v>2317</v>
      </c>
      <c r="M214" s="8" t="s">
        <v>1327</v>
      </c>
      <c r="N214" s="8" t="s">
        <v>2605</v>
      </c>
    </row>
    <row r="215" spans="1:15" s="8" customFormat="1">
      <c r="A215" s="8">
        <v>89</v>
      </c>
      <c r="B215" s="9">
        <v>6.9E-6</v>
      </c>
      <c r="C215" s="8" t="s">
        <v>1301</v>
      </c>
      <c r="D215" s="8">
        <v>108772687</v>
      </c>
      <c r="E215" s="8">
        <v>108772687</v>
      </c>
      <c r="F215" s="8" t="s">
        <v>1614</v>
      </c>
      <c r="G215" s="8" t="s">
        <v>1301</v>
      </c>
      <c r="H215" s="8">
        <v>108333421</v>
      </c>
      <c r="I215" s="8">
        <v>108924292</v>
      </c>
      <c r="J215" s="8" t="s">
        <v>21</v>
      </c>
      <c r="K215" s="8" t="s">
        <v>1615</v>
      </c>
      <c r="L215" s="8" t="s">
        <v>1326</v>
      </c>
      <c r="M215" s="8" t="s">
        <v>1327</v>
      </c>
      <c r="N215" s="8" t="s">
        <v>1616</v>
      </c>
      <c r="O215" s="8" t="s">
        <v>1617</v>
      </c>
    </row>
    <row r="216" spans="1:15" s="8" customFormat="1">
      <c r="A216" s="8">
        <v>90</v>
      </c>
      <c r="B216" s="9">
        <v>6.9299999999999997E-6</v>
      </c>
      <c r="C216" s="8" t="s">
        <v>1302</v>
      </c>
      <c r="D216" s="8">
        <v>126452519</v>
      </c>
      <c r="E216" s="8">
        <v>126703719</v>
      </c>
      <c r="F216" s="8" t="s">
        <v>2123</v>
      </c>
      <c r="G216" s="8" t="s">
        <v>1302</v>
      </c>
      <c r="H216" s="8">
        <v>126141933</v>
      </c>
      <c r="I216" s="8">
        <v>126692431</v>
      </c>
      <c r="J216" s="8" t="s">
        <v>21</v>
      </c>
      <c r="K216" s="8" t="s">
        <v>2124</v>
      </c>
      <c r="L216" s="8" t="s">
        <v>1326</v>
      </c>
      <c r="M216" s="8" t="s">
        <v>1327</v>
      </c>
      <c r="N216" s="8" t="s">
        <v>2125</v>
      </c>
      <c r="O216" s="8" t="s">
        <v>2126</v>
      </c>
    </row>
    <row r="217" spans="1:15" s="8" customFormat="1">
      <c r="A217" s="8">
        <v>90</v>
      </c>
      <c r="B217" s="9">
        <v>6.9299999999999997E-6</v>
      </c>
      <c r="C217" s="8" t="s">
        <v>1302</v>
      </c>
      <c r="D217" s="8">
        <v>126452519</v>
      </c>
      <c r="E217" s="8">
        <v>126703719</v>
      </c>
      <c r="F217" s="8" t="s">
        <v>2606</v>
      </c>
      <c r="G217" s="8" t="s">
        <v>1302</v>
      </c>
      <c r="H217" s="8">
        <v>126605315</v>
      </c>
      <c r="I217" s="8">
        <v>126605965</v>
      </c>
      <c r="J217" s="8" t="s">
        <v>1331</v>
      </c>
      <c r="K217" s="8" t="s">
        <v>2607</v>
      </c>
      <c r="L217" s="8" t="s">
        <v>2317</v>
      </c>
      <c r="M217" s="8" t="s">
        <v>1327</v>
      </c>
      <c r="N217" s="8" t="s">
        <v>2608</v>
      </c>
    </row>
    <row r="218" spans="1:15" s="8" customFormat="1">
      <c r="A218" s="8">
        <v>90</v>
      </c>
      <c r="B218" s="9">
        <v>6.9299999999999997E-6</v>
      </c>
      <c r="C218" s="8" t="s">
        <v>1302</v>
      </c>
      <c r="D218" s="8">
        <v>126452519</v>
      </c>
      <c r="E218" s="8">
        <v>126703719</v>
      </c>
      <c r="F218" s="8" t="s">
        <v>2609</v>
      </c>
      <c r="G218" s="8" t="s">
        <v>1302</v>
      </c>
      <c r="H218" s="8">
        <v>126498716</v>
      </c>
      <c r="I218" s="8">
        <v>126514220</v>
      </c>
      <c r="J218" s="8" t="s">
        <v>1331</v>
      </c>
      <c r="K218" s="8" t="s">
        <v>2610</v>
      </c>
      <c r="L218" s="8" t="s">
        <v>2394</v>
      </c>
      <c r="M218" s="8" t="s">
        <v>1440</v>
      </c>
    </row>
    <row r="219" spans="1:15" s="8" customFormat="1">
      <c r="A219" s="8">
        <v>90</v>
      </c>
      <c r="B219" s="9">
        <v>6.9299999999999997E-6</v>
      </c>
      <c r="C219" s="8" t="s">
        <v>1302</v>
      </c>
      <c r="D219" s="8">
        <v>126452519</v>
      </c>
      <c r="E219" s="8">
        <v>126703719</v>
      </c>
      <c r="F219" s="8" t="s">
        <v>2611</v>
      </c>
      <c r="G219" s="8" t="s">
        <v>1302</v>
      </c>
      <c r="H219" s="8">
        <v>126521499</v>
      </c>
      <c r="I219" s="8">
        <v>126522054</v>
      </c>
      <c r="J219" s="8" t="s">
        <v>1331</v>
      </c>
      <c r="K219" s="8" t="s">
        <v>2612</v>
      </c>
      <c r="L219" s="8" t="s">
        <v>2317</v>
      </c>
      <c r="M219" s="8" t="s">
        <v>1327</v>
      </c>
    </row>
    <row r="220" spans="1:15" s="8" customFormat="1">
      <c r="A220" s="8">
        <v>91</v>
      </c>
      <c r="B220" s="9">
        <v>6.9500000000000004E-6</v>
      </c>
      <c r="C220" s="8" t="s">
        <v>1301</v>
      </c>
      <c r="D220" s="8">
        <v>108774557</v>
      </c>
      <c r="E220" s="8">
        <v>108774557</v>
      </c>
      <c r="F220" s="8" t="s">
        <v>1614</v>
      </c>
      <c r="G220" s="8" t="s">
        <v>1301</v>
      </c>
      <c r="H220" s="8">
        <v>108333421</v>
      </c>
      <c r="I220" s="8">
        <v>108924292</v>
      </c>
      <c r="J220" s="8" t="s">
        <v>21</v>
      </c>
      <c r="K220" s="8" t="s">
        <v>1615</v>
      </c>
      <c r="L220" s="8" t="s">
        <v>1326</v>
      </c>
      <c r="M220" s="8" t="s">
        <v>1327</v>
      </c>
      <c r="N220" s="8" t="s">
        <v>1616</v>
      </c>
      <c r="O220" s="8" t="s">
        <v>1617</v>
      </c>
    </row>
    <row r="221" spans="1:15" s="8" customFormat="1">
      <c r="A221" s="8">
        <v>92</v>
      </c>
      <c r="B221" s="9">
        <v>7.0899999999999999E-6</v>
      </c>
      <c r="C221" s="8" t="s">
        <v>1296</v>
      </c>
      <c r="D221" s="8">
        <v>179055425</v>
      </c>
      <c r="E221" s="8">
        <v>179055425</v>
      </c>
      <c r="F221" s="8" t="s">
        <v>2613</v>
      </c>
      <c r="G221" s="8" t="s">
        <v>1296</v>
      </c>
      <c r="H221" s="8">
        <v>179037875</v>
      </c>
      <c r="I221" s="8">
        <v>179038015</v>
      </c>
      <c r="J221" s="8" t="s">
        <v>21</v>
      </c>
      <c r="K221" s="8" t="s">
        <v>2614</v>
      </c>
      <c r="L221" s="8" t="s">
        <v>2364</v>
      </c>
      <c r="M221" s="8" t="s">
        <v>1327</v>
      </c>
      <c r="N221" s="8" t="s">
        <v>2615</v>
      </c>
    </row>
    <row r="222" spans="1:15" s="8" customFormat="1">
      <c r="A222" s="8">
        <v>93</v>
      </c>
      <c r="B222" s="9">
        <v>7.5399999999999998E-6</v>
      </c>
      <c r="C222" s="8" t="s">
        <v>1293</v>
      </c>
      <c r="D222" s="8">
        <v>88973392</v>
      </c>
      <c r="E222" s="8">
        <v>88973392</v>
      </c>
      <c r="F222" s="8" t="s">
        <v>1690</v>
      </c>
      <c r="G222" s="8" t="s">
        <v>1293</v>
      </c>
      <c r="H222" s="8">
        <v>88932122</v>
      </c>
      <c r="I222" s="8">
        <v>89021077</v>
      </c>
      <c r="J222" s="8" t="s">
        <v>21</v>
      </c>
      <c r="K222" s="8" t="s">
        <v>1691</v>
      </c>
      <c r="L222" s="8" t="s">
        <v>1326</v>
      </c>
      <c r="M222" s="8" t="s">
        <v>1327</v>
      </c>
      <c r="N222" s="8" t="s">
        <v>1692</v>
      </c>
      <c r="O222" s="8" t="s">
        <v>1693</v>
      </c>
    </row>
    <row r="223" spans="1:15" s="8" customFormat="1">
      <c r="A223" s="8">
        <v>93</v>
      </c>
      <c r="B223" s="9">
        <v>7.5399999999999998E-6</v>
      </c>
      <c r="C223" s="8" t="s">
        <v>1293</v>
      </c>
      <c r="D223" s="8">
        <v>88973392</v>
      </c>
      <c r="E223" s="8">
        <v>88973392</v>
      </c>
      <c r="F223" s="8" t="s">
        <v>2616</v>
      </c>
      <c r="G223" s="8" t="s">
        <v>1293</v>
      </c>
      <c r="H223" s="8">
        <v>88979842</v>
      </c>
      <c r="I223" s="8">
        <v>88980007</v>
      </c>
      <c r="J223" s="8" t="s">
        <v>1331</v>
      </c>
      <c r="K223" s="8" t="s">
        <v>2617</v>
      </c>
      <c r="L223" s="8" t="s">
        <v>2364</v>
      </c>
      <c r="M223" s="8" t="s">
        <v>1327</v>
      </c>
      <c r="N223" s="8" t="s">
        <v>2618</v>
      </c>
    </row>
    <row r="224" spans="1:15" s="8" customFormat="1">
      <c r="A224" s="8">
        <v>93</v>
      </c>
      <c r="B224" s="9">
        <v>7.5399999999999998E-6</v>
      </c>
      <c r="C224" s="8" t="s">
        <v>1293</v>
      </c>
      <c r="D224" s="8">
        <v>88973392</v>
      </c>
      <c r="E224" s="8">
        <v>88973392</v>
      </c>
      <c r="F224" s="8" t="s">
        <v>2619</v>
      </c>
      <c r="G224" s="8" t="s">
        <v>1293</v>
      </c>
      <c r="H224" s="8">
        <v>88965678</v>
      </c>
      <c r="I224" s="8">
        <v>88981433</v>
      </c>
      <c r="J224" s="8" t="s">
        <v>1331</v>
      </c>
      <c r="K224" s="8" t="s">
        <v>2620</v>
      </c>
      <c r="L224" s="8" t="s">
        <v>2394</v>
      </c>
      <c r="M224" s="8" t="s">
        <v>1440</v>
      </c>
    </row>
    <row r="225" spans="1:15" s="8" customFormat="1">
      <c r="A225" s="8">
        <v>94</v>
      </c>
      <c r="B225" s="9">
        <v>7.6299999999999998E-6</v>
      </c>
      <c r="C225" s="8" t="s">
        <v>1296</v>
      </c>
      <c r="D225" s="8">
        <v>2598477</v>
      </c>
      <c r="E225" s="8">
        <v>2702777</v>
      </c>
      <c r="F225" s="8" t="s">
        <v>2137</v>
      </c>
      <c r="G225" s="8" t="s">
        <v>1296</v>
      </c>
      <c r="H225" s="8">
        <v>2626988</v>
      </c>
      <c r="I225" s="8">
        <v>2734292</v>
      </c>
      <c r="J225" s="8" t="s">
        <v>1331</v>
      </c>
      <c r="K225" s="8" t="s">
        <v>2138</v>
      </c>
      <c r="L225" s="8" t="s">
        <v>1326</v>
      </c>
      <c r="M225" s="8" t="s">
        <v>1327</v>
      </c>
      <c r="N225" s="8" t="s">
        <v>2139</v>
      </c>
      <c r="O225" s="8" t="s">
        <v>2140</v>
      </c>
    </row>
    <row r="226" spans="1:15" s="8" customFormat="1">
      <c r="A226" s="8">
        <v>94</v>
      </c>
      <c r="B226" s="9">
        <v>7.6299999999999998E-6</v>
      </c>
      <c r="C226" s="8" t="s">
        <v>1296</v>
      </c>
      <c r="D226" s="8">
        <v>2598477</v>
      </c>
      <c r="E226" s="8">
        <v>2702777</v>
      </c>
      <c r="F226" s="8" t="s">
        <v>2141</v>
      </c>
      <c r="G226" s="8" t="s">
        <v>1296</v>
      </c>
      <c r="H226" s="8">
        <v>2463947</v>
      </c>
      <c r="I226" s="8">
        <v>2627047</v>
      </c>
      <c r="J226" s="8" t="s">
        <v>1331</v>
      </c>
      <c r="K226" s="8" t="s">
        <v>2142</v>
      </c>
      <c r="L226" s="8" t="s">
        <v>1326</v>
      </c>
      <c r="M226" s="8" t="s">
        <v>1327</v>
      </c>
      <c r="N226" s="8" t="s">
        <v>2143</v>
      </c>
      <c r="O226" s="8" t="s">
        <v>2144</v>
      </c>
    </row>
    <row r="227" spans="1:15" s="8" customFormat="1">
      <c r="A227" s="8">
        <v>94</v>
      </c>
      <c r="B227" s="9">
        <v>7.6299999999999998E-6</v>
      </c>
      <c r="C227" s="8" t="s">
        <v>1296</v>
      </c>
      <c r="D227" s="8">
        <v>2598477</v>
      </c>
      <c r="E227" s="8">
        <v>2702777</v>
      </c>
      <c r="F227" s="8" t="s">
        <v>2621</v>
      </c>
      <c r="G227" s="8" t="s">
        <v>1296</v>
      </c>
      <c r="H227" s="8">
        <v>2609597</v>
      </c>
      <c r="I227" s="8">
        <v>2609873</v>
      </c>
      <c r="J227" s="8" t="s">
        <v>21</v>
      </c>
      <c r="K227" s="8" t="s">
        <v>2622</v>
      </c>
      <c r="L227" s="8" t="s">
        <v>2317</v>
      </c>
      <c r="M227" s="8" t="s">
        <v>1327</v>
      </c>
    </row>
    <row r="228" spans="1:15" s="8" customFormat="1">
      <c r="A228" s="8">
        <v>95</v>
      </c>
      <c r="B228" s="9">
        <v>7.8199999999999997E-6</v>
      </c>
      <c r="C228" s="8" t="s">
        <v>1305</v>
      </c>
      <c r="D228" s="8">
        <v>12816109</v>
      </c>
      <c r="E228" s="8">
        <v>12969109</v>
      </c>
      <c r="F228" s="8" t="s">
        <v>2153</v>
      </c>
      <c r="G228" s="8" t="s">
        <v>1305</v>
      </c>
      <c r="H228" s="8">
        <v>12940870</v>
      </c>
      <c r="I228" s="8">
        <v>13373167</v>
      </c>
      <c r="J228" s="8" t="s">
        <v>21</v>
      </c>
      <c r="K228" s="8" t="s">
        <v>2154</v>
      </c>
      <c r="L228" s="8" t="s">
        <v>1326</v>
      </c>
      <c r="M228" s="8" t="s">
        <v>1327</v>
      </c>
      <c r="N228" s="8" t="s">
        <v>2155</v>
      </c>
      <c r="O228" s="8" t="s">
        <v>2156</v>
      </c>
    </row>
    <row r="229" spans="1:15" s="8" customFormat="1">
      <c r="A229" s="8">
        <v>95</v>
      </c>
      <c r="B229" s="9">
        <v>7.8199999999999997E-6</v>
      </c>
      <c r="C229" s="8" t="s">
        <v>1305</v>
      </c>
      <c r="D229" s="8">
        <v>12816109</v>
      </c>
      <c r="E229" s="8">
        <v>12969109</v>
      </c>
      <c r="F229" s="8" t="s">
        <v>2157</v>
      </c>
      <c r="G229" s="8" t="s">
        <v>1305</v>
      </c>
      <c r="H229" s="8">
        <v>12803151</v>
      </c>
      <c r="I229" s="8">
        <v>12889012</v>
      </c>
      <c r="J229" s="8" t="s">
        <v>1331</v>
      </c>
      <c r="K229" s="8" t="s">
        <v>2158</v>
      </c>
      <c r="L229" s="8" t="s">
        <v>1326</v>
      </c>
      <c r="M229" s="8" t="s">
        <v>1327</v>
      </c>
      <c r="N229" s="8" t="s">
        <v>2157</v>
      </c>
      <c r="O229" s="8" t="s">
        <v>2159</v>
      </c>
    </row>
    <row r="230" spans="1:15" s="8" customFormat="1">
      <c r="A230" s="8">
        <v>95</v>
      </c>
      <c r="B230" s="9">
        <v>7.8199999999999997E-6</v>
      </c>
      <c r="C230" s="8" t="s">
        <v>1305</v>
      </c>
      <c r="D230" s="8">
        <v>12816109</v>
      </c>
      <c r="E230" s="8">
        <v>12969109</v>
      </c>
      <c r="F230" s="8" t="s">
        <v>2623</v>
      </c>
      <c r="G230" s="8" t="s">
        <v>1305</v>
      </c>
      <c r="H230" s="8">
        <v>12901859</v>
      </c>
      <c r="I230" s="8">
        <v>12901965</v>
      </c>
      <c r="J230" s="8" t="s">
        <v>1331</v>
      </c>
      <c r="K230" s="8" t="s">
        <v>2624</v>
      </c>
      <c r="L230" s="8" t="s">
        <v>2364</v>
      </c>
      <c r="M230" s="8" t="s">
        <v>1327</v>
      </c>
      <c r="N230" s="8" t="s">
        <v>2625</v>
      </c>
    </row>
    <row r="231" spans="1:15" s="8" customFormat="1">
      <c r="A231" s="8">
        <v>95</v>
      </c>
      <c r="B231" s="9">
        <v>7.8199999999999997E-6</v>
      </c>
      <c r="C231" s="8" t="s">
        <v>1305</v>
      </c>
      <c r="D231" s="8">
        <v>12816109</v>
      </c>
      <c r="E231" s="8">
        <v>12969109</v>
      </c>
      <c r="F231" s="8" t="s">
        <v>2626</v>
      </c>
      <c r="G231" s="8" t="s">
        <v>1305</v>
      </c>
      <c r="H231" s="8">
        <v>12815896</v>
      </c>
      <c r="I231" s="8">
        <v>12819709</v>
      </c>
      <c r="J231" s="8" t="s">
        <v>1331</v>
      </c>
      <c r="K231" s="8" t="s">
        <v>2627</v>
      </c>
      <c r="L231" s="8" t="s">
        <v>2317</v>
      </c>
      <c r="M231" s="8" t="s">
        <v>1327</v>
      </c>
    </row>
    <row r="232" spans="1:15" s="8" customFormat="1">
      <c r="A232" s="8">
        <v>97</v>
      </c>
      <c r="B232" s="9">
        <v>7.8499999999999994E-6</v>
      </c>
      <c r="C232" s="8" t="s">
        <v>1299</v>
      </c>
      <c r="D232" s="8">
        <v>69791876</v>
      </c>
      <c r="E232" s="8">
        <v>69791876</v>
      </c>
      <c r="F232" s="8" t="s">
        <v>2536</v>
      </c>
      <c r="G232" s="8" t="s">
        <v>1299</v>
      </c>
      <c r="H232" s="8">
        <v>69796478</v>
      </c>
      <c r="I232" s="8">
        <v>69866286</v>
      </c>
      <c r="J232" s="8" t="s">
        <v>1331</v>
      </c>
      <c r="K232" s="8" t="s">
        <v>2537</v>
      </c>
      <c r="L232" s="8" t="s">
        <v>2314</v>
      </c>
      <c r="M232" s="8" t="s">
        <v>1440</v>
      </c>
      <c r="N232" s="8" t="s">
        <v>2538</v>
      </c>
    </row>
    <row r="233" spans="1:15" s="8" customFormat="1">
      <c r="A233" s="8">
        <v>98</v>
      </c>
      <c r="B233" s="9">
        <v>7.8699999999999992E-6</v>
      </c>
      <c r="C233" s="8" t="s">
        <v>1312</v>
      </c>
      <c r="D233" s="8">
        <v>106882226</v>
      </c>
      <c r="E233" s="8">
        <v>106882226</v>
      </c>
      <c r="F233" s="8" t="s">
        <v>2053</v>
      </c>
      <c r="G233" s="8" t="s">
        <v>1312</v>
      </c>
      <c r="H233" s="8">
        <v>106544738</v>
      </c>
      <c r="I233" s="8">
        <v>106889250</v>
      </c>
      <c r="J233" s="8" t="s">
        <v>21</v>
      </c>
      <c r="K233" s="8" t="s">
        <v>2054</v>
      </c>
      <c r="L233" s="8" t="s">
        <v>1326</v>
      </c>
      <c r="M233" s="8" t="s">
        <v>1327</v>
      </c>
      <c r="N233" s="8" t="s">
        <v>2055</v>
      </c>
      <c r="O233" s="8" t="s">
        <v>2056</v>
      </c>
    </row>
    <row r="234" spans="1:15" s="8" customFormat="1">
      <c r="A234" s="8">
        <v>99</v>
      </c>
      <c r="B234" s="9">
        <v>7.8900000000000007E-6</v>
      </c>
      <c r="C234" s="8" t="s">
        <v>1303</v>
      </c>
      <c r="D234" s="8">
        <v>55501390</v>
      </c>
      <c r="E234" s="8">
        <v>55507059</v>
      </c>
      <c r="F234" s="8" t="s">
        <v>2160</v>
      </c>
      <c r="G234" s="8" t="s">
        <v>1303</v>
      </c>
      <c r="H234" s="8">
        <v>55333212</v>
      </c>
      <c r="I234" s="8">
        <v>55762046</v>
      </c>
      <c r="J234" s="8" t="s">
        <v>1331</v>
      </c>
      <c r="K234" s="8" t="s">
        <v>2161</v>
      </c>
      <c r="L234" s="8" t="s">
        <v>1326</v>
      </c>
      <c r="M234" s="8" t="s">
        <v>1327</v>
      </c>
      <c r="N234" s="8" t="s">
        <v>2162</v>
      </c>
    </row>
    <row r="235" spans="1:15" s="8" customFormat="1">
      <c r="A235" s="8">
        <v>101</v>
      </c>
      <c r="B235" s="9">
        <v>8.0399999999999993E-6</v>
      </c>
      <c r="C235" s="8" t="s">
        <v>1312</v>
      </c>
      <c r="D235" s="8">
        <v>106873101</v>
      </c>
      <c r="E235" s="8">
        <v>106873101</v>
      </c>
      <c r="F235" s="8" t="s">
        <v>2053</v>
      </c>
      <c r="G235" s="8" t="s">
        <v>1312</v>
      </c>
      <c r="H235" s="8">
        <v>106544738</v>
      </c>
      <c r="I235" s="8">
        <v>106889250</v>
      </c>
      <c r="J235" s="8" t="s">
        <v>21</v>
      </c>
      <c r="K235" s="8" t="s">
        <v>2054</v>
      </c>
      <c r="L235" s="8" t="s">
        <v>1326</v>
      </c>
      <c r="M235" s="8" t="s">
        <v>1327</v>
      </c>
      <c r="N235" s="8" t="s">
        <v>2055</v>
      </c>
      <c r="O235" s="8" t="s">
        <v>2056</v>
      </c>
    </row>
    <row r="236" spans="1:15" s="8" customFormat="1">
      <c r="A236" s="8">
        <v>102</v>
      </c>
      <c r="B236" s="9">
        <v>8.2600000000000005E-6</v>
      </c>
      <c r="C236" s="8" t="s">
        <v>1297</v>
      </c>
      <c r="D236" s="8">
        <v>24987480</v>
      </c>
      <c r="E236" s="8">
        <v>24987480</v>
      </c>
      <c r="F236" s="8" t="s">
        <v>2628</v>
      </c>
      <c r="G236" s="8" t="s">
        <v>1297</v>
      </c>
      <c r="H236" s="8">
        <v>24998848</v>
      </c>
      <c r="I236" s="8">
        <v>25000399</v>
      </c>
      <c r="J236" s="8" t="s">
        <v>21</v>
      </c>
      <c r="K236" s="8" t="s">
        <v>2629</v>
      </c>
      <c r="L236" s="8" t="s">
        <v>2317</v>
      </c>
      <c r="M236" s="8" t="s">
        <v>1327</v>
      </c>
      <c r="N236" s="8" t="s">
        <v>2630</v>
      </c>
    </row>
    <row r="237" spans="1:15" s="8" customFormat="1">
      <c r="A237" s="8">
        <v>102</v>
      </c>
      <c r="B237" s="9">
        <v>8.2600000000000005E-6</v>
      </c>
      <c r="C237" s="8" t="s">
        <v>1297</v>
      </c>
      <c r="D237" s="8">
        <v>24987480</v>
      </c>
      <c r="E237" s="8">
        <v>24987480</v>
      </c>
      <c r="F237" s="8" t="s">
        <v>2631</v>
      </c>
      <c r="G237" s="8" t="s">
        <v>1297</v>
      </c>
      <c r="H237" s="8">
        <v>24977916</v>
      </c>
      <c r="I237" s="8">
        <v>24981868</v>
      </c>
      <c r="J237" s="8" t="s">
        <v>1331</v>
      </c>
      <c r="K237" s="8" t="s">
        <v>2632</v>
      </c>
      <c r="L237" s="8" t="s">
        <v>2314</v>
      </c>
      <c r="M237" s="8" t="s">
        <v>1440</v>
      </c>
    </row>
    <row r="238" spans="1:15" s="8" customFormat="1">
      <c r="A238" s="8">
        <v>102</v>
      </c>
      <c r="B238" s="9">
        <v>8.2600000000000005E-6</v>
      </c>
      <c r="C238" s="8" t="s">
        <v>1297</v>
      </c>
      <c r="D238" s="8">
        <v>24987480</v>
      </c>
      <c r="E238" s="8">
        <v>24987480</v>
      </c>
      <c r="F238" s="8" t="s">
        <v>2633</v>
      </c>
      <c r="G238" s="8" t="s">
        <v>1297</v>
      </c>
      <c r="H238" s="8">
        <v>24916343</v>
      </c>
      <c r="I238" s="8">
        <v>25175128</v>
      </c>
      <c r="J238" s="8" t="s">
        <v>21</v>
      </c>
      <c r="K238" s="8" t="s">
        <v>2634</v>
      </c>
      <c r="L238" s="8" t="s">
        <v>2314</v>
      </c>
      <c r="M238" s="8" t="s">
        <v>1440</v>
      </c>
    </row>
    <row r="239" spans="1:15" s="8" customFormat="1">
      <c r="A239" s="8">
        <v>103</v>
      </c>
      <c r="B239" s="9">
        <v>8.4700000000000002E-6</v>
      </c>
      <c r="C239" s="8" t="s">
        <v>1302</v>
      </c>
      <c r="D239" s="8">
        <v>19679734</v>
      </c>
      <c r="E239" s="8">
        <v>19680944</v>
      </c>
      <c r="F239" s="8" t="s">
        <v>2167</v>
      </c>
      <c r="G239" s="8" t="s">
        <v>1302</v>
      </c>
      <c r="H239" s="8">
        <v>19507450</v>
      </c>
      <c r="I239" s="8">
        <v>19786926</v>
      </c>
      <c r="J239" s="8" t="s">
        <v>21</v>
      </c>
      <c r="K239" s="8" t="s">
        <v>2168</v>
      </c>
      <c r="L239" s="8" t="s">
        <v>1326</v>
      </c>
      <c r="M239" s="8" t="s">
        <v>1327</v>
      </c>
      <c r="N239" s="8" t="s">
        <v>2169</v>
      </c>
      <c r="O239" s="8" t="s">
        <v>2170</v>
      </c>
    </row>
    <row r="240" spans="1:15" s="8" customFormat="1">
      <c r="A240" s="8">
        <v>104</v>
      </c>
      <c r="B240" s="9">
        <v>8.4800000000000001E-6</v>
      </c>
      <c r="C240" s="8" t="s">
        <v>1305</v>
      </c>
      <c r="D240" s="8">
        <v>94749898</v>
      </c>
      <c r="E240" s="8">
        <v>94852958</v>
      </c>
      <c r="F240" s="8" t="s">
        <v>2171</v>
      </c>
      <c r="G240" s="8" t="s">
        <v>1305</v>
      </c>
      <c r="H240" s="8">
        <v>94710789</v>
      </c>
      <c r="I240" s="8">
        <v>94743755</v>
      </c>
      <c r="J240" s="8" t="s">
        <v>1331</v>
      </c>
      <c r="K240" s="8" t="s">
        <v>2172</v>
      </c>
      <c r="L240" s="8" t="s">
        <v>1326</v>
      </c>
      <c r="M240" s="8" t="s">
        <v>1327</v>
      </c>
      <c r="N240" s="8" t="s">
        <v>2173</v>
      </c>
      <c r="O240" s="8" t="s">
        <v>2174</v>
      </c>
    </row>
    <row r="241" spans="1:15" s="8" customFormat="1">
      <c r="A241" s="8">
        <v>104</v>
      </c>
      <c r="B241" s="9">
        <v>8.4800000000000001E-6</v>
      </c>
      <c r="C241" s="8" t="s">
        <v>1305</v>
      </c>
      <c r="D241" s="8">
        <v>94749898</v>
      </c>
      <c r="E241" s="8">
        <v>94852958</v>
      </c>
      <c r="F241" s="8" t="s">
        <v>2175</v>
      </c>
      <c r="G241" s="8" t="s">
        <v>1305</v>
      </c>
      <c r="H241" s="8">
        <v>94870035</v>
      </c>
      <c r="I241" s="8">
        <v>94938294</v>
      </c>
      <c r="J241" s="8" t="s">
        <v>1331</v>
      </c>
      <c r="K241" s="8" t="s">
        <v>2176</v>
      </c>
      <c r="L241" s="8" t="s">
        <v>1326</v>
      </c>
      <c r="M241" s="8" t="s">
        <v>1327</v>
      </c>
      <c r="N241" s="8" t="s">
        <v>2177</v>
      </c>
      <c r="O241" s="8" t="s">
        <v>2178</v>
      </c>
    </row>
    <row r="242" spans="1:15" s="8" customFormat="1">
      <c r="A242" s="8">
        <v>104</v>
      </c>
      <c r="B242" s="9">
        <v>8.4800000000000001E-6</v>
      </c>
      <c r="C242" s="8" t="s">
        <v>1305</v>
      </c>
      <c r="D242" s="8">
        <v>94749898</v>
      </c>
      <c r="E242" s="8">
        <v>94852958</v>
      </c>
      <c r="F242" s="8" t="s">
        <v>2179</v>
      </c>
      <c r="G242" s="8" t="s">
        <v>1305</v>
      </c>
      <c r="H242" s="8">
        <v>94741584</v>
      </c>
      <c r="I242" s="8">
        <v>94753245</v>
      </c>
      <c r="J242" s="8" t="s">
        <v>21</v>
      </c>
      <c r="K242" s="8" t="s">
        <v>2180</v>
      </c>
      <c r="L242" s="8" t="s">
        <v>1326</v>
      </c>
      <c r="M242" s="8" t="s">
        <v>1327</v>
      </c>
      <c r="N242" s="8" t="s">
        <v>2181</v>
      </c>
    </row>
    <row r="243" spans="1:15" s="8" customFormat="1">
      <c r="A243" s="8">
        <v>104</v>
      </c>
      <c r="B243" s="9">
        <v>8.4800000000000001E-6</v>
      </c>
      <c r="C243" s="8" t="s">
        <v>1305</v>
      </c>
      <c r="D243" s="8">
        <v>94749898</v>
      </c>
      <c r="E243" s="8">
        <v>94852958</v>
      </c>
      <c r="F243" s="8" t="s">
        <v>2182</v>
      </c>
      <c r="G243" s="8" t="s">
        <v>1305</v>
      </c>
      <c r="H243" s="8">
        <v>94752349</v>
      </c>
      <c r="I243" s="8">
        <v>94753001</v>
      </c>
      <c r="J243" s="8" t="s">
        <v>1331</v>
      </c>
      <c r="K243" s="8" t="s">
        <v>2183</v>
      </c>
      <c r="L243" s="8" t="s">
        <v>1326</v>
      </c>
      <c r="M243" s="8" t="s">
        <v>1327</v>
      </c>
      <c r="N243" s="8" t="s">
        <v>2184</v>
      </c>
      <c r="O243" s="8" t="s">
        <v>2185</v>
      </c>
    </row>
    <row r="244" spans="1:15" s="8" customFormat="1">
      <c r="A244" s="8">
        <v>104</v>
      </c>
      <c r="B244" s="9">
        <v>8.4800000000000001E-6</v>
      </c>
      <c r="C244" s="8" t="s">
        <v>1305</v>
      </c>
      <c r="D244" s="8">
        <v>94749898</v>
      </c>
      <c r="E244" s="8">
        <v>94852958</v>
      </c>
      <c r="F244" s="8" t="s">
        <v>2635</v>
      </c>
      <c r="G244" s="8" t="s">
        <v>1305</v>
      </c>
      <c r="H244" s="8">
        <v>94731802</v>
      </c>
      <c r="I244" s="8">
        <v>94733395</v>
      </c>
      <c r="J244" s="8" t="s">
        <v>1331</v>
      </c>
      <c r="K244" s="8" t="s">
        <v>2636</v>
      </c>
      <c r="L244" s="8" t="s">
        <v>2394</v>
      </c>
      <c r="M244" s="8" t="s">
        <v>1440</v>
      </c>
    </row>
    <row r="245" spans="1:15" s="8" customFormat="1">
      <c r="A245" s="8">
        <v>104</v>
      </c>
      <c r="B245" s="9">
        <v>8.4800000000000001E-6</v>
      </c>
      <c r="C245" s="8" t="s">
        <v>1305</v>
      </c>
      <c r="D245" s="8">
        <v>94749898</v>
      </c>
      <c r="E245" s="8">
        <v>94852958</v>
      </c>
      <c r="F245" s="8" t="s">
        <v>2637</v>
      </c>
      <c r="G245" s="8" t="s">
        <v>1305</v>
      </c>
      <c r="H245" s="8">
        <v>94745444</v>
      </c>
      <c r="I245" s="8">
        <v>94746250</v>
      </c>
      <c r="J245" s="8" t="s">
        <v>1331</v>
      </c>
      <c r="K245" s="8" t="s">
        <v>2638</v>
      </c>
      <c r="L245" s="8" t="s">
        <v>2394</v>
      </c>
      <c r="M245" s="8" t="s">
        <v>1440</v>
      </c>
    </row>
    <row r="246" spans="1:15" s="8" customFormat="1">
      <c r="A246" s="8">
        <v>104</v>
      </c>
      <c r="B246" s="9">
        <v>8.4800000000000001E-6</v>
      </c>
      <c r="C246" s="8" t="s">
        <v>1305</v>
      </c>
      <c r="D246" s="8">
        <v>94749898</v>
      </c>
      <c r="E246" s="8">
        <v>94852958</v>
      </c>
      <c r="F246" s="8" t="s">
        <v>2639</v>
      </c>
      <c r="G246" s="8" t="s">
        <v>1305</v>
      </c>
      <c r="H246" s="8">
        <v>94753421</v>
      </c>
      <c r="I246" s="8">
        <v>94756762</v>
      </c>
      <c r="J246" s="8" t="s">
        <v>1331</v>
      </c>
      <c r="K246" s="8" t="s">
        <v>2640</v>
      </c>
      <c r="L246" s="8" t="s">
        <v>2394</v>
      </c>
      <c r="M246" s="8" t="s">
        <v>1440</v>
      </c>
    </row>
    <row r="247" spans="1:15" s="8" customFormat="1">
      <c r="A247" s="8">
        <v>104</v>
      </c>
      <c r="B247" s="9">
        <v>8.4800000000000001E-6</v>
      </c>
      <c r="C247" s="8" t="s">
        <v>1305</v>
      </c>
      <c r="D247" s="8">
        <v>94749898</v>
      </c>
      <c r="E247" s="8">
        <v>94852958</v>
      </c>
      <c r="F247" s="8" t="s">
        <v>2641</v>
      </c>
      <c r="G247" s="8" t="s">
        <v>1305</v>
      </c>
      <c r="H247" s="8">
        <v>94861789</v>
      </c>
      <c r="I247" s="8">
        <v>94862303</v>
      </c>
      <c r="J247" s="8" t="s">
        <v>1331</v>
      </c>
      <c r="K247" s="8" t="s">
        <v>2642</v>
      </c>
      <c r="L247" s="8" t="s">
        <v>2317</v>
      </c>
      <c r="M247" s="8" t="s">
        <v>1327</v>
      </c>
    </row>
    <row r="248" spans="1:15" s="8" customFormat="1">
      <c r="A248" s="8">
        <v>104</v>
      </c>
      <c r="B248" s="9">
        <v>8.4800000000000001E-6</v>
      </c>
      <c r="C248" s="8" t="s">
        <v>1305</v>
      </c>
      <c r="D248" s="8">
        <v>94749898</v>
      </c>
      <c r="E248" s="8">
        <v>94852958</v>
      </c>
      <c r="F248" s="8" t="s">
        <v>2643</v>
      </c>
      <c r="G248" s="8" t="s">
        <v>1305</v>
      </c>
      <c r="H248" s="8">
        <v>94846682</v>
      </c>
      <c r="I248" s="8">
        <v>94858971</v>
      </c>
      <c r="J248" s="8" t="s">
        <v>21</v>
      </c>
      <c r="K248" s="8" t="s">
        <v>2644</v>
      </c>
      <c r="L248" s="8" t="s">
        <v>2314</v>
      </c>
      <c r="M248" s="8" t="s">
        <v>1440</v>
      </c>
    </row>
    <row r="249" spans="1:15" s="8" customFormat="1">
      <c r="A249" s="8">
        <v>104</v>
      </c>
      <c r="B249" s="9">
        <v>8.4800000000000001E-6</v>
      </c>
      <c r="C249" s="8" t="s">
        <v>1305</v>
      </c>
      <c r="D249" s="8">
        <v>94749898</v>
      </c>
      <c r="E249" s="8">
        <v>94852958</v>
      </c>
      <c r="F249" s="8" t="s">
        <v>2186</v>
      </c>
      <c r="G249" s="8" t="s">
        <v>1305</v>
      </c>
      <c r="H249" s="8">
        <v>94767072</v>
      </c>
      <c r="I249" s="8">
        <v>94831462</v>
      </c>
      <c r="J249" s="8" t="s">
        <v>1331</v>
      </c>
      <c r="K249" s="8" t="s">
        <v>2187</v>
      </c>
      <c r="L249" s="8" t="s">
        <v>1326</v>
      </c>
      <c r="M249" s="8" t="s">
        <v>1327</v>
      </c>
      <c r="N249" s="8" t="s">
        <v>2188</v>
      </c>
      <c r="O249" s="8" t="s">
        <v>2189</v>
      </c>
    </row>
    <row r="250" spans="1:15" s="8" customFormat="1">
      <c r="A250" s="8">
        <v>105</v>
      </c>
      <c r="B250" s="9">
        <v>8.4999999999999999E-6</v>
      </c>
      <c r="C250" s="8" t="s">
        <v>1308</v>
      </c>
      <c r="D250" s="8">
        <v>82847987</v>
      </c>
      <c r="E250" s="8">
        <v>82847987</v>
      </c>
      <c r="F250" s="8" t="s">
        <v>2190</v>
      </c>
      <c r="G250" s="8" t="s">
        <v>1308</v>
      </c>
      <c r="H250" s="8">
        <v>82660408</v>
      </c>
      <c r="I250" s="8">
        <v>83830204</v>
      </c>
      <c r="J250" s="8" t="s">
        <v>1331</v>
      </c>
      <c r="K250" s="8" t="s">
        <v>2191</v>
      </c>
      <c r="L250" s="8" t="s">
        <v>1326</v>
      </c>
      <c r="M250" s="8" t="s">
        <v>1327</v>
      </c>
      <c r="N250" s="8" t="s">
        <v>2192</v>
      </c>
      <c r="O250" s="8" t="s">
        <v>2193</v>
      </c>
    </row>
    <row r="251" spans="1:15" s="8" customFormat="1">
      <c r="A251" s="8">
        <v>105</v>
      </c>
      <c r="B251" s="9">
        <v>8.4999999999999999E-6</v>
      </c>
      <c r="C251" s="8" t="s">
        <v>1308</v>
      </c>
      <c r="D251" s="8">
        <v>82847987</v>
      </c>
      <c r="E251" s="8">
        <v>82847987</v>
      </c>
      <c r="F251" s="8" t="s">
        <v>2645</v>
      </c>
      <c r="G251" s="8" t="s">
        <v>1308</v>
      </c>
      <c r="H251" s="8">
        <v>82806924</v>
      </c>
      <c r="I251" s="8">
        <v>82863243</v>
      </c>
      <c r="J251" s="8" t="s">
        <v>1331</v>
      </c>
      <c r="K251" s="8" t="s">
        <v>2646</v>
      </c>
      <c r="L251" s="8" t="s">
        <v>2647</v>
      </c>
      <c r="M251" s="8" t="s">
        <v>1440</v>
      </c>
    </row>
    <row r="252" spans="1:15" s="8" customFormat="1">
      <c r="A252" s="8">
        <v>106</v>
      </c>
      <c r="B252" s="9">
        <v>8.5299999999999996E-6</v>
      </c>
      <c r="C252" s="8" t="s">
        <v>1299</v>
      </c>
      <c r="D252" s="8">
        <v>114753747</v>
      </c>
      <c r="E252" s="8">
        <v>114753747</v>
      </c>
      <c r="F252" s="8" t="s">
        <v>2194</v>
      </c>
      <c r="G252" s="8" t="s">
        <v>1299</v>
      </c>
      <c r="H252" s="8">
        <v>114747194</v>
      </c>
      <c r="I252" s="8">
        <v>114898086</v>
      </c>
      <c r="J252" s="8" t="s">
        <v>21</v>
      </c>
      <c r="K252" s="8" t="s">
        <v>2195</v>
      </c>
      <c r="L252" s="8" t="s">
        <v>1326</v>
      </c>
      <c r="M252" s="8" t="s">
        <v>1327</v>
      </c>
      <c r="N252" s="8" t="s">
        <v>2196</v>
      </c>
      <c r="O252" s="8" t="s">
        <v>2197</v>
      </c>
    </row>
    <row r="253" spans="1:15" s="8" customFormat="1">
      <c r="A253" s="8">
        <v>108</v>
      </c>
      <c r="B253" s="9">
        <v>8.7900000000000005E-6</v>
      </c>
      <c r="C253" s="8" t="s">
        <v>1297</v>
      </c>
      <c r="D253" s="8">
        <v>54252363</v>
      </c>
      <c r="E253" s="8">
        <v>54252363</v>
      </c>
      <c r="F253" s="8" t="s">
        <v>2201</v>
      </c>
      <c r="G253" s="8" t="s">
        <v>1297</v>
      </c>
      <c r="H253" s="8">
        <v>54264439</v>
      </c>
      <c r="I253" s="8">
        <v>54318831</v>
      </c>
      <c r="J253" s="8" t="s">
        <v>21</v>
      </c>
      <c r="K253" s="8" t="s">
        <v>2202</v>
      </c>
      <c r="L253" s="8" t="s">
        <v>1326</v>
      </c>
      <c r="M253" s="8" t="s">
        <v>1327</v>
      </c>
      <c r="N253" s="8" t="s">
        <v>2203</v>
      </c>
      <c r="O253" s="8" t="s">
        <v>2204</v>
      </c>
    </row>
    <row r="254" spans="1:15" s="8" customFormat="1">
      <c r="A254" s="8">
        <v>109</v>
      </c>
      <c r="B254" s="9">
        <v>8.8300000000000002E-6</v>
      </c>
      <c r="C254" s="8" t="s">
        <v>1297</v>
      </c>
      <c r="D254" s="8">
        <v>54251700</v>
      </c>
      <c r="E254" s="8">
        <v>54251700</v>
      </c>
      <c r="F254" s="8" t="s">
        <v>2201</v>
      </c>
      <c r="G254" s="8" t="s">
        <v>1297</v>
      </c>
      <c r="H254" s="8">
        <v>54264439</v>
      </c>
      <c r="I254" s="8">
        <v>54318831</v>
      </c>
      <c r="J254" s="8" t="s">
        <v>21</v>
      </c>
      <c r="K254" s="8" t="s">
        <v>2202</v>
      </c>
      <c r="L254" s="8" t="s">
        <v>1326</v>
      </c>
      <c r="M254" s="8" t="s">
        <v>1327</v>
      </c>
      <c r="N254" s="8" t="s">
        <v>2203</v>
      </c>
      <c r="O254" s="8" t="s">
        <v>2204</v>
      </c>
    </row>
    <row r="255" spans="1:15" s="8" customFormat="1">
      <c r="A255" s="8">
        <v>110</v>
      </c>
      <c r="B255" s="9">
        <v>8.8999999999999995E-6</v>
      </c>
      <c r="C255" s="8" t="s">
        <v>1299</v>
      </c>
      <c r="D255" s="8">
        <v>79381162</v>
      </c>
      <c r="E255" s="8">
        <v>79381162</v>
      </c>
      <c r="F255" s="8" t="s">
        <v>2648</v>
      </c>
      <c r="G255" s="8" t="s">
        <v>1299</v>
      </c>
      <c r="H255" s="8">
        <v>79361454</v>
      </c>
      <c r="I255" s="8">
        <v>79366442</v>
      </c>
      <c r="J255" s="8" t="s">
        <v>21</v>
      </c>
      <c r="K255" s="8" t="s">
        <v>2649</v>
      </c>
      <c r="L255" s="8" t="s">
        <v>2314</v>
      </c>
      <c r="M255" s="8" t="s">
        <v>1440</v>
      </c>
      <c r="N255" s="8" t="s">
        <v>2650</v>
      </c>
      <c r="O255" s="8" t="s">
        <v>2651</v>
      </c>
    </row>
    <row r="256" spans="1:15" s="8" customFormat="1">
      <c r="A256" s="8">
        <v>111</v>
      </c>
      <c r="B256" s="9">
        <v>8.9400000000000008E-6</v>
      </c>
      <c r="C256" s="8" t="s">
        <v>1297</v>
      </c>
      <c r="D256" s="8">
        <v>54256764</v>
      </c>
      <c r="E256" s="8">
        <v>54256764</v>
      </c>
      <c r="F256" s="8" t="s">
        <v>2201</v>
      </c>
      <c r="G256" s="8" t="s">
        <v>1297</v>
      </c>
      <c r="H256" s="8">
        <v>54264439</v>
      </c>
      <c r="I256" s="8">
        <v>54318831</v>
      </c>
      <c r="J256" s="8" t="s">
        <v>21</v>
      </c>
      <c r="K256" s="8" t="s">
        <v>2202</v>
      </c>
      <c r="L256" s="8" t="s">
        <v>1326</v>
      </c>
      <c r="M256" s="8" t="s">
        <v>1327</v>
      </c>
      <c r="N256" s="8" t="s">
        <v>2203</v>
      </c>
      <c r="O256" s="8" t="s">
        <v>2204</v>
      </c>
    </row>
    <row r="257" spans="1:15" s="8" customFormat="1">
      <c r="A257" s="8">
        <v>112</v>
      </c>
      <c r="B257" s="9">
        <v>9.1200000000000008E-6</v>
      </c>
      <c r="C257" s="8" t="s">
        <v>1301</v>
      </c>
      <c r="D257" s="8">
        <v>68675469</v>
      </c>
      <c r="E257" s="8">
        <v>68675469</v>
      </c>
      <c r="F257" s="8" t="s">
        <v>2213</v>
      </c>
      <c r="G257" s="8" t="s">
        <v>1301</v>
      </c>
      <c r="H257" s="8">
        <v>67672276</v>
      </c>
      <c r="I257" s="8">
        <v>69455927</v>
      </c>
      <c r="J257" s="8" t="s">
        <v>21</v>
      </c>
      <c r="K257" s="8" t="s">
        <v>2214</v>
      </c>
      <c r="L257" s="8" t="s">
        <v>1326</v>
      </c>
      <c r="M257" s="8" t="s">
        <v>1327</v>
      </c>
      <c r="N257" s="8" t="s">
        <v>2215</v>
      </c>
      <c r="O257" s="8" t="s">
        <v>2216</v>
      </c>
    </row>
    <row r="258" spans="1:15" s="8" customFormat="1">
      <c r="A258" s="8">
        <v>112</v>
      </c>
      <c r="B258" s="9">
        <v>9.1200000000000008E-6</v>
      </c>
      <c r="C258" s="8" t="s">
        <v>1301</v>
      </c>
      <c r="D258" s="8">
        <v>68675469</v>
      </c>
      <c r="E258" s="8">
        <v>68675469</v>
      </c>
      <c r="F258" s="8" t="s">
        <v>2217</v>
      </c>
      <c r="G258" s="8" t="s">
        <v>1301</v>
      </c>
      <c r="H258" s="8">
        <v>68685764</v>
      </c>
      <c r="I258" s="8">
        <v>68859588</v>
      </c>
      <c r="J258" s="8" t="s">
        <v>1331</v>
      </c>
      <c r="K258" s="8" t="s">
        <v>2218</v>
      </c>
      <c r="L258" s="8" t="s">
        <v>1326</v>
      </c>
      <c r="M258" s="8" t="s">
        <v>1440</v>
      </c>
      <c r="N258" s="8" t="s">
        <v>2219</v>
      </c>
    </row>
    <row r="259" spans="1:15" s="8" customFormat="1">
      <c r="A259" s="8">
        <v>113</v>
      </c>
      <c r="B259" s="9">
        <v>9.2799999999999992E-6</v>
      </c>
      <c r="C259" s="8" t="s">
        <v>1296</v>
      </c>
      <c r="D259" s="8">
        <v>106051335</v>
      </c>
      <c r="E259" s="8">
        <v>106051335</v>
      </c>
      <c r="F259" s="8" t="s">
        <v>2652</v>
      </c>
      <c r="G259" s="8" t="s">
        <v>1296</v>
      </c>
      <c r="H259" s="8">
        <v>106058437</v>
      </c>
      <c r="I259" s="8">
        <v>106061776</v>
      </c>
      <c r="J259" s="8" t="s">
        <v>21</v>
      </c>
      <c r="K259" s="8" t="s">
        <v>2653</v>
      </c>
      <c r="L259" s="8" t="s">
        <v>2314</v>
      </c>
      <c r="M259" s="8" t="s">
        <v>1440</v>
      </c>
    </row>
    <row r="260" spans="1:15" s="8" customFormat="1">
      <c r="A260" s="8">
        <v>113</v>
      </c>
      <c r="B260" s="9">
        <v>9.2799999999999992E-6</v>
      </c>
      <c r="C260" s="8" t="s">
        <v>1296</v>
      </c>
      <c r="D260" s="8">
        <v>106051335</v>
      </c>
      <c r="E260" s="8">
        <v>106051335</v>
      </c>
      <c r="F260" s="8" t="s">
        <v>2568</v>
      </c>
      <c r="G260" s="8" t="s">
        <v>1296</v>
      </c>
      <c r="H260" s="8">
        <v>105828514</v>
      </c>
      <c r="I260" s="8">
        <v>106041157</v>
      </c>
      <c r="J260" s="8" t="s">
        <v>1331</v>
      </c>
      <c r="K260" s="8" t="s">
        <v>2569</v>
      </c>
      <c r="L260" s="8" t="s">
        <v>2314</v>
      </c>
      <c r="M260" s="8" t="s">
        <v>1440</v>
      </c>
    </row>
    <row r="261" spans="1:15" s="8" customFormat="1">
      <c r="A261" s="8">
        <v>113</v>
      </c>
      <c r="B261" s="9">
        <v>9.2799999999999992E-6</v>
      </c>
      <c r="C261" s="8" t="s">
        <v>1296</v>
      </c>
      <c r="D261" s="8">
        <v>106051335</v>
      </c>
      <c r="E261" s="8">
        <v>106051335</v>
      </c>
      <c r="F261" s="8" t="s">
        <v>2009</v>
      </c>
      <c r="G261" s="8" t="s">
        <v>1296</v>
      </c>
      <c r="H261" s="8">
        <v>106067032</v>
      </c>
      <c r="I261" s="8">
        <v>106200973</v>
      </c>
      <c r="J261" s="8" t="s">
        <v>1331</v>
      </c>
      <c r="K261" s="8" t="s">
        <v>2010</v>
      </c>
      <c r="L261" s="8" t="s">
        <v>1326</v>
      </c>
      <c r="M261" s="8" t="s">
        <v>1327</v>
      </c>
      <c r="N261" s="8" t="s">
        <v>2011</v>
      </c>
      <c r="O261" s="8" t="s">
        <v>2012</v>
      </c>
    </row>
    <row r="262" spans="1:15" s="8" customFormat="1">
      <c r="A262" s="8">
        <v>114</v>
      </c>
      <c r="B262" s="9">
        <v>9.4599999999999992E-6</v>
      </c>
      <c r="C262" s="8" t="s">
        <v>1301</v>
      </c>
      <c r="D262" s="8">
        <v>126236663</v>
      </c>
      <c r="E262" s="8">
        <v>126236663</v>
      </c>
      <c r="F262" s="8" t="s">
        <v>2224</v>
      </c>
      <c r="G262" s="8" t="s">
        <v>1301</v>
      </c>
      <c r="H262" s="8">
        <v>126150403</v>
      </c>
      <c r="I262" s="8">
        <v>126306457</v>
      </c>
      <c r="J262" s="8" t="s">
        <v>1331</v>
      </c>
      <c r="K262" s="8" t="s">
        <v>2225</v>
      </c>
      <c r="L262" s="8" t="s">
        <v>1326</v>
      </c>
      <c r="M262" s="8" t="s">
        <v>1327</v>
      </c>
      <c r="N262" s="8" t="s">
        <v>2226</v>
      </c>
      <c r="O262" s="8" t="s">
        <v>2227</v>
      </c>
    </row>
    <row r="263" spans="1:15" s="8" customFormat="1">
      <c r="A263" s="8">
        <v>115</v>
      </c>
      <c r="B263" s="9">
        <v>9.4800000000000007E-6</v>
      </c>
      <c r="C263" s="8" t="s">
        <v>1293</v>
      </c>
      <c r="D263" s="8">
        <v>35862732</v>
      </c>
      <c r="E263" s="8">
        <v>35864882</v>
      </c>
      <c r="F263" s="8" t="s">
        <v>2237</v>
      </c>
      <c r="G263" s="8" t="s">
        <v>1293</v>
      </c>
      <c r="H263" s="8">
        <v>35870717</v>
      </c>
      <c r="I263" s="8">
        <v>35873955</v>
      </c>
      <c r="J263" s="8" t="s">
        <v>21</v>
      </c>
      <c r="K263" s="8" t="s">
        <v>2238</v>
      </c>
      <c r="L263" s="8" t="s">
        <v>1326</v>
      </c>
      <c r="M263" s="8" t="s">
        <v>1327</v>
      </c>
      <c r="N263" s="8" t="s">
        <v>2239</v>
      </c>
      <c r="O263" s="8" t="s">
        <v>2240</v>
      </c>
    </row>
    <row r="264" spans="1:15" s="8" customFormat="1">
      <c r="A264" s="8">
        <v>115</v>
      </c>
      <c r="B264" s="9">
        <v>9.4800000000000007E-6</v>
      </c>
      <c r="C264" s="8" t="s">
        <v>1293</v>
      </c>
      <c r="D264" s="8">
        <v>35862732</v>
      </c>
      <c r="E264" s="8">
        <v>35864882</v>
      </c>
      <c r="F264" s="8" t="s">
        <v>2654</v>
      </c>
      <c r="G264" s="8" t="s">
        <v>1293</v>
      </c>
      <c r="H264" s="8">
        <v>35857327</v>
      </c>
      <c r="I264" s="8">
        <v>35858275</v>
      </c>
      <c r="J264" s="8" t="s">
        <v>21</v>
      </c>
      <c r="K264" s="8" t="s">
        <v>2655</v>
      </c>
      <c r="L264" s="8" t="s">
        <v>2317</v>
      </c>
      <c r="M264" s="8" t="s">
        <v>1327</v>
      </c>
    </row>
    <row r="265" spans="1:15" s="8" customFormat="1">
      <c r="A265" s="8">
        <v>116</v>
      </c>
      <c r="B265" s="9">
        <v>9.6600000000000007E-6</v>
      </c>
      <c r="C265" s="8" t="s">
        <v>1312</v>
      </c>
      <c r="D265" s="8">
        <v>132655557</v>
      </c>
      <c r="E265" s="8">
        <v>132663620</v>
      </c>
      <c r="F265" s="8" t="s">
        <v>2245</v>
      </c>
      <c r="G265" s="8" t="s">
        <v>1312</v>
      </c>
      <c r="H265" s="8">
        <v>132284871</v>
      </c>
      <c r="I265" s="8">
        <v>133402414</v>
      </c>
      <c r="J265" s="8" t="s">
        <v>21</v>
      </c>
      <c r="K265" s="8" t="s">
        <v>2246</v>
      </c>
      <c r="L265" s="8" t="s">
        <v>1326</v>
      </c>
      <c r="M265" s="8" t="s">
        <v>1327</v>
      </c>
      <c r="N265" s="8" t="s">
        <v>2247</v>
      </c>
      <c r="O265" s="8" t="s">
        <v>2248</v>
      </c>
    </row>
    <row r="266" spans="1:15" s="8" customFormat="1">
      <c r="A266" s="8">
        <v>117</v>
      </c>
      <c r="B266" s="9">
        <v>9.6900000000000004E-6</v>
      </c>
      <c r="C266" s="8" t="s">
        <v>1300</v>
      </c>
      <c r="D266" s="8">
        <v>192525745</v>
      </c>
      <c r="E266" s="8">
        <v>192525745</v>
      </c>
      <c r="F266" s="8" t="s">
        <v>2249</v>
      </c>
      <c r="G266" s="8" t="s">
        <v>1300</v>
      </c>
      <c r="H266" s="8">
        <v>192544857</v>
      </c>
      <c r="I266" s="8">
        <v>192549161</v>
      </c>
      <c r="J266" s="8" t="s">
        <v>1331</v>
      </c>
      <c r="K266" s="8" t="s">
        <v>2250</v>
      </c>
      <c r="L266" s="8" t="s">
        <v>1326</v>
      </c>
      <c r="M266" s="8" t="s">
        <v>1327</v>
      </c>
      <c r="N266" s="8" t="s">
        <v>2251</v>
      </c>
      <c r="O266" s="8" t="s">
        <v>2252</v>
      </c>
    </row>
    <row r="267" spans="1:15" s="8" customFormat="1">
      <c r="A267" s="8">
        <v>117</v>
      </c>
      <c r="B267" s="9">
        <v>9.6900000000000004E-6</v>
      </c>
      <c r="C267" s="8" t="s">
        <v>1300</v>
      </c>
      <c r="D267" s="8">
        <v>192525745</v>
      </c>
      <c r="E267" s="8">
        <v>192525745</v>
      </c>
      <c r="F267" s="8" t="s">
        <v>2656</v>
      </c>
      <c r="G267" s="8" t="s">
        <v>1300</v>
      </c>
      <c r="H267" s="8">
        <v>192486769</v>
      </c>
      <c r="I267" s="8">
        <v>192536347</v>
      </c>
      <c r="J267" s="8" t="s">
        <v>21</v>
      </c>
      <c r="K267" s="8" t="s">
        <v>2657</v>
      </c>
      <c r="L267" s="8" t="s">
        <v>2394</v>
      </c>
      <c r="M267" s="8" t="s">
        <v>1440</v>
      </c>
    </row>
    <row r="268" spans="1:15" s="8" customFormat="1">
      <c r="A268" s="8">
        <v>117</v>
      </c>
      <c r="B268" s="9">
        <v>9.6900000000000004E-6</v>
      </c>
      <c r="C268" s="8" t="s">
        <v>1300</v>
      </c>
      <c r="D268" s="8">
        <v>192525745</v>
      </c>
      <c r="E268" s="8">
        <v>192525745</v>
      </c>
      <c r="F268" s="8" t="s">
        <v>2658</v>
      </c>
      <c r="G268" s="8" t="s">
        <v>1300</v>
      </c>
      <c r="H268" s="8">
        <v>192498709</v>
      </c>
      <c r="I268" s="8">
        <v>192507232</v>
      </c>
      <c r="J268" s="8" t="s">
        <v>1331</v>
      </c>
      <c r="K268" s="8" t="s">
        <v>2659</v>
      </c>
      <c r="L268" s="8" t="s">
        <v>2314</v>
      </c>
      <c r="M268" s="8" t="s">
        <v>1440</v>
      </c>
    </row>
    <row r="269" spans="1:15" s="8" customFormat="1">
      <c r="A269" s="8">
        <v>118</v>
      </c>
      <c r="B269" s="9">
        <v>9.8500000000000006E-6</v>
      </c>
      <c r="C269" s="8" t="s">
        <v>1299</v>
      </c>
      <c r="D269" s="8">
        <v>69841762</v>
      </c>
      <c r="E269" s="8">
        <v>69841762</v>
      </c>
      <c r="F269" s="8" t="s">
        <v>2536</v>
      </c>
      <c r="G269" s="8" t="s">
        <v>1299</v>
      </c>
      <c r="H269" s="8">
        <v>69796478</v>
      </c>
      <c r="I269" s="8">
        <v>69866286</v>
      </c>
      <c r="J269" s="8" t="s">
        <v>1331</v>
      </c>
      <c r="K269" s="8" t="s">
        <v>2537</v>
      </c>
      <c r="L269" s="8" t="s">
        <v>2314</v>
      </c>
      <c r="M269" s="8" t="s">
        <v>1440</v>
      </c>
      <c r="N269" s="8" t="s">
        <v>2538</v>
      </c>
    </row>
    <row r="270" spans="1:15" s="8" customFormat="1">
      <c r="A270" s="8">
        <v>119</v>
      </c>
      <c r="B270" s="9">
        <v>9.8700000000000004E-6</v>
      </c>
      <c r="C270" s="8" t="s">
        <v>1295</v>
      </c>
      <c r="D270" s="8">
        <v>63065155</v>
      </c>
      <c r="E270" s="8">
        <v>63105755</v>
      </c>
      <c r="F270" s="8" t="s">
        <v>2264</v>
      </c>
      <c r="G270" s="8" t="s">
        <v>1295</v>
      </c>
      <c r="H270" s="8">
        <v>63037762</v>
      </c>
      <c r="I270" s="8">
        <v>63328817</v>
      </c>
      <c r="J270" s="8" t="s">
        <v>21</v>
      </c>
      <c r="K270" s="8" t="s">
        <v>2265</v>
      </c>
      <c r="L270" s="8" t="s">
        <v>1326</v>
      </c>
      <c r="M270" s="8" t="s">
        <v>1327</v>
      </c>
      <c r="N270" s="8" t="s">
        <v>2266</v>
      </c>
      <c r="O270" s="8" t="s">
        <v>2267</v>
      </c>
    </row>
    <row r="271" spans="1:15" s="8" customFormat="1">
      <c r="A271" s="8">
        <v>119</v>
      </c>
      <c r="B271" s="9">
        <v>9.8700000000000004E-6</v>
      </c>
      <c r="C271" s="8" t="s">
        <v>1295</v>
      </c>
      <c r="D271" s="8">
        <v>63065155</v>
      </c>
      <c r="E271" s="8">
        <v>63105755</v>
      </c>
      <c r="F271" s="8" t="s">
        <v>2660</v>
      </c>
      <c r="G271" s="8" t="s">
        <v>1295</v>
      </c>
      <c r="H271" s="8">
        <v>63052603</v>
      </c>
      <c r="I271" s="8">
        <v>63053005</v>
      </c>
      <c r="J271" s="8" t="s">
        <v>1331</v>
      </c>
      <c r="K271" s="8" t="s">
        <v>2661</v>
      </c>
      <c r="L271" s="8" t="s">
        <v>2317</v>
      </c>
      <c r="M271" s="8" t="s">
        <v>1327</v>
      </c>
      <c r="N271" s="8" t="s">
        <v>2662</v>
      </c>
    </row>
    <row r="272" spans="1:15" s="8" customFormat="1">
      <c r="A272" s="8">
        <v>120</v>
      </c>
      <c r="B272" s="9">
        <v>9.9299999999999998E-6</v>
      </c>
      <c r="C272" s="8" t="s">
        <v>1311</v>
      </c>
      <c r="D272" s="8">
        <v>46867584</v>
      </c>
      <c r="E272" s="8">
        <v>46867585</v>
      </c>
      <c r="F272" s="8" t="s">
        <v>2272</v>
      </c>
      <c r="G272" s="8" t="s">
        <v>1311</v>
      </c>
      <c r="H272" s="8">
        <v>46843555</v>
      </c>
      <c r="I272" s="8">
        <v>46852881</v>
      </c>
      <c r="J272" s="8" t="s">
        <v>1331</v>
      </c>
      <c r="K272" s="8" t="s">
        <v>2273</v>
      </c>
      <c r="L272" s="8" t="s">
        <v>1326</v>
      </c>
      <c r="M272" s="8" t="s">
        <v>1327</v>
      </c>
      <c r="N272" s="8" t="s">
        <v>2274</v>
      </c>
      <c r="O272" s="8" t="s">
        <v>2275</v>
      </c>
    </row>
    <row r="273" spans="1:15" s="8" customFormat="1">
      <c r="A273" s="8">
        <v>121</v>
      </c>
      <c r="B273" s="9">
        <v>1.0000000000000001E-5</v>
      </c>
      <c r="C273" s="8" t="s">
        <v>1310</v>
      </c>
      <c r="D273" s="8">
        <v>48363770</v>
      </c>
      <c r="E273" s="8">
        <v>48363770</v>
      </c>
      <c r="F273" s="8" t="s">
        <v>2287</v>
      </c>
      <c r="G273" s="8" t="s">
        <v>1310</v>
      </c>
      <c r="H273" s="8">
        <v>48322703</v>
      </c>
      <c r="I273" s="8">
        <v>48346587</v>
      </c>
      <c r="J273" s="8" t="s">
        <v>1331</v>
      </c>
      <c r="K273" s="8" t="s">
        <v>2288</v>
      </c>
      <c r="L273" s="8" t="s">
        <v>1326</v>
      </c>
      <c r="M273" s="8" t="s">
        <v>1327</v>
      </c>
      <c r="N273" s="8" t="s">
        <v>2289</v>
      </c>
      <c r="O273" s="8" t="s">
        <v>2290</v>
      </c>
    </row>
    <row r="274" spans="1:15" s="8" customFormat="1">
      <c r="A274" s="8">
        <v>121</v>
      </c>
      <c r="B274" s="9">
        <v>1.0000000000000001E-5</v>
      </c>
      <c r="C274" s="8" t="s">
        <v>1310</v>
      </c>
      <c r="D274" s="8">
        <v>48363770</v>
      </c>
      <c r="E274" s="8">
        <v>48363770</v>
      </c>
      <c r="F274" s="8" t="s">
        <v>2663</v>
      </c>
      <c r="G274" s="8" t="s">
        <v>1310</v>
      </c>
      <c r="H274" s="8">
        <v>48366740</v>
      </c>
      <c r="I274" s="8">
        <v>48368598</v>
      </c>
      <c r="J274" s="8" t="s">
        <v>21</v>
      </c>
      <c r="K274" s="8" t="s">
        <v>2664</v>
      </c>
      <c r="L274" s="8" t="s">
        <v>2314</v>
      </c>
      <c r="M274" s="8" t="s">
        <v>1440</v>
      </c>
    </row>
    <row r="275" spans="1:15" s="8" customFormat="1">
      <c r="A275" s="8">
        <v>121</v>
      </c>
      <c r="B275" s="9">
        <v>1.0000000000000001E-5</v>
      </c>
      <c r="C275" s="8" t="s">
        <v>1310</v>
      </c>
      <c r="D275" s="8">
        <v>48363770</v>
      </c>
      <c r="E275" s="8">
        <v>48363770</v>
      </c>
      <c r="F275" s="8" t="s">
        <v>2295</v>
      </c>
      <c r="G275" s="8" t="s">
        <v>1310</v>
      </c>
      <c r="H275" s="8">
        <v>48373723</v>
      </c>
      <c r="I275" s="8">
        <v>48389654</v>
      </c>
      <c r="J275" s="8" t="s">
        <v>21</v>
      </c>
      <c r="K275" s="8" t="s">
        <v>2296</v>
      </c>
      <c r="L275" s="8" t="s">
        <v>1326</v>
      </c>
      <c r="M275" s="8" t="s">
        <v>1327</v>
      </c>
      <c r="N275" s="8" t="s">
        <v>2297</v>
      </c>
      <c r="O275" s="8" t="s">
        <v>2298</v>
      </c>
    </row>
    <row r="276" spans="1:15" s="8" customFormat="1">
      <c r="A276" s="8">
        <v>121</v>
      </c>
      <c r="B276" s="9">
        <v>1.0000000000000001E-5</v>
      </c>
      <c r="C276" s="8" t="s">
        <v>1310</v>
      </c>
      <c r="D276" s="8">
        <v>48363770</v>
      </c>
      <c r="E276" s="8">
        <v>48363770</v>
      </c>
      <c r="F276" s="8" t="s">
        <v>2303</v>
      </c>
      <c r="G276" s="8" t="s">
        <v>1310</v>
      </c>
      <c r="H276" s="8">
        <v>48337701</v>
      </c>
      <c r="I276" s="8">
        <v>48364769</v>
      </c>
      <c r="J276" s="8" t="s">
        <v>1331</v>
      </c>
      <c r="K276" s="8" t="s">
        <v>2304</v>
      </c>
      <c r="L276" s="8" t="s">
        <v>1326</v>
      </c>
      <c r="M276" s="8" t="s">
        <v>1327</v>
      </c>
      <c r="N276" s="8" t="s">
        <v>2305</v>
      </c>
      <c r="O276" s="8" t="s">
        <v>2306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6640625" style="8" bestFit="1" customWidth="1"/>
    <col min="2" max="2" width="8.33203125" style="8" bestFit="1" customWidth="1"/>
    <col min="3" max="3" width="9.33203125" style="8" bestFit="1" customWidth="1"/>
    <col min="4" max="4" width="59.6640625" style="8" customWidth="1"/>
    <col min="5" max="5" width="67.5" style="8" bestFit="1" customWidth="1"/>
    <col min="6" max="16384" width="10.83203125" style="8"/>
  </cols>
  <sheetData>
    <row r="1" spans="1:5" s="6" customFormat="1">
      <c r="A1" s="6" t="s">
        <v>1276</v>
      </c>
      <c r="B1" s="6" t="s">
        <v>1280</v>
      </c>
      <c r="C1" s="6" t="s">
        <v>1314</v>
      </c>
      <c r="D1" s="6" t="s">
        <v>1322</v>
      </c>
      <c r="E1" s="6" t="s">
        <v>2665</v>
      </c>
    </row>
    <row r="2" spans="1:5" s="8" customFormat="1">
      <c r="A2" s="8">
        <v>9</v>
      </c>
      <c r="B2" s="9">
        <v>1.61E-7</v>
      </c>
      <c r="C2" s="8" t="s">
        <v>1389</v>
      </c>
      <c r="D2" s="8" t="s">
        <v>1391</v>
      </c>
      <c r="E2" s="8" t="s">
        <v>2666</v>
      </c>
    </row>
    <row r="3" spans="1:5" s="8" customFormat="1">
      <c r="A3" s="8">
        <v>9</v>
      </c>
      <c r="B3" s="9">
        <v>1.61E-7</v>
      </c>
      <c r="C3" s="8" t="s">
        <v>1389</v>
      </c>
      <c r="D3" s="8" t="s">
        <v>1391</v>
      </c>
      <c r="E3" s="8" t="s">
        <v>2667</v>
      </c>
    </row>
    <row r="4" spans="1:5" s="8" customFormat="1">
      <c r="A4" s="8">
        <v>9</v>
      </c>
      <c r="B4" s="9">
        <v>1.61E-7</v>
      </c>
      <c r="C4" s="8" t="s">
        <v>1389</v>
      </c>
      <c r="D4" s="8" t="s">
        <v>1391</v>
      </c>
      <c r="E4" s="8" t="s">
        <v>2668</v>
      </c>
    </row>
    <row r="5" spans="1:5" s="8" customFormat="1">
      <c r="A5" s="8">
        <v>10</v>
      </c>
      <c r="B5" s="9">
        <v>2.67E-7</v>
      </c>
      <c r="C5" s="8" t="s">
        <v>1403</v>
      </c>
      <c r="D5" s="8" t="s">
        <v>1405</v>
      </c>
      <c r="E5" s="8" t="s">
        <v>2669</v>
      </c>
    </row>
    <row r="6" spans="1:5" s="8" customFormat="1">
      <c r="A6" s="8">
        <v>13</v>
      </c>
      <c r="B6" s="9">
        <v>4.58E-7</v>
      </c>
      <c r="C6" s="8" t="s">
        <v>1423</v>
      </c>
      <c r="D6" s="8" t="s">
        <v>1425</v>
      </c>
      <c r="E6" s="8" t="s">
        <v>2670</v>
      </c>
    </row>
    <row r="7" spans="1:5" s="8" customFormat="1">
      <c r="A7" s="8">
        <v>14</v>
      </c>
      <c r="B7" s="9">
        <v>5.2099999999999997E-7</v>
      </c>
      <c r="C7" s="8" t="s">
        <v>1427</v>
      </c>
      <c r="D7" s="8" t="s">
        <v>1429</v>
      </c>
      <c r="E7" s="8" t="s">
        <v>2671</v>
      </c>
    </row>
    <row r="8" spans="1:5" s="8" customFormat="1">
      <c r="A8" s="8">
        <v>14</v>
      </c>
      <c r="B8" s="9">
        <v>5.2099999999999997E-7</v>
      </c>
      <c r="C8" s="8" t="s">
        <v>1434</v>
      </c>
      <c r="D8" s="8" t="s">
        <v>1436</v>
      </c>
      <c r="E8" s="8" t="s">
        <v>2672</v>
      </c>
    </row>
    <row r="9" spans="1:5" s="8" customFormat="1">
      <c r="A9" s="8">
        <v>19</v>
      </c>
      <c r="B9" s="9">
        <v>6.9500000000000002E-7</v>
      </c>
      <c r="C9" s="8" t="s">
        <v>1479</v>
      </c>
      <c r="D9" s="8" t="s">
        <v>1481</v>
      </c>
      <c r="E9" s="8" t="s">
        <v>2673</v>
      </c>
    </row>
    <row r="10" spans="1:5" s="8" customFormat="1">
      <c r="A10" s="8">
        <v>19</v>
      </c>
      <c r="B10" s="9">
        <v>6.9500000000000002E-7</v>
      </c>
      <c r="C10" s="8" t="s">
        <v>1479</v>
      </c>
      <c r="D10" s="8" t="s">
        <v>1481</v>
      </c>
      <c r="E10" s="8" t="s">
        <v>2674</v>
      </c>
    </row>
    <row r="11" spans="1:5" s="8" customFormat="1">
      <c r="A11" s="8">
        <v>19</v>
      </c>
      <c r="B11" s="9">
        <v>6.9500000000000002E-7</v>
      </c>
      <c r="C11" s="8" t="s">
        <v>1479</v>
      </c>
      <c r="D11" s="8" t="s">
        <v>1481</v>
      </c>
      <c r="E11" s="8" t="s">
        <v>2675</v>
      </c>
    </row>
    <row r="12" spans="1:5" s="8" customFormat="1">
      <c r="A12" s="8">
        <v>19</v>
      </c>
      <c r="B12" s="9">
        <v>6.9500000000000002E-7</v>
      </c>
      <c r="C12" s="8" t="s">
        <v>1479</v>
      </c>
      <c r="D12" s="8" t="s">
        <v>1481</v>
      </c>
      <c r="E12" s="8" t="s">
        <v>2676</v>
      </c>
    </row>
    <row r="13" spans="1:5" s="8" customFormat="1">
      <c r="A13" s="8">
        <v>19</v>
      </c>
      <c r="B13" s="9">
        <v>6.9500000000000002E-7</v>
      </c>
      <c r="C13" s="8" t="s">
        <v>1479</v>
      </c>
      <c r="D13" s="8" t="s">
        <v>1481</v>
      </c>
      <c r="E13" s="8" t="s">
        <v>2677</v>
      </c>
    </row>
    <row r="14" spans="1:5" s="8" customFormat="1">
      <c r="A14" s="8">
        <v>19</v>
      </c>
      <c r="B14" s="9">
        <v>6.9500000000000002E-7</v>
      </c>
      <c r="C14" s="8" t="s">
        <v>1479</v>
      </c>
      <c r="D14" s="8" t="s">
        <v>1481</v>
      </c>
      <c r="E14" s="8" t="s">
        <v>2678</v>
      </c>
    </row>
    <row r="15" spans="1:5" s="8" customFormat="1">
      <c r="A15" s="8">
        <v>19</v>
      </c>
      <c r="B15" s="9">
        <v>6.9500000000000002E-7</v>
      </c>
      <c r="C15" s="8" t="s">
        <v>1479</v>
      </c>
      <c r="D15" s="8" t="s">
        <v>1481</v>
      </c>
      <c r="E15" s="8" t="s">
        <v>2679</v>
      </c>
    </row>
    <row r="16" spans="1:5" s="8" customFormat="1">
      <c r="A16" s="8">
        <v>19</v>
      </c>
      <c r="B16" s="9">
        <v>6.9500000000000002E-7</v>
      </c>
      <c r="C16" s="8" t="s">
        <v>1479</v>
      </c>
      <c r="D16" s="8" t="s">
        <v>1481</v>
      </c>
      <c r="E16" s="8" t="s">
        <v>2680</v>
      </c>
    </row>
    <row r="17" spans="1:5" s="8" customFormat="1">
      <c r="A17" s="8">
        <v>19</v>
      </c>
      <c r="B17" s="9">
        <v>6.9500000000000002E-7</v>
      </c>
      <c r="C17" s="8" t="s">
        <v>1479</v>
      </c>
      <c r="D17" s="8" t="s">
        <v>1481</v>
      </c>
      <c r="E17" s="8" t="s">
        <v>2681</v>
      </c>
    </row>
    <row r="18" spans="1:5" s="8" customFormat="1">
      <c r="A18" s="8">
        <v>19</v>
      </c>
      <c r="B18" s="9">
        <v>6.9500000000000002E-7</v>
      </c>
      <c r="C18" s="8" t="s">
        <v>1479</v>
      </c>
      <c r="D18" s="8" t="s">
        <v>1481</v>
      </c>
      <c r="E18" s="8" t="s">
        <v>2682</v>
      </c>
    </row>
    <row r="19" spans="1:5" s="8" customFormat="1">
      <c r="A19" s="8">
        <v>21</v>
      </c>
      <c r="B19" s="9">
        <v>8.9999999999999996E-7</v>
      </c>
      <c r="C19" s="8" t="s">
        <v>1497</v>
      </c>
      <c r="D19" s="8" t="s">
        <v>1499</v>
      </c>
      <c r="E19" s="8" t="s">
        <v>2683</v>
      </c>
    </row>
    <row r="20" spans="1:5" s="8" customFormat="1">
      <c r="A20" s="8">
        <v>21</v>
      </c>
      <c r="B20" s="9">
        <v>8.9999999999999996E-7</v>
      </c>
      <c r="C20" s="8" t="s">
        <v>1497</v>
      </c>
      <c r="D20" s="8" t="s">
        <v>1499</v>
      </c>
      <c r="E20" s="8" t="s">
        <v>2684</v>
      </c>
    </row>
    <row r="21" spans="1:5" s="8" customFormat="1">
      <c r="A21" s="8">
        <v>21</v>
      </c>
      <c r="B21" s="9">
        <v>8.9999999999999996E-7</v>
      </c>
      <c r="C21" s="8" t="s">
        <v>1501</v>
      </c>
      <c r="D21" s="8" t="s">
        <v>1503</v>
      </c>
      <c r="E21" s="8" t="s">
        <v>2685</v>
      </c>
    </row>
    <row r="22" spans="1:5" s="8" customFormat="1">
      <c r="A22" s="8">
        <v>21</v>
      </c>
      <c r="B22" s="9">
        <v>8.9999999999999996E-7</v>
      </c>
      <c r="C22" s="8" t="s">
        <v>1501</v>
      </c>
      <c r="D22" s="8" t="s">
        <v>1503</v>
      </c>
      <c r="E22" s="8" t="s">
        <v>2686</v>
      </c>
    </row>
    <row r="23" spans="1:5" s="8" customFormat="1">
      <c r="A23" s="8">
        <v>21</v>
      </c>
      <c r="B23" s="9">
        <v>8.9999999999999996E-7</v>
      </c>
      <c r="C23" s="8" t="s">
        <v>1509</v>
      </c>
      <c r="D23" s="8" t="s">
        <v>1511</v>
      </c>
      <c r="E23" s="8" t="s">
        <v>2687</v>
      </c>
    </row>
    <row r="24" spans="1:5" s="8" customFormat="1">
      <c r="A24" s="8">
        <v>34</v>
      </c>
      <c r="B24" s="9">
        <v>1.9599999999999999E-6</v>
      </c>
      <c r="C24" s="8" t="s">
        <v>1591</v>
      </c>
      <c r="D24" s="8" t="s">
        <v>1593</v>
      </c>
      <c r="E24" s="8" t="s">
        <v>2688</v>
      </c>
    </row>
    <row r="25" spans="1:5" s="8" customFormat="1">
      <c r="A25" s="8">
        <v>38</v>
      </c>
      <c r="B25" s="9">
        <v>2.3300000000000001E-6</v>
      </c>
      <c r="C25" s="8" t="s">
        <v>1624</v>
      </c>
      <c r="D25" s="8" t="s">
        <v>1626</v>
      </c>
      <c r="E25" s="8" t="s">
        <v>2689</v>
      </c>
    </row>
    <row r="26" spans="1:5" s="8" customFormat="1">
      <c r="A26" s="8">
        <v>42</v>
      </c>
      <c r="B26" s="9">
        <v>2.5799999999999999E-6</v>
      </c>
      <c r="C26" s="8" t="s">
        <v>1658</v>
      </c>
      <c r="D26" s="8" t="s">
        <v>1660</v>
      </c>
      <c r="E26" s="8" t="s">
        <v>2690</v>
      </c>
    </row>
    <row r="27" spans="1:5" s="8" customFormat="1">
      <c r="A27" s="8">
        <v>44</v>
      </c>
      <c r="B27" s="9">
        <v>2.6299999999999998E-6</v>
      </c>
      <c r="C27" s="8" t="s">
        <v>1670</v>
      </c>
      <c r="D27" s="8" t="s">
        <v>1672</v>
      </c>
      <c r="E27" s="8" t="s">
        <v>2691</v>
      </c>
    </row>
    <row r="28" spans="1:5" s="8" customFormat="1">
      <c r="A28" s="8">
        <v>44</v>
      </c>
      <c r="B28" s="9">
        <v>2.6299999999999998E-6</v>
      </c>
      <c r="C28" s="8" t="s">
        <v>1670</v>
      </c>
      <c r="D28" s="8" t="s">
        <v>1672</v>
      </c>
      <c r="E28" s="8" t="s">
        <v>2692</v>
      </c>
    </row>
    <row r="29" spans="1:5" s="8" customFormat="1">
      <c r="A29" s="8">
        <v>44</v>
      </c>
      <c r="B29" s="9">
        <v>2.6299999999999998E-6</v>
      </c>
      <c r="C29" s="8" t="s">
        <v>1670</v>
      </c>
      <c r="D29" s="8" t="s">
        <v>1672</v>
      </c>
      <c r="E29" s="8" t="s">
        <v>2693</v>
      </c>
    </row>
    <row r="30" spans="1:5" s="8" customFormat="1">
      <c r="A30" s="8">
        <v>45</v>
      </c>
      <c r="B30" s="9">
        <v>2.6400000000000001E-6</v>
      </c>
      <c r="C30" s="8" t="s">
        <v>1674</v>
      </c>
      <c r="D30" s="8" t="s">
        <v>1676</v>
      </c>
      <c r="E30" s="8" t="s">
        <v>2694</v>
      </c>
    </row>
    <row r="31" spans="1:5" s="8" customFormat="1">
      <c r="A31" s="8">
        <v>45</v>
      </c>
      <c r="B31" s="9">
        <v>2.6400000000000001E-6</v>
      </c>
      <c r="C31" s="8" t="s">
        <v>1674</v>
      </c>
      <c r="D31" s="8" t="s">
        <v>1676</v>
      </c>
      <c r="E31" s="8" t="s">
        <v>2695</v>
      </c>
    </row>
    <row r="32" spans="1:5" s="8" customFormat="1">
      <c r="A32" s="8">
        <v>45</v>
      </c>
      <c r="B32" s="9">
        <v>2.6400000000000001E-6</v>
      </c>
      <c r="C32" s="8" t="s">
        <v>1674</v>
      </c>
      <c r="D32" s="8" t="s">
        <v>1676</v>
      </c>
      <c r="E32" s="8" t="s">
        <v>2696</v>
      </c>
    </row>
    <row r="33" spans="1:5" s="8" customFormat="1">
      <c r="A33" s="8">
        <v>46</v>
      </c>
      <c r="B33" s="9">
        <v>2.65E-6</v>
      </c>
      <c r="C33" s="8" t="s">
        <v>1682</v>
      </c>
      <c r="D33" s="8" t="s">
        <v>1684</v>
      </c>
      <c r="E33" s="8" t="s">
        <v>2697</v>
      </c>
    </row>
    <row r="34" spans="1:5" s="8" customFormat="1">
      <c r="A34" s="8">
        <v>46</v>
      </c>
      <c r="B34" s="9">
        <v>2.65E-6</v>
      </c>
      <c r="C34" s="8" t="s">
        <v>1682</v>
      </c>
      <c r="D34" s="8" t="s">
        <v>1684</v>
      </c>
      <c r="E34" s="8" t="s">
        <v>2698</v>
      </c>
    </row>
    <row r="35" spans="1:5" s="8" customFormat="1">
      <c r="A35" s="8">
        <v>47</v>
      </c>
      <c r="B35" s="9">
        <v>2.7999999999999999E-6</v>
      </c>
      <c r="C35" s="8" t="s">
        <v>1694</v>
      </c>
      <c r="D35" s="8" t="s">
        <v>1696</v>
      </c>
      <c r="E35" s="8" t="s">
        <v>2699</v>
      </c>
    </row>
    <row r="36" spans="1:5" s="8" customFormat="1">
      <c r="A36" s="8">
        <v>51</v>
      </c>
      <c r="B36" s="9">
        <v>3.2499999999999998E-6</v>
      </c>
      <c r="C36" s="8" t="s">
        <v>1724</v>
      </c>
      <c r="D36" s="8" t="s">
        <v>1726</v>
      </c>
      <c r="E36" s="8" t="s">
        <v>2700</v>
      </c>
    </row>
    <row r="37" spans="1:5" s="8" customFormat="1">
      <c r="A37" s="8">
        <v>53</v>
      </c>
      <c r="B37" s="9">
        <v>3.41E-6</v>
      </c>
      <c r="C37" s="8" t="s">
        <v>1792</v>
      </c>
      <c r="D37" s="8" t="s">
        <v>1794</v>
      </c>
      <c r="E37" s="8" t="s">
        <v>2701</v>
      </c>
    </row>
    <row r="38" spans="1:5" s="8" customFormat="1">
      <c r="A38" s="8">
        <v>53</v>
      </c>
      <c r="B38" s="9">
        <v>3.41E-6</v>
      </c>
      <c r="C38" s="8" t="s">
        <v>1795</v>
      </c>
      <c r="D38" s="8" t="s">
        <v>1797</v>
      </c>
      <c r="E38" s="8" t="s">
        <v>2702</v>
      </c>
    </row>
    <row r="39" spans="1:5" s="8" customFormat="1">
      <c r="A39" s="8">
        <v>54</v>
      </c>
      <c r="B39" s="9">
        <v>3.4400000000000001E-6</v>
      </c>
      <c r="C39" s="8" t="s">
        <v>1803</v>
      </c>
      <c r="D39" s="8" t="s">
        <v>1805</v>
      </c>
      <c r="E39" s="8" t="s">
        <v>2703</v>
      </c>
    </row>
    <row r="40" spans="1:5" s="8" customFormat="1">
      <c r="A40" s="8">
        <v>58</v>
      </c>
      <c r="B40" s="9">
        <v>4.3499999999999999E-6</v>
      </c>
      <c r="C40" s="8" t="s">
        <v>1818</v>
      </c>
      <c r="D40" s="8" t="s">
        <v>1820</v>
      </c>
      <c r="E40" s="8" t="s">
        <v>2704</v>
      </c>
    </row>
    <row r="41" spans="1:5" s="8" customFormat="1">
      <c r="A41" s="8">
        <v>58</v>
      </c>
      <c r="B41" s="9">
        <v>4.3499999999999999E-6</v>
      </c>
      <c r="C41" s="8" t="s">
        <v>1825</v>
      </c>
      <c r="D41" s="8" t="s">
        <v>1827</v>
      </c>
      <c r="E41" s="8" t="s">
        <v>2705</v>
      </c>
    </row>
    <row r="42" spans="1:5" s="8" customFormat="1">
      <c r="A42" s="8">
        <v>58</v>
      </c>
      <c r="B42" s="9">
        <v>4.3499999999999999E-6</v>
      </c>
      <c r="C42" s="8" t="s">
        <v>1825</v>
      </c>
      <c r="D42" s="8" t="s">
        <v>1827</v>
      </c>
      <c r="E42" s="8" t="s">
        <v>2706</v>
      </c>
    </row>
    <row r="43" spans="1:5" s="8" customFormat="1">
      <c r="A43" s="8">
        <v>58</v>
      </c>
      <c r="B43" s="9">
        <v>4.3499999999999999E-6</v>
      </c>
      <c r="C43" s="8" t="s">
        <v>1825</v>
      </c>
      <c r="D43" s="8" t="s">
        <v>1827</v>
      </c>
      <c r="E43" s="8" t="s">
        <v>2707</v>
      </c>
    </row>
    <row r="44" spans="1:5" s="8" customFormat="1">
      <c r="A44" s="8">
        <v>59</v>
      </c>
      <c r="B44" s="9">
        <v>4.3599999999999998E-6</v>
      </c>
      <c r="C44" s="8" t="s">
        <v>1844</v>
      </c>
      <c r="D44" s="8" t="s">
        <v>1846</v>
      </c>
      <c r="E44" s="8" t="s">
        <v>2708</v>
      </c>
    </row>
    <row r="45" spans="1:5" s="8" customFormat="1">
      <c r="A45" s="8">
        <v>59</v>
      </c>
      <c r="B45" s="9">
        <v>4.3599999999999998E-6</v>
      </c>
      <c r="C45" s="8" t="s">
        <v>1844</v>
      </c>
      <c r="D45" s="8" t="s">
        <v>1846</v>
      </c>
      <c r="E45" s="8" t="s">
        <v>2709</v>
      </c>
    </row>
    <row r="46" spans="1:5" s="8" customFormat="1">
      <c r="A46" s="8">
        <v>59</v>
      </c>
      <c r="B46" s="9">
        <v>4.3599999999999998E-6</v>
      </c>
      <c r="C46" s="8" t="s">
        <v>1844</v>
      </c>
      <c r="D46" s="8" t="s">
        <v>1846</v>
      </c>
      <c r="E46" s="8" t="s">
        <v>2710</v>
      </c>
    </row>
    <row r="47" spans="1:5" s="8" customFormat="1">
      <c r="A47" s="8">
        <v>60</v>
      </c>
      <c r="B47" s="9">
        <v>4.4499999999999997E-6</v>
      </c>
      <c r="C47" s="8" t="s">
        <v>1852</v>
      </c>
      <c r="D47" s="8" t="s">
        <v>1854</v>
      </c>
      <c r="E47" s="8" t="s">
        <v>2711</v>
      </c>
    </row>
    <row r="48" spans="1:5" s="8" customFormat="1">
      <c r="A48" s="8">
        <v>60</v>
      </c>
      <c r="B48" s="9">
        <v>4.4499999999999997E-6</v>
      </c>
      <c r="C48" s="8" t="s">
        <v>1855</v>
      </c>
      <c r="D48" s="8" t="s">
        <v>1857</v>
      </c>
      <c r="E48" s="8" t="s">
        <v>2712</v>
      </c>
    </row>
    <row r="49" spans="1:5" s="8" customFormat="1">
      <c r="A49" s="8">
        <v>64</v>
      </c>
      <c r="B49" s="9">
        <v>4.8199999999999996E-6</v>
      </c>
      <c r="C49" s="8" t="s">
        <v>1870</v>
      </c>
      <c r="D49" s="8" t="s">
        <v>1872</v>
      </c>
      <c r="E49" s="8" t="s">
        <v>2713</v>
      </c>
    </row>
    <row r="50" spans="1:5" s="8" customFormat="1">
      <c r="A50" s="8">
        <v>65</v>
      </c>
      <c r="B50" s="9">
        <v>4.8400000000000002E-6</v>
      </c>
      <c r="C50" s="8" t="s">
        <v>1874</v>
      </c>
      <c r="D50" s="8" t="s">
        <v>1876</v>
      </c>
      <c r="E50" s="8" t="s">
        <v>2714</v>
      </c>
    </row>
    <row r="51" spans="1:5" s="8" customFormat="1">
      <c r="A51" s="8">
        <v>67</v>
      </c>
      <c r="B51" s="9">
        <v>5.1200000000000001E-6</v>
      </c>
      <c r="C51" s="8" t="s">
        <v>1882</v>
      </c>
      <c r="D51" s="8" t="s">
        <v>1884</v>
      </c>
      <c r="E51" s="8" t="s">
        <v>2715</v>
      </c>
    </row>
    <row r="52" spans="1:5" s="8" customFormat="1">
      <c r="A52" s="8">
        <v>67</v>
      </c>
      <c r="B52" s="9">
        <v>5.1200000000000001E-6</v>
      </c>
      <c r="C52" s="8" t="s">
        <v>1894</v>
      </c>
      <c r="D52" s="8" t="s">
        <v>1896</v>
      </c>
      <c r="E52" s="8" t="s">
        <v>2716</v>
      </c>
    </row>
    <row r="53" spans="1:5" s="8" customFormat="1">
      <c r="A53" s="8">
        <v>67</v>
      </c>
      <c r="B53" s="9">
        <v>5.1200000000000001E-6</v>
      </c>
      <c r="C53" s="8" t="s">
        <v>1898</v>
      </c>
      <c r="D53" s="8" t="s">
        <v>1900</v>
      </c>
      <c r="E53" s="8" t="s">
        <v>2717</v>
      </c>
    </row>
    <row r="54" spans="1:5" s="8" customFormat="1">
      <c r="A54" s="8">
        <v>67</v>
      </c>
      <c r="B54" s="9">
        <v>5.1200000000000001E-6</v>
      </c>
      <c r="C54" s="8" t="s">
        <v>1901</v>
      </c>
      <c r="D54" s="8" t="s">
        <v>1903</v>
      </c>
      <c r="E54" s="8" t="s">
        <v>2718</v>
      </c>
    </row>
    <row r="55" spans="1:5" s="8" customFormat="1">
      <c r="A55" s="8">
        <v>69</v>
      </c>
      <c r="B55" s="9">
        <v>5.2599999999999996E-6</v>
      </c>
      <c r="C55" s="8" t="s">
        <v>1947</v>
      </c>
      <c r="D55" s="8" t="s">
        <v>1949</v>
      </c>
      <c r="E55" s="8" t="s">
        <v>2719</v>
      </c>
    </row>
    <row r="56" spans="1:5" s="8" customFormat="1">
      <c r="A56" s="8">
        <v>71</v>
      </c>
      <c r="B56" s="9">
        <v>5.4399999999999996E-6</v>
      </c>
      <c r="C56" s="8" t="s">
        <v>2009</v>
      </c>
      <c r="D56" s="8" t="s">
        <v>2011</v>
      </c>
      <c r="E56" s="8" t="s">
        <v>2720</v>
      </c>
    </row>
    <row r="57" spans="1:5" s="8" customFormat="1">
      <c r="A57" s="8">
        <v>72</v>
      </c>
      <c r="B57" s="9">
        <v>5.4999999999999999E-6</v>
      </c>
      <c r="C57" s="8" t="s">
        <v>2013</v>
      </c>
      <c r="D57" s="8" t="s">
        <v>2015</v>
      </c>
      <c r="E57" s="8" t="s">
        <v>2721</v>
      </c>
    </row>
    <row r="58" spans="1:5" s="8" customFormat="1">
      <c r="A58" s="8">
        <v>73</v>
      </c>
      <c r="B58" s="9">
        <v>5.6300000000000003E-6</v>
      </c>
      <c r="C58" s="8" t="s">
        <v>2021</v>
      </c>
      <c r="D58" s="8" t="s">
        <v>2023</v>
      </c>
      <c r="E58" s="8" t="s">
        <v>2722</v>
      </c>
    </row>
    <row r="59" spans="1:5" s="8" customFormat="1">
      <c r="A59" s="8">
        <v>73</v>
      </c>
      <c r="B59" s="9">
        <v>5.6300000000000003E-6</v>
      </c>
      <c r="C59" s="8" t="s">
        <v>2021</v>
      </c>
      <c r="D59" s="8" t="s">
        <v>2023</v>
      </c>
      <c r="E59" s="8" t="s">
        <v>2723</v>
      </c>
    </row>
    <row r="60" spans="1:5" s="8" customFormat="1">
      <c r="A60" s="8">
        <v>73</v>
      </c>
      <c r="B60" s="9">
        <v>5.6300000000000003E-6</v>
      </c>
      <c r="C60" s="8" t="s">
        <v>2021</v>
      </c>
      <c r="D60" s="8" t="s">
        <v>2023</v>
      </c>
      <c r="E60" s="8" t="s">
        <v>2724</v>
      </c>
    </row>
    <row r="61" spans="1:5" s="8" customFormat="1">
      <c r="A61" s="8">
        <v>75</v>
      </c>
      <c r="B61" s="9">
        <v>5.7599999999999999E-6</v>
      </c>
      <c r="C61" s="8" t="s">
        <v>2029</v>
      </c>
      <c r="D61" s="8" t="s">
        <v>2031</v>
      </c>
      <c r="E61" s="8" t="s">
        <v>2725</v>
      </c>
    </row>
    <row r="62" spans="1:5" s="8" customFormat="1">
      <c r="A62" s="8">
        <v>79</v>
      </c>
      <c r="B62" s="9">
        <v>5.8799999999999996E-6</v>
      </c>
      <c r="C62" s="8" t="s">
        <v>2073</v>
      </c>
      <c r="D62" s="8" t="s">
        <v>2075</v>
      </c>
      <c r="E62" s="8" t="s">
        <v>2726</v>
      </c>
    </row>
    <row r="63" spans="1:5" s="8" customFormat="1">
      <c r="A63" s="8">
        <v>79</v>
      </c>
      <c r="B63" s="9">
        <v>5.8799999999999996E-6</v>
      </c>
      <c r="C63" s="8" t="s">
        <v>2077</v>
      </c>
      <c r="D63" s="8" t="s">
        <v>2079</v>
      </c>
      <c r="E63" s="8" t="s">
        <v>2727</v>
      </c>
    </row>
    <row r="64" spans="1:5" s="8" customFormat="1">
      <c r="A64" s="8">
        <v>79</v>
      </c>
      <c r="B64" s="9">
        <v>5.8799999999999996E-6</v>
      </c>
      <c r="C64" s="8" t="s">
        <v>2077</v>
      </c>
      <c r="D64" s="8" t="s">
        <v>2079</v>
      </c>
      <c r="E64" s="8" t="s">
        <v>2728</v>
      </c>
    </row>
    <row r="65" spans="1:5" s="8" customFormat="1">
      <c r="A65" s="8">
        <v>79</v>
      </c>
      <c r="B65" s="9">
        <v>5.8799999999999996E-6</v>
      </c>
      <c r="C65" s="8" t="s">
        <v>2077</v>
      </c>
      <c r="D65" s="8" t="s">
        <v>2079</v>
      </c>
      <c r="E65" s="8" t="s">
        <v>2729</v>
      </c>
    </row>
    <row r="66" spans="1:5" s="8" customFormat="1">
      <c r="A66" s="8">
        <v>80</v>
      </c>
      <c r="B66" s="9">
        <v>6.0499999999999997E-6</v>
      </c>
      <c r="C66" s="8" t="s">
        <v>1792</v>
      </c>
      <c r="D66" s="8" t="s">
        <v>1794</v>
      </c>
      <c r="E66" s="8" t="s">
        <v>2701</v>
      </c>
    </row>
    <row r="67" spans="1:5" s="8" customFormat="1">
      <c r="A67" s="8">
        <v>80</v>
      </c>
      <c r="B67" s="9">
        <v>6.0499999999999997E-6</v>
      </c>
      <c r="C67" s="8" t="s">
        <v>1795</v>
      </c>
      <c r="D67" s="8" t="s">
        <v>1797</v>
      </c>
      <c r="E67" s="8" t="s">
        <v>2702</v>
      </c>
    </row>
    <row r="68" spans="1:5" s="8" customFormat="1">
      <c r="A68" s="8">
        <v>82</v>
      </c>
      <c r="B68" s="9">
        <v>6.1800000000000001E-6</v>
      </c>
      <c r="C68" s="8" t="s">
        <v>2091</v>
      </c>
      <c r="D68" s="8" t="s">
        <v>2093</v>
      </c>
      <c r="E68" s="8" t="s">
        <v>2730</v>
      </c>
    </row>
    <row r="69" spans="1:5" s="8" customFormat="1">
      <c r="A69" s="8">
        <v>85</v>
      </c>
      <c r="B69" s="9">
        <v>6.46E-6</v>
      </c>
      <c r="C69" s="8" t="s">
        <v>2102</v>
      </c>
      <c r="D69" s="8" t="s">
        <v>2104</v>
      </c>
      <c r="E69" s="8" t="s">
        <v>2731</v>
      </c>
    </row>
    <row r="70" spans="1:5" s="8" customFormat="1">
      <c r="A70" s="8">
        <v>87</v>
      </c>
      <c r="B70" s="9">
        <v>6.7499999999999997E-6</v>
      </c>
      <c r="C70" s="8" t="s">
        <v>2115</v>
      </c>
      <c r="D70" s="8" t="s">
        <v>2117</v>
      </c>
      <c r="E70" s="8" t="s">
        <v>2732</v>
      </c>
    </row>
    <row r="71" spans="1:5" s="8" customFormat="1">
      <c r="A71" s="8">
        <v>87</v>
      </c>
      <c r="B71" s="9">
        <v>6.7499999999999997E-6</v>
      </c>
      <c r="C71" s="8" t="s">
        <v>2115</v>
      </c>
      <c r="D71" s="8" t="s">
        <v>2117</v>
      </c>
      <c r="E71" s="8" t="s">
        <v>2733</v>
      </c>
    </row>
    <row r="72" spans="1:5" s="8" customFormat="1">
      <c r="A72" s="8">
        <v>88</v>
      </c>
      <c r="B72" s="9">
        <v>6.7900000000000002E-6</v>
      </c>
      <c r="C72" s="8" t="s">
        <v>2119</v>
      </c>
      <c r="D72" s="8" t="s">
        <v>2121</v>
      </c>
      <c r="E72" s="8" t="s">
        <v>2734</v>
      </c>
    </row>
    <row r="73" spans="1:5" s="8" customFormat="1">
      <c r="A73" s="8">
        <v>93</v>
      </c>
      <c r="B73" s="9">
        <v>7.5399999999999998E-6</v>
      </c>
      <c r="C73" s="8" t="s">
        <v>2133</v>
      </c>
      <c r="D73" s="8" t="s">
        <v>2135</v>
      </c>
      <c r="E73" s="8" t="s">
        <v>2735</v>
      </c>
    </row>
    <row r="74" spans="1:5" s="8" customFormat="1">
      <c r="A74" s="8">
        <v>93</v>
      </c>
      <c r="B74" s="9">
        <v>7.5399999999999998E-6</v>
      </c>
      <c r="C74" s="8" t="s">
        <v>2133</v>
      </c>
      <c r="D74" s="8" t="s">
        <v>2135</v>
      </c>
      <c r="E74" s="8" t="s">
        <v>2736</v>
      </c>
    </row>
    <row r="75" spans="1:5" s="8" customFormat="1">
      <c r="A75" s="8">
        <v>94</v>
      </c>
      <c r="B75" s="9">
        <v>7.6299999999999998E-6</v>
      </c>
      <c r="C75" s="8" t="s">
        <v>2145</v>
      </c>
      <c r="D75" s="8" t="s">
        <v>2147</v>
      </c>
      <c r="E75" s="8" t="s">
        <v>2737</v>
      </c>
    </row>
    <row r="76" spans="1:5" s="8" customFormat="1">
      <c r="A76" s="8">
        <v>95</v>
      </c>
      <c r="B76" s="9">
        <v>7.8199999999999997E-6</v>
      </c>
      <c r="C76" s="8" t="s">
        <v>2153</v>
      </c>
      <c r="D76" s="8" t="s">
        <v>2155</v>
      </c>
      <c r="E76" s="8" t="s">
        <v>2738</v>
      </c>
    </row>
    <row r="77" spans="1:5" s="8" customFormat="1">
      <c r="A77" s="8">
        <v>95</v>
      </c>
      <c r="B77" s="9">
        <v>7.8199999999999997E-6</v>
      </c>
      <c r="C77" s="8" t="s">
        <v>2153</v>
      </c>
      <c r="D77" s="8" t="s">
        <v>2155</v>
      </c>
      <c r="E77" s="8" t="s">
        <v>2739</v>
      </c>
    </row>
    <row r="78" spans="1:5" s="8" customFormat="1">
      <c r="A78" s="8">
        <v>95</v>
      </c>
      <c r="B78" s="9">
        <v>7.8199999999999997E-6</v>
      </c>
      <c r="C78" s="8" t="s">
        <v>2153</v>
      </c>
      <c r="D78" s="8" t="s">
        <v>2155</v>
      </c>
      <c r="E78" s="8" t="s">
        <v>2740</v>
      </c>
    </row>
    <row r="79" spans="1:5" s="8" customFormat="1">
      <c r="A79" s="8">
        <v>104</v>
      </c>
      <c r="B79" s="9">
        <v>8.4800000000000001E-6</v>
      </c>
      <c r="C79" s="8" t="s">
        <v>2175</v>
      </c>
      <c r="D79" s="8" t="s">
        <v>2177</v>
      </c>
      <c r="E79" s="8" t="s">
        <v>2741</v>
      </c>
    </row>
    <row r="80" spans="1:5" s="8" customFormat="1">
      <c r="A80" s="8">
        <v>104</v>
      </c>
      <c r="B80" s="9">
        <v>8.4800000000000001E-6</v>
      </c>
      <c r="C80" s="8" t="s">
        <v>2186</v>
      </c>
      <c r="D80" s="8" t="s">
        <v>2188</v>
      </c>
      <c r="E80" s="8" t="s">
        <v>2742</v>
      </c>
    </row>
    <row r="81" spans="1:5" s="8" customFormat="1">
      <c r="A81" s="8">
        <v>104</v>
      </c>
      <c r="B81" s="9">
        <v>8.4800000000000001E-6</v>
      </c>
      <c r="C81" s="8" t="s">
        <v>2186</v>
      </c>
      <c r="D81" s="8" t="s">
        <v>2188</v>
      </c>
      <c r="E81" s="8" t="s">
        <v>2743</v>
      </c>
    </row>
    <row r="82" spans="1:5" s="8" customFormat="1">
      <c r="A82" s="8">
        <v>104</v>
      </c>
      <c r="B82" s="9">
        <v>8.4800000000000001E-6</v>
      </c>
      <c r="C82" s="8" t="s">
        <v>2186</v>
      </c>
      <c r="D82" s="8" t="s">
        <v>2188</v>
      </c>
      <c r="E82" s="8" t="s">
        <v>2744</v>
      </c>
    </row>
    <row r="83" spans="1:5" s="8" customFormat="1">
      <c r="A83" s="8">
        <v>104</v>
      </c>
      <c r="B83" s="9">
        <v>8.4800000000000001E-6</v>
      </c>
      <c r="C83" s="8" t="s">
        <v>2186</v>
      </c>
      <c r="D83" s="8" t="s">
        <v>2188</v>
      </c>
      <c r="E83" s="8" t="s">
        <v>2745</v>
      </c>
    </row>
    <row r="84" spans="1:5" s="8" customFormat="1">
      <c r="A84" s="8">
        <v>104</v>
      </c>
      <c r="B84" s="9">
        <v>8.4800000000000001E-6</v>
      </c>
      <c r="C84" s="8" t="s">
        <v>2186</v>
      </c>
      <c r="D84" s="8" t="s">
        <v>2188</v>
      </c>
      <c r="E84" s="8" t="s">
        <v>2746</v>
      </c>
    </row>
    <row r="85" spans="1:5" s="8" customFormat="1">
      <c r="A85" s="8">
        <v>112</v>
      </c>
      <c r="B85" s="9">
        <v>9.1200000000000008E-6</v>
      </c>
      <c r="C85" s="8" t="s">
        <v>2213</v>
      </c>
      <c r="D85" s="8" t="s">
        <v>2215</v>
      </c>
      <c r="E85" s="8" t="s">
        <v>2747</v>
      </c>
    </row>
    <row r="86" spans="1:5" s="8" customFormat="1">
      <c r="A86" s="8">
        <v>113</v>
      </c>
      <c r="B86" s="9">
        <v>9.2799999999999992E-6</v>
      </c>
      <c r="C86" s="8" t="s">
        <v>2009</v>
      </c>
      <c r="D86" s="8" t="s">
        <v>2011</v>
      </c>
      <c r="E86" s="8" t="s">
        <v>2720</v>
      </c>
    </row>
    <row r="87" spans="1:5" s="8" customFormat="1">
      <c r="A87" s="8">
        <v>115</v>
      </c>
      <c r="B87" s="9">
        <v>9.4800000000000007E-6</v>
      </c>
      <c r="C87" s="8" t="s">
        <v>2237</v>
      </c>
      <c r="D87" s="8" t="s">
        <v>2239</v>
      </c>
      <c r="E87" s="8" t="s">
        <v>2748</v>
      </c>
    </row>
    <row r="88" spans="1:5" s="8" customFormat="1">
      <c r="A88" s="8">
        <v>115</v>
      </c>
      <c r="B88" s="9">
        <v>9.4800000000000007E-6</v>
      </c>
      <c r="C88" s="8" t="s">
        <v>2241</v>
      </c>
      <c r="D88" s="8" t="s">
        <v>2243</v>
      </c>
      <c r="E88" s="8" t="s">
        <v>2749</v>
      </c>
    </row>
    <row r="89" spans="1:5" s="8" customFormat="1">
      <c r="A89" s="8">
        <v>116</v>
      </c>
      <c r="B89" s="9">
        <v>9.6600000000000007E-6</v>
      </c>
      <c r="C89" s="8" t="s">
        <v>2245</v>
      </c>
      <c r="D89" s="8" t="s">
        <v>2247</v>
      </c>
      <c r="E89" s="8" t="s">
        <v>2750</v>
      </c>
    </row>
    <row r="90" spans="1:5" s="8" customFormat="1">
      <c r="A90" s="8">
        <v>120</v>
      </c>
      <c r="B90" s="9">
        <v>9.9299999999999998E-6</v>
      </c>
      <c r="C90" s="8" t="s">
        <v>2272</v>
      </c>
      <c r="D90" s="8" t="s">
        <v>2274</v>
      </c>
      <c r="E90" s="8" t="s">
        <v>2751</v>
      </c>
    </row>
    <row r="91" spans="1:5" s="8" customFormat="1">
      <c r="A91" s="8">
        <v>121</v>
      </c>
      <c r="B91" s="9">
        <v>1.0000000000000001E-5</v>
      </c>
      <c r="C91" s="8" t="s">
        <v>2287</v>
      </c>
      <c r="D91" s="8" t="s">
        <v>2289</v>
      </c>
      <c r="E91" s="8" t="s">
        <v>2752</v>
      </c>
    </row>
    <row r="92" spans="1:5" s="8" customFormat="1">
      <c r="A92" s="8">
        <v>121</v>
      </c>
      <c r="B92" s="9">
        <v>1.0000000000000001E-5</v>
      </c>
      <c r="C92" s="8" t="s">
        <v>2287</v>
      </c>
      <c r="D92" s="8" t="s">
        <v>2289</v>
      </c>
      <c r="E92" s="8" t="s">
        <v>2753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7" sqref="A7:XFD7"/>
    </sheetView>
  </sheetViews>
  <sheetFormatPr baseColWidth="10" defaultRowHeight="15" x14ac:dyDescent="0"/>
  <cols>
    <col min="1" max="1" width="11.83203125" style="8" bestFit="1" customWidth="1"/>
    <col min="2" max="2" width="8.33203125" style="8" bestFit="1" customWidth="1"/>
    <col min="3" max="3" width="9.33203125" style="8" bestFit="1" customWidth="1"/>
    <col min="4" max="4" width="51.5" style="8" bestFit="1" customWidth="1"/>
    <col min="5" max="16384" width="10.83203125" style="8"/>
  </cols>
  <sheetData>
    <row r="1" spans="1:4" s="6" customFormat="1">
      <c r="A1" s="6" t="s">
        <v>2901</v>
      </c>
    </row>
    <row r="3" spans="1:4" s="8" customFormat="1">
      <c r="A3" s="8" t="s">
        <v>1276</v>
      </c>
      <c r="B3" s="8" t="s">
        <v>1280</v>
      </c>
      <c r="C3" s="8" t="s">
        <v>1314</v>
      </c>
      <c r="D3" s="8" t="s">
        <v>1322</v>
      </c>
    </row>
    <row r="4" spans="1:4" s="8" customFormat="1">
      <c r="A4" s="8">
        <v>72</v>
      </c>
      <c r="B4" s="9">
        <v>5.4999999999999999E-6</v>
      </c>
      <c r="C4" s="8" t="s">
        <v>2013</v>
      </c>
      <c r="D4" s="8" t="s">
        <v>2015</v>
      </c>
    </row>
    <row r="7" spans="1:4" s="6" customFormat="1">
      <c r="A7" s="6" t="s">
        <v>2902</v>
      </c>
    </row>
    <row r="9" spans="1:4" s="8" customFormat="1">
      <c r="A9" s="8" t="s">
        <v>1276</v>
      </c>
      <c r="B9" s="8" t="s">
        <v>1280</v>
      </c>
      <c r="C9" s="8" t="s">
        <v>1314</v>
      </c>
      <c r="D9" s="8" t="s">
        <v>1322</v>
      </c>
    </row>
    <row r="10" spans="1:4" s="8" customFormat="1">
      <c r="A10" s="8">
        <v>9</v>
      </c>
      <c r="B10" s="9">
        <v>1.61E-7</v>
      </c>
      <c r="C10" s="8" t="s">
        <v>1389</v>
      </c>
      <c r="D10" s="8" t="s">
        <v>1391</v>
      </c>
    </row>
    <row r="11" spans="1:4" s="8" customFormat="1">
      <c r="A11" s="8">
        <v>14</v>
      </c>
      <c r="B11" s="9">
        <v>5.2099999999999997E-7</v>
      </c>
      <c r="C11" s="8" t="s">
        <v>1427</v>
      </c>
      <c r="D11" s="8" t="s">
        <v>1429</v>
      </c>
    </row>
    <row r="12" spans="1:4" s="8" customFormat="1">
      <c r="A12" s="8">
        <v>19</v>
      </c>
      <c r="B12" s="9">
        <v>6.9500000000000002E-7</v>
      </c>
      <c r="C12" s="8" t="s">
        <v>1479</v>
      </c>
      <c r="D12" s="8" t="s">
        <v>1481</v>
      </c>
    </row>
    <row r="13" spans="1:4" s="8" customFormat="1">
      <c r="A13" s="8">
        <v>21</v>
      </c>
      <c r="B13" s="9">
        <v>8.9999999999999996E-7</v>
      </c>
      <c r="C13" s="8" t="s">
        <v>1497</v>
      </c>
      <c r="D13" s="8" t="s">
        <v>1499</v>
      </c>
    </row>
    <row r="14" spans="1:4" s="8" customFormat="1">
      <c r="A14" s="8">
        <v>34</v>
      </c>
      <c r="B14" s="9">
        <v>1.9599999999999999E-6</v>
      </c>
      <c r="C14" s="8" t="s">
        <v>1591</v>
      </c>
      <c r="D14" s="8" t="s">
        <v>1593</v>
      </c>
    </row>
    <row r="15" spans="1:4" s="8" customFormat="1">
      <c r="A15" s="8">
        <v>38</v>
      </c>
      <c r="B15" s="9">
        <v>2.3300000000000001E-6</v>
      </c>
      <c r="C15" s="8" t="s">
        <v>1624</v>
      </c>
      <c r="D15" s="8" t="s">
        <v>1626</v>
      </c>
    </row>
    <row r="16" spans="1:4" s="8" customFormat="1">
      <c r="A16" s="8">
        <v>42</v>
      </c>
      <c r="B16" s="9">
        <v>2.5799999999999999E-6</v>
      </c>
      <c r="C16" s="8" t="s">
        <v>1658</v>
      </c>
      <c r="D16" s="8" t="s">
        <v>1660</v>
      </c>
    </row>
    <row r="17" spans="1:4" s="8" customFormat="1">
      <c r="A17" s="8">
        <v>45</v>
      </c>
      <c r="B17" s="9">
        <v>2.6400000000000001E-6</v>
      </c>
      <c r="C17" s="8" t="s">
        <v>1674</v>
      </c>
      <c r="D17" s="8" t="s">
        <v>1676</v>
      </c>
    </row>
    <row r="18" spans="1:4" s="8" customFormat="1">
      <c r="A18" s="8">
        <v>47</v>
      </c>
      <c r="B18" s="9">
        <v>2.7999999999999999E-6</v>
      </c>
      <c r="C18" s="8" t="s">
        <v>1694</v>
      </c>
      <c r="D18" s="8" t="s">
        <v>1696</v>
      </c>
    </row>
    <row r="19" spans="1:4" s="8" customFormat="1">
      <c r="A19" s="8">
        <v>53</v>
      </c>
      <c r="B19" s="9">
        <v>3.41E-6</v>
      </c>
      <c r="C19" s="8" t="s">
        <v>1795</v>
      </c>
      <c r="D19" s="8" t="s">
        <v>1797</v>
      </c>
    </row>
    <row r="20" spans="1:4" s="8" customFormat="1">
      <c r="A20" s="8">
        <v>54</v>
      </c>
      <c r="B20" s="9">
        <v>3.4400000000000001E-6</v>
      </c>
      <c r="C20" s="8" t="s">
        <v>1803</v>
      </c>
      <c r="D20" s="8" t="s">
        <v>1805</v>
      </c>
    </row>
    <row r="21" spans="1:4" s="8" customFormat="1">
      <c r="A21" s="8">
        <v>60</v>
      </c>
      <c r="B21" s="9">
        <v>4.4499999999999997E-6</v>
      </c>
      <c r="C21" s="8" t="s">
        <v>1855</v>
      </c>
      <c r="D21" s="8" t="s">
        <v>1857</v>
      </c>
    </row>
    <row r="22" spans="1:4" s="8" customFormat="1">
      <c r="A22" s="8">
        <v>67</v>
      </c>
      <c r="B22" s="9">
        <v>5.1200000000000001E-6</v>
      </c>
      <c r="C22" s="8" t="s">
        <v>1882</v>
      </c>
      <c r="D22" s="8" t="s">
        <v>1884</v>
      </c>
    </row>
    <row r="23" spans="1:4" s="8" customFormat="1">
      <c r="A23" s="8">
        <v>67</v>
      </c>
      <c r="B23" s="9">
        <v>5.1200000000000001E-6</v>
      </c>
      <c r="C23" s="8" t="s">
        <v>1894</v>
      </c>
      <c r="D23" s="8" t="s">
        <v>1896</v>
      </c>
    </row>
    <row r="24" spans="1:4" s="8" customFormat="1">
      <c r="A24" s="8">
        <v>72</v>
      </c>
      <c r="B24" s="9">
        <v>5.4999999999999999E-6</v>
      </c>
      <c r="C24" s="8" t="s">
        <v>2013</v>
      </c>
      <c r="D24" s="8" t="s">
        <v>2015</v>
      </c>
    </row>
    <row r="25" spans="1:4" s="8" customFormat="1">
      <c r="A25" s="8">
        <v>73</v>
      </c>
      <c r="B25" s="9">
        <v>5.6300000000000003E-6</v>
      </c>
      <c r="C25" s="8" t="s">
        <v>2021</v>
      </c>
      <c r="D25" s="8" t="s">
        <v>2023</v>
      </c>
    </row>
    <row r="26" spans="1:4" s="8" customFormat="1">
      <c r="A26" s="8">
        <v>75</v>
      </c>
      <c r="B26" s="9">
        <v>5.7599999999999999E-6</v>
      </c>
      <c r="C26" s="8" t="s">
        <v>2029</v>
      </c>
      <c r="D26" s="8" t="s">
        <v>2031</v>
      </c>
    </row>
    <row r="27" spans="1:4" s="8" customFormat="1">
      <c r="A27" s="8">
        <v>80</v>
      </c>
      <c r="B27" s="9">
        <v>6.0499999999999997E-6</v>
      </c>
      <c r="C27" s="8" t="s">
        <v>1795</v>
      </c>
      <c r="D27" s="8" t="s">
        <v>1797</v>
      </c>
    </row>
    <row r="28" spans="1:4" s="8" customFormat="1">
      <c r="A28" s="8">
        <v>87</v>
      </c>
      <c r="B28" s="9">
        <v>6.7499999999999997E-6</v>
      </c>
      <c r="C28" s="8" t="s">
        <v>2115</v>
      </c>
      <c r="D28" s="8" t="s">
        <v>2117</v>
      </c>
    </row>
    <row r="29" spans="1:4" s="8" customFormat="1">
      <c r="A29" s="8">
        <v>88</v>
      </c>
      <c r="B29" s="9">
        <v>6.7900000000000002E-6</v>
      </c>
      <c r="C29" s="8" t="s">
        <v>2119</v>
      </c>
      <c r="D29" s="8" t="s">
        <v>2121</v>
      </c>
    </row>
    <row r="30" spans="1:4" s="8" customFormat="1">
      <c r="A30" s="8">
        <v>104</v>
      </c>
      <c r="B30" s="9">
        <v>8.4800000000000001E-6</v>
      </c>
      <c r="C30" s="8" t="s">
        <v>2186</v>
      </c>
      <c r="D30" s="8" t="s">
        <v>2188</v>
      </c>
    </row>
    <row r="31" spans="1:4" s="8" customFormat="1">
      <c r="A31" s="8">
        <v>121</v>
      </c>
      <c r="B31" s="9">
        <v>1.0000000000000001E-5</v>
      </c>
      <c r="C31" s="8" t="s">
        <v>2287</v>
      </c>
      <c r="D31" s="8" t="s">
        <v>2289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baseColWidth="10" defaultRowHeight="15" x14ac:dyDescent="0"/>
  <cols>
    <col min="1" max="1" width="5.6640625" style="8" bestFit="1" customWidth="1"/>
    <col min="2" max="2" width="2.1640625" style="8" bestFit="1" customWidth="1"/>
    <col min="3" max="3" width="8.1640625" style="8" bestFit="1" customWidth="1"/>
    <col min="4" max="5" width="4.1640625" style="8" bestFit="1" customWidth="1"/>
    <col min="6" max="6" width="3" style="8" bestFit="1" customWidth="1"/>
    <col min="7" max="7" width="4.5" style="8" bestFit="1" customWidth="1"/>
    <col min="8" max="10" width="3" style="8" bestFit="1" customWidth="1"/>
    <col min="11" max="11" width="4.6640625" style="8" bestFit="1" customWidth="1"/>
    <col min="12" max="16384" width="10.83203125" style="8"/>
  </cols>
  <sheetData>
    <row r="1" spans="1:11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2903</v>
      </c>
      <c r="G1" s="6" t="s">
        <v>2665</v>
      </c>
      <c r="H1" s="6" t="s">
        <v>2904</v>
      </c>
      <c r="I1" s="6" t="s">
        <v>2905</v>
      </c>
      <c r="J1" s="6" t="s">
        <v>2906</v>
      </c>
      <c r="K1" s="6" t="s">
        <v>2907</v>
      </c>
    </row>
    <row r="4" spans="1:11" s="8" customFormat="1">
      <c r="A4" s="8" t="s">
        <v>2908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baseColWidth="10" defaultRowHeight="15" x14ac:dyDescent="0"/>
  <cols>
    <col min="1" max="1" width="4.6640625" style="8" bestFit="1" customWidth="1"/>
    <col min="2" max="2" width="8.33203125" style="8" bestFit="1" customWidth="1"/>
    <col min="3" max="3" width="8.1640625" style="8" bestFit="1" customWidth="1"/>
    <col min="4" max="5" width="10.33203125" style="8" bestFit="1" customWidth="1"/>
    <col min="6" max="6" width="7.6640625" style="8" bestFit="1" customWidth="1"/>
    <col min="7" max="7" width="9.33203125" style="8" bestFit="1" customWidth="1"/>
    <col min="8" max="8" width="29.5" style="8" bestFit="1" customWidth="1"/>
    <col min="9" max="9" width="13.6640625" style="8" bestFit="1" customWidth="1"/>
    <col min="10" max="10" width="6.5" style="8" bestFit="1" customWidth="1"/>
    <col min="11" max="11" width="28.5" style="8" bestFit="1" customWidth="1"/>
    <col min="12" max="16384" width="10.83203125" style="8"/>
  </cols>
  <sheetData>
    <row r="1" spans="1:11" s="6" customFormat="1">
      <c r="A1" s="6" t="s">
        <v>1276</v>
      </c>
      <c r="B1" s="6" t="s">
        <v>1280</v>
      </c>
      <c r="C1" s="6" t="s">
        <v>1281</v>
      </c>
      <c r="D1" s="6" t="s">
        <v>1286</v>
      </c>
      <c r="E1" s="6" t="s">
        <v>1287</v>
      </c>
      <c r="F1" s="6" t="s">
        <v>1313</v>
      </c>
      <c r="G1" s="6" t="s">
        <v>1314</v>
      </c>
      <c r="H1" s="6" t="s">
        <v>1322</v>
      </c>
      <c r="I1" s="6" t="s">
        <v>1323</v>
      </c>
      <c r="J1" s="6" t="s">
        <v>2909</v>
      </c>
      <c r="K1" s="6" t="s">
        <v>2910</v>
      </c>
    </row>
    <row r="2" spans="1:11" s="8" customFormat="1">
      <c r="A2" s="8">
        <v>14</v>
      </c>
      <c r="B2" s="9">
        <v>5.2099999999999997E-7</v>
      </c>
      <c r="C2" s="8" t="s">
        <v>1300</v>
      </c>
      <c r="D2" s="8">
        <v>19157141</v>
      </c>
      <c r="E2" s="8">
        <v>19164481</v>
      </c>
      <c r="F2" s="8">
        <v>1612</v>
      </c>
      <c r="G2" s="8" t="s">
        <v>1441</v>
      </c>
      <c r="H2" s="8" t="s">
        <v>1443</v>
      </c>
      <c r="I2" s="8" t="s">
        <v>1444</v>
      </c>
      <c r="J2" s="8" t="s">
        <v>2911</v>
      </c>
      <c r="K2" s="8" t="s">
        <v>2912</v>
      </c>
    </row>
    <row r="3" spans="1:11" s="8" customFormat="1">
      <c r="A3" s="8">
        <v>57</v>
      </c>
      <c r="B3" s="9">
        <v>4.25E-6</v>
      </c>
      <c r="C3" s="8" t="s">
        <v>1300</v>
      </c>
      <c r="D3" s="8">
        <v>240055416</v>
      </c>
      <c r="E3" s="8">
        <v>240055416</v>
      </c>
      <c r="F3" s="8">
        <v>0</v>
      </c>
      <c r="G3" s="8" t="s">
        <v>1815</v>
      </c>
      <c r="H3" s="8" t="s">
        <v>1817</v>
      </c>
      <c r="J3" s="8" t="s">
        <v>2913</v>
      </c>
      <c r="K3" s="8" t="s">
        <v>2914</v>
      </c>
    </row>
    <row r="4" spans="1:11" s="8" customFormat="1">
      <c r="A4" s="8">
        <v>86</v>
      </c>
      <c r="B4" s="9">
        <v>6.4799999999999998E-6</v>
      </c>
      <c r="C4" s="8" t="s">
        <v>1294</v>
      </c>
      <c r="D4" s="8">
        <v>68634385</v>
      </c>
      <c r="E4" s="8">
        <v>68780285</v>
      </c>
      <c r="F4" s="8">
        <v>564974</v>
      </c>
      <c r="G4" s="8" t="s">
        <v>2111</v>
      </c>
      <c r="H4" s="8" t="s">
        <v>2113</v>
      </c>
      <c r="I4" s="8" t="s">
        <v>2114</v>
      </c>
      <c r="J4" s="8" t="s">
        <v>2915</v>
      </c>
      <c r="K4" s="8" t="s">
        <v>2916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.6640625" style="8" bestFit="1" customWidth="1"/>
    <col min="2" max="2" width="8.33203125" style="8" bestFit="1" customWidth="1"/>
    <col min="3" max="3" width="9.33203125" style="8" bestFit="1" customWidth="1"/>
    <col min="4" max="4" width="112.6640625" style="8" bestFit="1" customWidth="1"/>
    <col min="5" max="5" width="8.83203125" style="8" bestFit="1" customWidth="1"/>
    <col min="6" max="6" width="29" style="8" bestFit="1" customWidth="1"/>
    <col min="7" max="16384" width="10.83203125" style="8"/>
  </cols>
  <sheetData>
    <row r="1" spans="1:6" s="6" customFormat="1">
      <c r="A1" s="6" t="s">
        <v>1276</v>
      </c>
      <c r="B1" s="6" t="s">
        <v>1280</v>
      </c>
      <c r="C1" s="6" t="s">
        <v>1314</v>
      </c>
      <c r="D1" s="6" t="s">
        <v>1322</v>
      </c>
      <c r="E1" s="6" t="s">
        <v>2917</v>
      </c>
      <c r="F1" s="6" t="s">
        <v>2918</v>
      </c>
    </row>
    <row r="2" spans="1:6" s="8" customFormat="1">
      <c r="A2" s="8">
        <v>6</v>
      </c>
      <c r="B2" s="9">
        <v>1.17E-7</v>
      </c>
      <c r="C2" s="8" t="s">
        <v>1367</v>
      </c>
      <c r="D2" s="8" t="s">
        <v>1369</v>
      </c>
      <c r="E2" s="8" t="s">
        <v>2919</v>
      </c>
      <c r="F2" s="8" t="s">
        <v>2920</v>
      </c>
    </row>
    <row r="3" spans="1:6" s="8" customFormat="1">
      <c r="A3" s="8">
        <v>6</v>
      </c>
      <c r="B3" s="9">
        <v>1.17E-7</v>
      </c>
      <c r="C3" s="8" t="s">
        <v>1367</v>
      </c>
      <c r="D3" s="8" t="s">
        <v>1369</v>
      </c>
      <c r="E3" s="8" t="s">
        <v>2919</v>
      </c>
      <c r="F3" s="8" t="s">
        <v>2921</v>
      </c>
    </row>
    <row r="4" spans="1:6" s="8" customFormat="1">
      <c r="A4" s="8">
        <v>6</v>
      </c>
      <c r="B4" s="9">
        <v>1.17E-7</v>
      </c>
      <c r="C4" s="8" t="s">
        <v>1367</v>
      </c>
      <c r="D4" s="8" t="s">
        <v>1369</v>
      </c>
      <c r="E4" s="8" t="s">
        <v>2919</v>
      </c>
      <c r="F4" s="8" t="s">
        <v>2922</v>
      </c>
    </row>
    <row r="5" spans="1:6" s="8" customFormat="1">
      <c r="A5" s="8">
        <v>6</v>
      </c>
      <c r="B5" s="9">
        <v>1.17E-7</v>
      </c>
      <c r="C5" s="8" t="s">
        <v>1367</v>
      </c>
      <c r="D5" s="8" t="s">
        <v>1369</v>
      </c>
      <c r="E5" s="8" t="s">
        <v>2919</v>
      </c>
      <c r="F5" s="8" t="s">
        <v>2923</v>
      </c>
    </row>
    <row r="6" spans="1:6" s="8" customFormat="1">
      <c r="A6" s="8">
        <v>6</v>
      </c>
      <c r="B6" s="9">
        <v>1.17E-7</v>
      </c>
      <c r="C6" s="8" t="s">
        <v>1367</v>
      </c>
      <c r="D6" s="8" t="s">
        <v>1369</v>
      </c>
      <c r="E6" s="8" t="s">
        <v>2919</v>
      </c>
      <c r="F6" s="8" t="s">
        <v>2924</v>
      </c>
    </row>
    <row r="7" spans="1:6" s="8" customFormat="1">
      <c r="A7" s="8">
        <v>6</v>
      </c>
      <c r="B7" s="9">
        <v>1.17E-7</v>
      </c>
      <c r="C7" s="8" t="s">
        <v>1367</v>
      </c>
      <c r="D7" s="8" t="s">
        <v>1369</v>
      </c>
      <c r="E7" s="8" t="s">
        <v>2919</v>
      </c>
      <c r="F7" s="8" t="s">
        <v>2925</v>
      </c>
    </row>
    <row r="8" spans="1:6" s="8" customFormat="1">
      <c r="A8" s="8">
        <v>6</v>
      </c>
      <c r="B8" s="9">
        <v>1.17E-7</v>
      </c>
      <c r="C8" s="8" t="s">
        <v>1367</v>
      </c>
      <c r="D8" s="8" t="s">
        <v>1369</v>
      </c>
      <c r="E8" s="8" t="s">
        <v>2919</v>
      </c>
      <c r="F8" s="8" t="s">
        <v>2926</v>
      </c>
    </row>
    <row r="9" spans="1:6" s="8" customFormat="1">
      <c r="A9" s="8">
        <v>6</v>
      </c>
      <c r="B9" s="9">
        <v>1.17E-7</v>
      </c>
      <c r="C9" s="8" t="s">
        <v>1367</v>
      </c>
      <c r="D9" s="8" t="s">
        <v>1369</v>
      </c>
      <c r="E9" s="8" t="s">
        <v>2919</v>
      </c>
      <c r="F9" s="8" t="s">
        <v>2927</v>
      </c>
    </row>
    <row r="10" spans="1:6" s="8" customFormat="1">
      <c r="A10" s="8">
        <v>6</v>
      </c>
      <c r="B10" s="9">
        <v>1.17E-7</v>
      </c>
      <c r="C10" s="8" t="s">
        <v>1367</v>
      </c>
      <c r="D10" s="8" t="s">
        <v>1369</v>
      </c>
      <c r="E10" s="8" t="s">
        <v>2919</v>
      </c>
      <c r="F10" s="8" t="s">
        <v>2928</v>
      </c>
    </row>
    <row r="11" spans="1:6" s="8" customFormat="1">
      <c r="A11" s="8">
        <v>7</v>
      </c>
      <c r="B11" s="9">
        <v>1.23E-7</v>
      </c>
      <c r="C11" s="8" t="s">
        <v>1370</v>
      </c>
      <c r="D11" s="8" t="s">
        <v>1372</v>
      </c>
      <c r="E11" s="8" t="s">
        <v>2929</v>
      </c>
      <c r="F11" s="8" t="s">
        <v>2927</v>
      </c>
    </row>
    <row r="12" spans="1:6" s="8" customFormat="1">
      <c r="A12" s="8">
        <v>7</v>
      </c>
      <c r="B12" s="9">
        <v>1.23E-7</v>
      </c>
      <c r="C12" s="8" t="s">
        <v>1370</v>
      </c>
      <c r="D12" s="8" t="s">
        <v>1372</v>
      </c>
      <c r="E12" s="8" t="s">
        <v>2929</v>
      </c>
      <c r="F12" s="8" t="s">
        <v>2930</v>
      </c>
    </row>
    <row r="13" spans="1:6" s="8" customFormat="1">
      <c r="A13" s="8">
        <v>8</v>
      </c>
      <c r="B13" s="9">
        <v>1.48E-7</v>
      </c>
      <c r="C13" s="8" t="s">
        <v>1377</v>
      </c>
      <c r="D13" s="8" t="s">
        <v>1379</v>
      </c>
      <c r="E13" s="8" t="s">
        <v>2931</v>
      </c>
      <c r="F13" s="8" t="s">
        <v>2928</v>
      </c>
    </row>
    <row r="14" spans="1:6" s="8" customFormat="1">
      <c r="A14" s="8">
        <v>8</v>
      </c>
      <c r="B14" s="9">
        <v>1.48E-7</v>
      </c>
      <c r="C14" s="8" t="s">
        <v>1377</v>
      </c>
      <c r="D14" s="8" t="s">
        <v>1379</v>
      </c>
      <c r="E14" s="8" t="s">
        <v>2931</v>
      </c>
      <c r="F14" s="8" t="s">
        <v>2932</v>
      </c>
    </row>
    <row r="15" spans="1:6" s="8" customFormat="1">
      <c r="A15" s="8">
        <v>8</v>
      </c>
      <c r="B15" s="9">
        <v>1.48E-7</v>
      </c>
      <c r="C15" s="8" t="s">
        <v>1377</v>
      </c>
      <c r="D15" s="8" t="s">
        <v>1379</v>
      </c>
      <c r="E15" s="8" t="s">
        <v>2931</v>
      </c>
      <c r="F15" s="8" t="s">
        <v>2933</v>
      </c>
    </row>
    <row r="16" spans="1:6" s="8" customFormat="1">
      <c r="A16" s="8">
        <v>8</v>
      </c>
      <c r="B16" s="9">
        <v>1.48E-7</v>
      </c>
      <c r="C16" s="8" t="s">
        <v>1377</v>
      </c>
      <c r="D16" s="8" t="s">
        <v>1379</v>
      </c>
      <c r="E16" s="8" t="s">
        <v>2931</v>
      </c>
      <c r="F16" s="8" t="s">
        <v>2934</v>
      </c>
    </row>
    <row r="17" spans="1:6" s="8" customFormat="1">
      <c r="A17" s="8">
        <v>8</v>
      </c>
      <c r="B17" s="9">
        <v>1.48E-7</v>
      </c>
      <c r="C17" s="8" t="s">
        <v>1377</v>
      </c>
      <c r="D17" s="8" t="s">
        <v>1379</v>
      </c>
      <c r="E17" s="8" t="s">
        <v>2931</v>
      </c>
      <c r="F17" s="8" t="s">
        <v>2935</v>
      </c>
    </row>
    <row r="18" spans="1:6" s="8" customFormat="1">
      <c r="A18" s="8">
        <v>9</v>
      </c>
      <c r="B18" s="9">
        <v>1.61E-7</v>
      </c>
      <c r="C18" s="8" t="s">
        <v>1389</v>
      </c>
      <c r="D18" s="8" t="s">
        <v>1391</v>
      </c>
      <c r="E18" s="8" t="s">
        <v>2936</v>
      </c>
      <c r="F18" s="8" t="s">
        <v>2928</v>
      </c>
    </row>
    <row r="19" spans="1:6" s="8" customFormat="1">
      <c r="A19" s="8">
        <v>9</v>
      </c>
      <c r="B19" s="9">
        <v>1.61E-7</v>
      </c>
      <c r="C19" s="8" t="s">
        <v>1389</v>
      </c>
      <c r="D19" s="8" t="s">
        <v>1391</v>
      </c>
      <c r="E19" s="8" t="s">
        <v>2936</v>
      </c>
      <c r="F19" s="8" t="s">
        <v>2932</v>
      </c>
    </row>
    <row r="20" spans="1:6" s="8" customFormat="1">
      <c r="A20" s="8">
        <v>9</v>
      </c>
      <c r="B20" s="9">
        <v>1.61E-7</v>
      </c>
      <c r="C20" s="8" t="s">
        <v>1389</v>
      </c>
      <c r="D20" s="8" t="s">
        <v>1391</v>
      </c>
      <c r="E20" s="8" t="s">
        <v>2936</v>
      </c>
      <c r="F20" s="8" t="s">
        <v>2934</v>
      </c>
    </row>
    <row r="21" spans="1:6" s="8" customFormat="1">
      <c r="A21" s="8">
        <v>9</v>
      </c>
      <c r="B21" s="9">
        <v>1.61E-7</v>
      </c>
      <c r="C21" s="8" t="s">
        <v>1389</v>
      </c>
      <c r="D21" s="8" t="s">
        <v>1391</v>
      </c>
      <c r="E21" s="8" t="s">
        <v>2936</v>
      </c>
      <c r="F21" s="8" t="s">
        <v>2937</v>
      </c>
    </row>
    <row r="22" spans="1:6" s="8" customFormat="1">
      <c r="A22" s="8">
        <v>9</v>
      </c>
      <c r="B22" s="9">
        <v>1.61E-7</v>
      </c>
      <c r="C22" s="8" t="s">
        <v>1389</v>
      </c>
      <c r="D22" s="8" t="s">
        <v>1391</v>
      </c>
      <c r="E22" s="8" t="s">
        <v>2936</v>
      </c>
      <c r="F22" s="8" t="s">
        <v>2938</v>
      </c>
    </row>
    <row r="23" spans="1:6" s="8" customFormat="1">
      <c r="A23" s="8">
        <v>9</v>
      </c>
      <c r="B23" s="9">
        <v>1.61E-7</v>
      </c>
      <c r="C23" s="8" t="s">
        <v>1389</v>
      </c>
      <c r="D23" s="8" t="s">
        <v>1391</v>
      </c>
      <c r="E23" s="8" t="s">
        <v>2936</v>
      </c>
      <c r="F23" s="8" t="s">
        <v>2926</v>
      </c>
    </row>
    <row r="24" spans="1:6" s="8" customFormat="1">
      <c r="A24" s="8">
        <v>9</v>
      </c>
      <c r="B24" s="9">
        <v>1.61E-7</v>
      </c>
      <c r="C24" s="8" t="s">
        <v>1389</v>
      </c>
      <c r="D24" s="8" t="s">
        <v>1391</v>
      </c>
      <c r="E24" s="8" t="s">
        <v>2936</v>
      </c>
      <c r="F24" s="8" t="s">
        <v>2939</v>
      </c>
    </row>
    <row r="25" spans="1:6" s="8" customFormat="1">
      <c r="A25" s="8">
        <v>9</v>
      </c>
      <c r="B25" s="9">
        <v>1.61E-7</v>
      </c>
      <c r="C25" s="8" t="s">
        <v>1392</v>
      </c>
      <c r="D25" s="8" t="s">
        <v>1394</v>
      </c>
      <c r="E25" s="8" t="s">
        <v>2940</v>
      </c>
      <c r="F25" s="8" t="s">
        <v>2937</v>
      </c>
    </row>
    <row r="26" spans="1:6" s="8" customFormat="1">
      <c r="A26" s="8">
        <v>9</v>
      </c>
      <c r="B26" s="9">
        <v>1.61E-7</v>
      </c>
      <c r="C26" s="8" t="s">
        <v>1392</v>
      </c>
      <c r="D26" s="8" t="s">
        <v>1394</v>
      </c>
      <c r="E26" s="8" t="s">
        <v>2940</v>
      </c>
      <c r="F26" s="8" t="s">
        <v>2932</v>
      </c>
    </row>
    <row r="27" spans="1:6" s="8" customFormat="1">
      <c r="A27" s="8">
        <v>9</v>
      </c>
      <c r="B27" s="9">
        <v>1.61E-7</v>
      </c>
      <c r="C27" s="8" t="s">
        <v>1392</v>
      </c>
      <c r="D27" s="8" t="s">
        <v>1394</v>
      </c>
      <c r="E27" s="8" t="s">
        <v>2940</v>
      </c>
      <c r="F27" s="8" t="s">
        <v>2934</v>
      </c>
    </row>
    <row r="28" spans="1:6" s="8" customFormat="1">
      <c r="A28" s="8">
        <v>12</v>
      </c>
      <c r="B28" s="9">
        <v>4.0499999999999999E-7</v>
      </c>
      <c r="C28" s="8" t="s">
        <v>1415</v>
      </c>
      <c r="D28" s="8" t="s">
        <v>1417</v>
      </c>
      <c r="E28" s="8" t="s">
        <v>2941</v>
      </c>
      <c r="F28" s="8" t="s">
        <v>2923</v>
      </c>
    </row>
    <row r="29" spans="1:6" s="8" customFormat="1">
      <c r="A29" s="8">
        <v>12</v>
      </c>
      <c r="B29" s="9">
        <v>4.0499999999999999E-7</v>
      </c>
      <c r="C29" s="8" t="s">
        <v>1419</v>
      </c>
      <c r="D29" s="8" t="s">
        <v>1421</v>
      </c>
      <c r="E29" s="8" t="s">
        <v>2942</v>
      </c>
      <c r="F29" s="8" t="s">
        <v>2943</v>
      </c>
    </row>
    <row r="30" spans="1:6" s="8" customFormat="1">
      <c r="A30" s="8">
        <v>12</v>
      </c>
      <c r="B30" s="9">
        <v>4.0499999999999999E-7</v>
      </c>
      <c r="C30" s="8" t="s">
        <v>1419</v>
      </c>
      <c r="D30" s="8" t="s">
        <v>1421</v>
      </c>
      <c r="E30" s="8" t="s">
        <v>2942</v>
      </c>
      <c r="F30" s="8" t="s">
        <v>2921</v>
      </c>
    </row>
    <row r="31" spans="1:6" s="8" customFormat="1">
      <c r="A31" s="8">
        <v>12</v>
      </c>
      <c r="B31" s="9">
        <v>4.0499999999999999E-7</v>
      </c>
      <c r="C31" s="8" t="s">
        <v>1419</v>
      </c>
      <c r="D31" s="8" t="s">
        <v>1421</v>
      </c>
      <c r="E31" s="8" t="s">
        <v>2942</v>
      </c>
      <c r="F31" s="8" t="s">
        <v>2932</v>
      </c>
    </row>
    <row r="32" spans="1:6" s="8" customFormat="1">
      <c r="A32" s="8">
        <v>12</v>
      </c>
      <c r="B32" s="9">
        <v>4.0499999999999999E-7</v>
      </c>
      <c r="C32" s="8" t="s">
        <v>1419</v>
      </c>
      <c r="D32" s="8" t="s">
        <v>1421</v>
      </c>
      <c r="E32" s="8" t="s">
        <v>2942</v>
      </c>
      <c r="F32" s="8" t="s">
        <v>2922</v>
      </c>
    </row>
    <row r="33" spans="1:6" s="8" customFormat="1">
      <c r="A33" s="8">
        <v>12</v>
      </c>
      <c r="B33" s="9">
        <v>4.0499999999999999E-7</v>
      </c>
      <c r="C33" s="8" t="s">
        <v>1419</v>
      </c>
      <c r="D33" s="8" t="s">
        <v>1421</v>
      </c>
      <c r="E33" s="8" t="s">
        <v>2942</v>
      </c>
      <c r="F33" s="8" t="s">
        <v>2930</v>
      </c>
    </row>
    <row r="34" spans="1:6" s="8" customFormat="1">
      <c r="A34" s="8">
        <v>12</v>
      </c>
      <c r="B34" s="9">
        <v>4.0499999999999999E-7</v>
      </c>
      <c r="C34" s="8" t="s">
        <v>1419</v>
      </c>
      <c r="D34" s="8" t="s">
        <v>1421</v>
      </c>
      <c r="E34" s="8" t="s">
        <v>2942</v>
      </c>
      <c r="F34" s="8" t="s">
        <v>2923</v>
      </c>
    </row>
    <row r="35" spans="1:6" s="8" customFormat="1">
      <c r="A35" s="8">
        <v>12</v>
      </c>
      <c r="B35" s="9">
        <v>4.0499999999999999E-7</v>
      </c>
      <c r="C35" s="8" t="s">
        <v>1419</v>
      </c>
      <c r="D35" s="8" t="s">
        <v>1421</v>
      </c>
      <c r="E35" s="8" t="s">
        <v>2942</v>
      </c>
      <c r="F35" s="8" t="s">
        <v>2924</v>
      </c>
    </row>
    <row r="36" spans="1:6" s="8" customFormat="1">
      <c r="A36" s="8">
        <v>12</v>
      </c>
      <c r="B36" s="9">
        <v>4.0499999999999999E-7</v>
      </c>
      <c r="C36" s="8" t="s">
        <v>1419</v>
      </c>
      <c r="D36" s="8" t="s">
        <v>1421</v>
      </c>
      <c r="E36" s="8" t="s">
        <v>2942</v>
      </c>
      <c r="F36" s="8" t="s">
        <v>2944</v>
      </c>
    </row>
    <row r="37" spans="1:6" s="8" customFormat="1">
      <c r="A37" s="8">
        <v>12</v>
      </c>
      <c r="B37" s="9">
        <v>4.0499999999999999E-7</v>
      </c>
      <c r="C37" s="8" t="s">
        <v>1419</v>
      </c>
      <c r="D37" s="8" t="s">
        <v>1421</v>
      </c>
      <c r="E37" s="8" t="s">
        <v>2942</v>
      </c>
      <c r="F37" s="8" t="s">
        <v>2933</v>
      </c>
    </row>
    <row r="38" spans="1:6" s="8" customFormat="1">
      <c r="A38" s="8">
        <v>12</v>
      </c>
      <c r="B38" s="9">
        <v>4.0499999999999999E-7</v>
      </c>
      <c r="C38" s="8" t="s">
        <v>1419</v>
      </c>
      <c r="D38" s="8" t="s">
        <v>1421</v>
      </c>
      <c r="E38" s="8" t="s">
        <v>2942</v>
      </c>
      <c r="F38" s="8" t="s">
        <v>2945</v>
      </c>
    </row>
    <row r="39" spans="1:6" s="8" customFormat="1">
      <c r="A39" s="8">
        <v>12</v>
      </c>
      <c r="B39" s="9">
        <v>4.0499999999999999E-7</v>
      </c>
      <c r="C39" s="8" t="s">
        <v>1419</v>
      </c>
      <c r="D39" s="8" t="s">
        <v>1421</v>
      </c>
      <c r="E39" s="8" t="s">
        <v>2942</v>
      </c>
      <c r="F39" s="8" t="s">
        <v>2934</v>
      </c>
    </row>
    <row r="40" spans="1:6" s="8" customFormat="1">
      <c r="A40" s="8">
        <v>12</v>
      </c>
      <c r="B40" s="9">
        <v>4.0499999999999999E-7</v>
      </c>
      <c r="C40" s="8" t="s">
        <v>1419</v>
      </c>
      <c r="D40" s="8" t="s">
        <v>1421</v>
      </c>
      <c r="E40" s="8" t="s">
        <v>2942</v>
      </c>
      <c r="F40" s="8" t="s">
        <v>2946</v>
      </c>
    </row>
    <row r="41" spans="1:6" s="8" customFormat="1">
      <c r="A41" s="8">
        <v>12</v>
      </c>
      <c r="B41" s="9">
        <v>4.0499999999999999E-7</v>
      </c>
      <c r="C41" s="8" t="s">
        <v>1419</v>
      </c>
      <c r="D41" s="8" t="s">
        <v>1421</v>
      </c>
      <c r="E41" s="8" t="s">
        <v>2942</v>
      </c>
      <c r="F41" s="8" t="s">
        <v>2947</v>
      </c>
    </row>
    <row r="42" spans="1:6" s="8" customFormat="1">
      <c r="A42" s="8">
        <v>12</v>
      </c>
      <c r="B42" s="9">
        <v>4.0499999999999999E-7</v>
      </c>
      <c r="C42" s="8" t="s">
        <v>1419</v>
      </c>
      <c r="D42" s="8" t="s">
        <v>1421</v>
      </c>
      <c r="E42" s="8" t="s">
        <v>2942</v>
      </c>
      <c r="F42" s="8" t="s">
        <v>2937</v>
      </c>
    </row>
    <row r="43" spans="1:6" s="8" customFormat="1">
      <c r="A43" s="8">
        <v>12</v>
      </c>
      <c r="B43" s="9">
        <v>4.0499999999999999E-7</v>
      </c>
      <c r="C43" s="8" t="s">
        <v>1419</v>
      </c>
      <c r="D43" s="8" t="s">
        <v>1421</v>
      </c>
      <c r="E43" s="8" t="s">
        <v>2942</v>
      </c>
      <c r="F43" s="8" t="s">
        <v>2925</v>
      </c>
    </row>
    <row r="44" spans="1:6" s="8" customFormat="1">
      <c r="A44" s="8">
        <v>12</v>
      </c>
      <c r="B44" s="9">
        <v>4.0499999999999999E-7</v>
      </c>
      <c r="C44" s="8" t="s">
        <v>1419</v>
      </c>
      <c r="D44" s="8" t="s">
        <v>1421</v>
      </c>
      <c r="E44" s="8" t="s">
        <v>2942</v>
      </c>
      <c r="F44" s="8" t="s">
        <v>2938</v>
      </c>
    </row>
    <row r="45" spans="1:6" s="8" customFormat="1">
      <c r="A45" s="8">
        <v>12</v>
      </c>
      <c r="B45" s="9">
        <v>4.0499999999999999E-7</v>
      </c>
      <c r="C45" s="8" t="s">
        <v>1419</v>
      </c>
      <c r="D45" s="8" t="s">
        <v>1421</v>
      </c>
      <c r="E45" s="8" t="s">
        <v>2942</v>
      </c>
      <c r="F45" s="8" t="s">
        <v>2926</v>
      </c>
    </row>
    <row r="46" spans="1:6" s="8" customFormat="1">
      <c r="A46" s="8">
        <v>12</v>
      </c>
      <c r="B46" s="9">
        <v>4.0499999999999999E-7</v>
      </c>
      <c r="C46" s="8" t="s">
        <v>1419</v>
      </c>
      <c r="D46" s="8" t="s">
        <v>1421</v>
      </c>
      <c r="E46" s="8" t="s">
        <v>2942</v>
      </c>
      <c r="F46" s="8" t="s">
        <v>2939</v>
      </c>
    </row>
    <row r="47" spans="1:6" s="8" customFormat="1">
      <c r="A47" s="8">
        <v>12</v>
      </c>
      <c r="B47" s="9">
        <v>4.0499999999999999E-7</v>
      </c>
      <c r="C47" s="8" t="s">
        <v>1419</v>
      </c>
      <c r="D47" s="8" t="s">
        <v>1421</v>
      </c>
      <c r="E47" s="8" t="s">
        <v>2942</v>
      </c>
      <c r="F47" s="8" t="s">
        <v>2948</v>
      </c>
    </row>
    <row r="48" spans="1:6" s="8" customFormat="1">
      <c r="A48" s="8">
        <v>12</v>
      </c>
      <c r="B48" s="9">
        <v>4.0499999999999999E-7</v>
      </c>
      <c r="C48" s="8" t="s">
        <v>1419</v>
      </c>
      <c r="D48" s="8" t="s">
        <v>1421</v>
      </c>
      <c r="E48" s="8" t="s">
        <v>2942</v>
      </c>
      <c r="F48" s="8" t="s">
        <v>2949</v>
      </c>
    </row>
    <row r="49" spans="1:6" s="8" customFormat="1">
      <c r="A49" s="8">
        <v>12</v>
      </c>
      <c r="B49" s="9">
        <v>4.0499999999999999E-7</v>
      </c>
      <c r="C49" s="8" t="s">
        <v>1419</v>
      </c>
      <c r="D49" s="8" t="s">
        <v>1421</v>
      </c>
      <c r="E49" s="8" t="s">
        <v>2942</v>
      </c>
      <c r="F49" s="8" t="s">
        <v>2950</v>
      </c>
    </row>
    <row r="50" spans="1:6" s="8" customFormat="1">
      <c r="A50" s="8">
        <v>12</v>
      </c>
      <c r="B50" s="9">
        <v>4.0499999999999999E-7</v>
      </c>
      <c r="C50" s="8" t="s">
        <v>1419</v>
      </c>
      <c r="D50" s="8" t="s">
        <v>1421</v>
      </c>
      <c r="E50" s="8" t="s">
        <v>2942</v>
      </c>
      <c r="F50" s="8" t="s">
        <v>2927</v>
      </c>
    </row>
    <row r="51" spans="1:6" s="8" customFormat="1">
      <c r="A51" s="8">
        <v>12</v>
      </c>
      <c r="B51" s="9">
        <v>4.0499999999999999E-7</v>
      </c>
      <c r="C51" s="8" t="s">
        <v>1419</v>
      </c>
      <c r="D51" s="8" t="s">
        <v>1421</v>
      </c>
      <c r="E51" s="8" t="s">
        <v>2942</v>
      </c>
      <c r="F51" s="8" t="s">
        <v>2928</v>
      </c>
    </row>
    <row r="52" spans="1:6" s="8" customFormat="1">
      <c r="A52" s="8">
        <v>13</v>
      </c>
      <c r="B52" s="9">
        <v>4.58E-7</v>
      </c>
      <c r="C52" s="8" t="s">
        <v>1423</v>
      </c>
      <c r="D52" s="8" t="s">
        <v>1425</v>
      </c>
      <c r="E52" s="8" t="s">
        <v>2951</v>
      </c>
      <c r="F52" s="8" t="s">
        <v>2935</v>
      </c>
    </row>
    <row r="53" spans="1:6" s="8" customFormat="1">
      <c r="A53" s="8">
        <v>13</v>
      </c>
      <c r="B53" s="9">
        <v>4.58E-7</v>
      </c>
      <c r="C53" s="8" t="s">
        <v>1423</v>
      </c>
      <c r="D53" s="8" t="s">
        <v>1425</v>
      </c>
      <c r="E53" s="8" t="s">
        <v>2951</v>
      </c>
      <c r="F53" s="8" t="s">
        <v>2932</v>
      </c>
    </row>
    <row r="54" spans="1:6" s="8" customFormat="1">
      <c r="A54" s="8">
        <v>13</v>
      </c>
      <c r="B54" s="9">
        <v>4.58E-7</v>
      </c>
      <c r="C54" s="8" t="s">
        <v>1423</v>
      </c>
      <c r="D54" s="8" t="s">
        <v>1425</v>
      </c>
      <c r="E54" s="8" t="s">
        <v>2951</v>
      </c>
      <c r="F54" s="8" t="s">
        <v>2924</v>
      </c>
    </row>
    <row r="55" spans="1:6" s="8" customFormat="1">
      <c r="A55" s="8">
        <v>13</v>
      </c>
      <c r="B55" s="9">
        <v>4.58E-7</v>
      </c>
      <c r="C55" s="8" t="s">
        <v>1423</v>
      </c>
      <c r="D55" s="8" t="s">
        <v>1425</v>
      </c>
      <c r="E55" s="8" t="s">
        <v>2951</v>
      </c>
      <c r="F55" s="8" t="s">
        <v>2945</v>
      </c>
    </row>
    <row r="56" spans="1:6" s="8" customFormat="1">
      <c r="A56" s="8">
        <v>13</v>
      </c>
      <c r="B56" s="9">
        <v>4.58E-7</v>
      </c>
      <c r="C56" s="8" t="s">
        <v>1423</v>
      </c>
      <c r="D56" s="8" t="s">
        <v>1425</v>
      </c>
      <c r="E56" s="8" t="s">
        <v>2951</v>
      </c>
      <c r="F56" s="8" t="s">
        <v>2926</v>
      </c>
    </row>
    <row r="57" spans="1:6" s="8" customFormat="1">
      <c r="A57" s="8">
        <v>14</v>
      </c>
      <c r="B57" s="9">
        <v>5.2099999999999997E-7</v>
      </c>
      <c r="C57" s="8" t="s">
        <v>1434</v>
      </c>
      <c r="D57" s="8" t="s">
        <v>1436</v>
      </c>
      <c r="E57" s="8" t="s">
        <v>2952</v>
      </c>
      <c r="F57" s="8" t="s">
        <v>2943</v>
      </c>
    </row>
    <row r="58" spans="1:6" s="8" customFormat="1">
      <c r="A58" s="8">
        <v>14</v>
      </c>
      <c r="B58" s="9">
        <v>5.2099999999999997E-7</v>
      </c>
      <c r="C58" s="8" t="s">
        <v>1434</v>
      </c>
      <c r="D58" s="8" t="s">
        <v>1436</v>
      </c>
      <c r="E58" s="8" t="s">
        <v>2952</v>
      </c>
      <c r="F58" s="8" t="s">
        <v>2932</v>
      </c>
    </row>
    <row r="59" spans="1:6" s="8" customFormat="1">
      <c r="A59" s="8">
        <v>14</v>
      </c>
      <c r="B59" s="9">
        <v>5.2099999999999997E-7</v>
      </c>
      <c r="C59" s="8" t="s">
        <v>1434</v>
      </c>
      <c r="D59" s="8" t="s">
        <v>1436</v>
      </c>
      <c r="E59" s="8" t="s">
        <v>2952</v>
      </c>
      <c r="F59" s="8" t="s">
        <v>2930</v>
      </c>
    </row>
    <row r="60" spans="1:6" s="8" customFormat="1">
      <c r="A60" s="8">
        <v>14</v>
      </c>
      <c r="B60" s="9">
        <v>5.2099999999999997E-7</v>
      </c>
      <c r="C60" s="8" t="s">
        <v>1434</v>
      </c>
      <c r="D60" s="8" t="s">
        <v>1436</v>
      </c>
      <c r="E60" s="8" t="s">
        <v>2952</v>
      </c>
      <c r="F60" s="8" t="s">
        <v>2953</v>
      </c>
    </row>
    <row r="61" spans="1:6" s="8" customFormat="1">
      <c r="A61" s="8">
        <v>14</v>
      </c>
      <c r="B61" s="9">
        <v>5.2099999999999997E-7</v>
      </c>
      <c r="C61" s="8" t="s">
        <v>1434</v>
      </c>
      <c r="D61" s="8" t="s">
        <v>1436</v>
      </c>
      <c r="E61" s="8" t="s">
        <v>2952</v>
      </c>
      <c r="F61" s="8" t="s">
        <v>2924</v>
      </c>
    </row>
    <row r="62" spans="1:6" s="8" customFormat="1">
      <c r="A62" s="8">
        <v>14</v>
      </c>
      <c r="B62" s="9">
        <v>5.2099999999999997E-7</v>
      </c>
      <c r="C62" s="8" t="s">
        <v>1434</v>
      </c>
      <c r="D62" s="8" t="s">
        <v>1436</v>
      </c>
      <c r="E62" s="8" t="s">
        <v>2952</v>
      </c>
      <c r="F62" s="8" t="s">
        <v>2944</v>
      </c>
    </row>
    <row r="63" spans="1:6" s="8" customFormat="1">
      <c r="A63" s="8">
        <v>14</v>
      </c>
      <c r="B63" s="9">
        <v>5.2099999999999997E-7</v>
      </c>
      <c r="C63" s="8" t="s">
        <v>1434</v>
      </c>
      <c r="D63" s="8" t="s">
        <v>1436</v>
      </c>
      <c r="E63" s="8" t="s">
        <v>2952</v>
      </c>
      <c r="F63" s="8" t="s">
        <v>2933</v>
      </c>
    </row>
    <row r="64" spans="1:6" s="8" customFormat="1">
      <c r="A64" s="8">
        <v>14</v>
      </c>
      <c r="B64" s="9">
        <v>5.2099999999999997E-7</v>
      </c>
      <c r="C64" s="8" t="s">
        <v>1434</v>
      </c>
      <c r="D64" s="8" t="s">
        <v>1436</v>
      </c>
      <c r="E64" s="8" t="s">
        <v>2952</v>
      </c>
      <c r="F64" s="8" t="s">
        <v>2934</v>
      </c>
    </row>
    <row r="65" spans="1:6" s="8" customFormat="1">
      <c r="A65" s="8">
        <v>14</v>
      </c>
      <c r="B65" s="9">
        <v>5.2099999999999997E-7</v>
      </c>
      <c r="C65" s="8" t="s">
        <v>1434</v>
      </c>
      <c r="D65" s="8" t="s">
        <v>1436</v>
      </c>
      <c r="E65" s="8" t="s">
        <v>2952</v>
      </c>
      <c r="F65" s="8" t="s">
        <v>2946</v>
      </c>
    </row>
    <row r="66" spans="1:6" s="8" customFormat="1">
      <c r="A66" s="8">
        <v>14</v>
      </c>
      <c r="B66" s="9">
        <v>5.2099999999999997E-7</v>
      </c>
      <c r="C66" s="8" t="s">
        <v>1434</v>
      </c>
      <c r="D66" s="8" t="s">
        <v>1436</v>
      </c>
      <c r="E66" s="8" t="s">
        <v>2952</v>
      </c>
      <c r="F66" s="8" t="s">
        <v>2947</v>
      </c>
    </row>
    <row r="67" spans="1:6" s="8" customFormat="1">
      <c r="A67" s="8">
        <v>14</v>
      </c>
      <c r="B67" s="9">
        <v>5.2099999999999997E-7</v>
      </c>
      <c r="C67" s="8" t="s">
        <v>1434</v>
      </c>
      <c r="D67" s="8" t="s">
        <v>1436</v>
      </c>
      <c r="E67" s="8" t="s">
        <v>2952</v>
      </c>
      <c r="F67" s="8" t="s">
        <v>2925</v>
      </c>
    </row>
    <row r="68" spans="1:6" s="8" customFormat="1">
      <c r="A68" s="8">
        <v>14</v>
      </c>
      <c r="B68" s="9">
        <v>5.2099999999999997E-7</v>
      </c>
      <c r="C68" s="8" t="s">
        <v>1434</v>
      </c>
      <c r="D68" s="8" t="s">
        <v>1436</v>
      </c>
      <c r="E68" s="8" t="s">
        <v>2952</v>
      </c>
      <c r="F68" s="8" t="s">
        <v>2938</v>
      </c>
    </row>
    <row r="69" spans="1:6" s="8" customFormat="1">
      <c r="A69" s="8">
        <v>14</v>
      </c>
      <c r="B69" s="9">
        <v>5.2099999999999997E-7</v>
      </c>
      <c r="C69" s="8" t="s">
        <v>1434</v>
      </c>
      <c r="D69" s="8" t="s">
        <v>1436</v>
      </c>
      <c r="E69" s="8" t="s">
        <v>2952</v>
      </c>
      <c r="F69" s="8" t="s">
        <v>2935</v>
      </c>
    </row>
    <row r="70" spans="1:6" s="8" customFormat="1">
      <c r="A70" s="8">
        <v>14</v>
      </c>
      <c r="B70" s="9">
        <v>5.2099999999999997E-7</v>
      </c>
      <c r="C70" s="8" t="s">
        <v>1434</v>
      </c>
      <c r="D70" s="8" t="s">
        <v>1436</v>
      </c>
      <c r="E70" s="8" t="s">
        <v>2952</v>
      </c>
      <c r="F70" s="8" t="s">
        <v>2928</v>
      </c>
    </row>
    <row r="71" spans="1:6" s="8" customFormat="1">
      <c r="A71" s="8">
        <v>14</v>
      </c>
      <c r="B71" s="9">
        <v>5.2099999999999997E-7</v>
      </c>
      <c r="C71" s="8" t="s">
        <v>1441</v>
      </c>
      <c r="D71" s="8" t="s">
        <v>1443</v>
      </c>
      <c r="E71" s="8" t="s">
        <v>2954</v>
      </c>
      <c r="F71" s="8" t="s">
        <v>2927</v>
      </c>
    </row>
    <row r="72" spans="1:6" s="8" customFormat="1">
      <c r="A72" s="8">
        <v>14</v>
      </c>
      <c r="B72" s="9">
        <v>5.2099999999999997E-7</v>
      </c>
      <c r="C72" s="8" t="s">
        <v>1441</v>
      </c>
      <c r="D72" s="8" t="s">
        <v>1443</v>
      </c>
      <c r="E72" s="8" t="s">
        <v>2954</v>
      </c>
      <c r="F72" s="8" t="s">
        <v>2955</v>
      </c>
    </row>
    <row r="73" spans="1:6" s="8" customFormat="1">
      <c r="A73" s="8">
        <v>15</v>
      </c>
      <c r="B73" s="9">
        <v>5.4600000000000005E-7</v>
      </c>
      <c r="C73" s="8" t="s">
        <v>1445</v>
      </c>
      <c r="D73" s="8" t="s">
        <v>1447</v>
      </c>
      <c r="E73" s="8" t="s">
        <v>2956</v>
      </c>
      <c r="F73" s="8" t="s">
        <v>2949</v>
      </c>
    </row>
    <row r="74" spans="1:6" s="8" customFormat="1">
      <c r="A74" s="8">
        <v>15</v>
      </c>
      <c r="B74" s="9">
        <v>5.4600000000000005E-7</v>
      </c>
      <c r="C74" s="8" t="s">
        <v>1445</v>
      </c>
      <c r="D74" s="8" t="s">
        <v>1447</v>
      </c>
      <c r="E74" s="8" t="s">
        <v>2956</v>
      </c>
      <c r="F74" s="8" t="s">
        <v>2938</v>
      </c>
    </row>
    <row r="75" spans="1:6" s="8" customFormat="1">
      <c r="A75" s="8">
        <v>15</v>
      </c>
      <c r="B75" s="9">
        <v>5.4600000000000005E-7</v>
      </c>
      <c r="C75" s="8" t="s">
        <v>1445</v>
      </c>
      <c r="D75" s="8" t="s">
        <v>1447</v>
      </c>
      <c r="E75" s="8" t="s">
        <v>2956</v>
      </c>
      <c r="F75" s="8" t="s">
        <v>2926</v>
      </c>
    </row>
    <row r="76" spans="1:6" s="8" customFormat="1">
      <c r="A76" s="8">
        <v>15</v>
      </c>
      <c r="B76" s="9">
        <v>5.4600000000000005E-7</v>
      </c>
      <c r="C76" s="8" t="s">
        <v>1445</v>
      </c>
      <c r="D76" s="8" t="s">
        <v>1447</v>
      </c>
      <c r="E76" s="8" t="s">
        <v>2956</v>
      </c>
      <c r="F76" s="8" t="s">
        <v>2939</v>
      </c>
    </row>
    <row r="77" spans="1:6" s="8" customFormat="1">
      <c r="A77" s="8">
        <v>16</v>
      </c>
      <c r="B77" s="9">
        <v>5.51E-7</v>
      </c>
      <c r="C77" s="8" t="s">
        <v>1449</v>
      </c>
      <c r="D77" s="8" t="s">
        <v>1451</v>
      </c>
      <c r="E77" s="8" t="s">
        <v>2957</v>
      </c>
      <c r="F77" s="8" t="s">
        <v>2950</v>
      </c>
    </row>
    <row r="78" spans="1:6" s="8" customFormat="1">
      <c r="A78" s="8">
        <v>16</v>
      </c>
      <c r="B78" s="9">
        <v>5.51E-7</v>
      </c>
      <c r="C78" s="8" t="s">
        <v>1449</v>
      </c>
      <c r="D78" s="8" t="s">
        <v>1451</v>
      </c>
      <c r="E78" s="8" t="s">
        <v>2957</v>
      </c>
      <c r="F78" s="8" t="s">
        <v>2934</v>
      </c>
    </row>
    <row r="79" spans="1:6" s="8" customFormat="1">
      <c r="A79" s="8">
        <v>17</v>
      </c>
      <c r="B79" s="9">
        <v>6.3300000000000002E-7</v>
      </c>
      <c r="C79" s="8" t="s">
        <v>1456</v>
      </c>
      <c r="D79" s="8" t="s">
        <v>1458</v>
      </c>
      <c r="E79" s="8" t="s">
        <v>2958</v>
      </c>
      <c r="F79" s="8" t="s">
        <v>2933</v>
      </c>
    </row>
    <row r="80" spans="1:6" s="8" customFormat="1">
      <c r="A80" s="8">
        <v>19</v>
      </c>
      <c r="B80" s="9">
        <v>6.9500000000000002E-7</v>
      </c>
      <c r="C80" s="8" t="s">
        <v>1468</v>
      </c>
      <c r="D80" s="8" t="s">
        <v>1470</v>
      </c>
      <c r="E80" s="8" t="s">
        <v>2959</v>
      </c>
      <c r="F80" s="8" t="s">
        <v>2928</v>
      </c>
    </row>
    <row r="81" spans="1:6" s="8" customFormat="1">
      <c r="A81" s="8">
        <v>19</v>
      </c>
      <c r="B81" s="9">
        <v>6.9500000000000002E-7</v>
      </c>
      <c r="C81" s="8" t="s">
        <v>1468</v>
      </c>
      <c r="D81" s="8" t="s">
        <v>1470</v>
      </c>
      <c r="E81" s="8" t="s">
        <v>2959</v>
      </c>
      <c r="F81" s="8" t="s">
        <v>2921</v>
      </c>
    </row>
    <row r="82" spans="1:6" s="8" customFormat="1">
      <c r="A82" s="8">
        <v>19</v>
      </c>
      <c r="B82" s="9">
        <v>6.9500000000000002E-7</v>
      </c>
      <c r="C82" s="8" t="s">
        <v>1468</v>
      </c>
      <c r="D82" s="8" t="s">
        <v>1470</v>
      </c>
      <c r="E82" s="8" t="s">
        <v>2959</v>
      </c>
      <c r="F82" s="8" t="s">
        <v>2922</v>
      </c>
    </row>
    <row r="83" spans="1:6" s="8" customFormat="1">
      <c r="A83" s="8">
        <v>19</v>
      </c>
      <c r="B83" s="9">
        <v>6.9500000000000002E-7</v>
      </c>
      <c r="C83" s="8" t="s">
        <v>1468</v>
      </c>
      <c r="D83" s="8" t="s">
        <v>1470</v>
      </c>
      <c r="E83" s="8" t="s">
        <v>2959</v>
      </c>
      <c r="F83" s="8" t="s">
        <v>2924</v>
      </c>
    </row>
    <row r="84" spans="1:6" s="8" customFormat="1">
      <c r="A84" s="8">
        <v>19</v>
      </c>
      <c r="B84" s="9">
        <v>6.9500000000000002E-7</v>
      </c>
      <c r="C84" s="8" t="s">
        <v>1468</v>
      </c>
      <c r="D84" s="8" t="s">
        <v>1470</v>
      </c>
      <c r="E84" s="8" t="s">
        <v>2959</v>
      </c>
      <c r="F84" s="8" t="s">
        <v>2944</v>
      </c>
    </row>
    <row r="85" spans="1:6" s="8" customFormat="1">
      <c r="A85" s="8">
        <v>19</v>
      </c>
      <c r="B85" s="9">
        <v>6.9500000000000002E-7</v>
      </c>
      <c r="C85" s="8" t="s">
        <v>1468</v>
      </c>
      <c r="D85" s="8" t="s">
        <v>1470</v>
      </c>
      <c r="E85" s="8" t="s">
        <v>2959</v>
      </c>
      <c r="F85" s="8" t="s">
        <v>2933</v>
      </c>
    </row>
    <row r="86" spans="1:6" s="8" customFormat="1">
      <c r="A86" s="8">
        <v>19</v>
      </c>
      <c r="B86" s="9">
        <v>6.9500000000000002E-7</v>
      </c>
      <c r="C86" s="8" t="s">
        <v>1468</v>
      </c>
      <c r="D86" s="8" t="s">
        <v>1470</v>
      </c>
      <c r="E86" s="8" t="s">
        <v>2959</v>
      </c>
      <c r="F86" s="8" t="s">
        <v>2934</v>
      </c>
    </row>
    <row r="87" spans="1:6" s="8" customFormat="1">
      <c r="A87" s="8">
        <v>19</v>
      </c>
      <c r="B87" s="9">
        <v>6.9500000000000002E-7</v>
      </c>
      <c r="C87" s="8" t="s">
        <v>1468</v>
      </c>
      <c r="D87" s="8" t="s">
        <v>1470</v>
      </c>
      <c r="E87" s="8" t="s">
        <v>2959</v>
      </c>
      <c r="F87" s="8" t="s">
        <v>2926</v>
      </c>
    </row>
    <row r="88" spans="1:6" s="8" customFormat="1">
      <c r="A88" s="8">
        <v>19</v>
      </c>
      <c r="B88" s="9">
        <v>6.9500000000000002E-7</v>
      </c>
      <c r="C88" s="8" t="s">
        <v>1468</v>
      </c>
      <c r="D88" s="8" t="s">
        <v>1470</v>
      </c>
      <c r="E88" s="8" t="s">
        <v>2959</v>
      </c>
      <c r="F88" s="8" t="s">
        <v>2927</v>
      </c>
    </row>
    <row r="89" spans="1:6" s="8" customFormat="1">
      <c r="A89" s="8">
        <v>19</v>
      </c>
      <c r="B89" s="9">
        <v>6.9500000000000002E-7</v>
      </c>
      <c r="C89" s="8" t="s">
        <v>1479</v>
      </c>
      <c r="D89" s="8" t="s">
        <v>1481</v>
      </c>
      <c r="E89" s="8" t="s">
        <v>2960</v>
      </c>
      <c r="F89" s="8" t="s">
        <v>2927</v>
      </c>
    </row>
    <row r="90" spans="1:6" s="8" customFormat="1">
      <c r="A90" s="8">
        <v>19</v>
      </c>
      <c r="B90" s="9">
        <v>6.9500000000000002E-7</v>
      </c>
      <c r="C90" s="8" t="s">
        <v>1479</v>
      </c>
      <c r="D90" s="8" t="s">
        <v>1481</v>
      </c>
      <c r="E90" s="8" t="s">
        <v>2960</v>
      </c>
      <c r="F90" s="8" t="s">
        <v>2921</v>
      </c>
    </row>
    <row r="91" spans="1:6" s="8" customFormat="1">
      <c r="A91" s="8">
        <v>19</v>
      </c>
      <c r="B91" s="9">
        <v>6.9500000000000002E-7</v>
      </c>
      <c r="C91" s="8" t="s">
        <v>1479</v>
      </c>
      <c r="D91" s="8" t="s">
        <v>1481</v>
      </c>
      <c r="E91" s="8" t="s">
        <v>2960</v>
      </c>
      <c r="F91" s="8" t="s">
        <v>2924</v>
      </c>
    </row>
    <row r="92" spans="1:6" s="8" customFormat="1">
      <c r="A92" s="8">
        <v>19</v>
      </c>
      <c r="B92" s="9">
        <v>6.9500000000000002E-7</v>
      </c>
      <c r="C92" s="8" t="s">
        <v>1479</v>
      </c>
      <c r="D92" s="8" t="s">
        <v>1481</v>
      </c>
      <c r="E92" s="8" t="s">
        <v>2960</v>
      </c>
      <c r="F92" s="8" t="s">
        <v>2933</v>
      </c>
    </row>
    <row r="93" spans="1:6" s="8" customFormat="1">
      <c r="A93" s="8">
        <v>19</v>
      </c>
      <c r="B93" s="9">
        <v>6.9500000000000002E-7</v>
      </c>
      <c r="C93" s="8" t="s">
        <v>1479</v>
      </c>
      <c r="D93" s="8" t="s">
        <v>1481</v>
      </c>
      <c r="E93" s="8" t="s">
        <v>2960</v>
      </c>
      <c r="F93" s="8" t="s">
        <v>2945</v>
      </c>
    </row>
    <row r="94" spans="1:6" s="8" customFormat="1">
      <c r="A94" s="8">
        <v>19</v>
      </c>
      <c r="B94" s="9">
        <v>6.9500000000000002E-7</v>
      </c>
      <c r="C94" s="8" t="s">
        <v>1479</v>
      </c>
      <c r="D94" s="8" t="s">
        <v>1481</v>
      </c>
      <c r="E94" s="8" t="s">
        <v>2960</v>
      </c>
      <c r="F94" s="8" t="s">
        <v>2961</v>
      </c>
    </row>
    <row r="95" spans="1:6" s="8" customFormat="1">
      <c r="A95" s="8">
        <v>19</v>
      </c>
      <c r="B95" s="9">
        <v>6.9500000000000002E-7</v>
      </c>
      <c r="C95" s="8" t="s">
        <v>1479</v>
      </c>
      <c r="D95" s="8" t="s">
        <v>1481</v>
      </c>
      <c r="E95" s="8" t="s">
        <v>2960</v>
      </c>
      <c r="F95" s="8" t="s">
        <v>2926</v>
      </c>
    </row>
    <row r="96" spans="1:6" s="8" customFormat="1">
      <c r="A96" s="8">
        <v>19</v>
      </c>
      <c r="B96" s="9">
        <v>6.9500000000000002E-7</v>
      </c>
      <c r="C96" s="8" t="s">
        <v>1479</v>
      </c>
      <c r="D96" s="8" t="s">
        <v>1481</v>
      </c>
      <c r="E96" s="8" t="s">
        <v>2960</v>
      </c>
      <c r="F96" s="8" t="s">
        <v>2935</v>
      </c>
    </row>
    <row r="97" spans="1:6" s="8" customFormat="1">
      <c r="A97" s="8">
        <v>19</v>
      </c>
      <c r="B97" s="9">
        <v>6.9500000000000002E-7</v>
      </c>
      <c r="C97" s="8" t="s">
        <v>1479</v>
      </c>
      <c r="D97" s="8" t="s">
        <v>1481</v>
      </c>
      <c r="E97" s="8" t="s">
        <v>2960</v>
      </c>
      <c r="F97" s="8" t="s">
        <v>2950</v>
      </c>
    </row>
    <row r="98" spans="1:6" s="8" customFormat="1">
      <c r="A98" s="8">
        <v>20</v>
      </c>
      <c r="B98" s="9">
        <v>7.9599999999999998E-7</v>
      </c>
      <c r="C98" s="8" t="s">
        <v>1483</v>
      </c>
      <c r="D98" s="8" t="s">
        <v>1485</v>
      </c>
      <c r="E98" s="8" t="s">
        <v>2962</v>
      </c>
      <c r="F98" s="8" t="s">
        <v>2927</v>
      </c>
    </row>
    <row r="99" spans="1:6" s="8" customFormat="1">
      <c r="A99" s="8">
        <v>20</v>
      </c>
      <c r="B99" s="9">
        <v>7.9599999999999998E-7</v>
      </c>
      <c r="C99" s="8" t="s">
        <v>1483</v>
      </c>
      <c r="D99" s="8" t="s">
        <v>1485</v>
      </c>
      <c r="E99" s="8" t="s">
        <v>2962</v>
      </c>
      <c r="F99" s="8" t="s">
        <v>2932</v>
      </c>
    </row>
    <row r="100" spans="1:6" s="8" customFormat="1">
      <c r="A100" s="8">
        <v>20</v>
      </c>
      <c r="B100" s="9">
        <v>7.9599999999999998E-7</v>
      </c>
      <c r="C100" s="8" t="s">
        <v>1483</v>
      </c>
      <c r="D100" s="8" t="s">
        <v>1485</v>
      </c>
      <c r="E100" s="8" t="s">
        <v>2962</v>
      </c>
      <c r="F100" s="8" t="s">
        <v>2933</v>
      </c>
    </row>
    <row r="101" spans="1:6" s="8" customFormat="1">
      <c r="A101" s="8">
        <v>20</v>
      </c>
      <c r="B101" s="9">
        <v>7.9599999999999998E-7</v>
      </c>
      <c r="C101" s="8" t="s">
        <v>1483</v>
      </c>
      <c r="D101" s="8" t="s">
        <v>1485</v>
      </c>
      <c r="E101" s="8" t="s">
        <v>2962</v>
      </c>
      <c r="F101" s="8" t="s">
        <v>2938</v>
      </c>
    </row>
    <row r="102" spans="1:6" s="8" customFormat="1">
      <c r="A102" s="8">
        <v>21</v>
      </c>
      <c r="B102" s="9">
        <v>8.9999999999999996E-7</v>
      </c>
      <c r="C102" s="8" t="s">
        <v>1487</v>
      </c>
      <c r="D102" s="8" t="s">
        <v>1489</v>
      </c>
      <c r="E102" s="8" t="s">
        <v>2963</v>
      </c>
      <c r="F102" s="8" t="s">
        <v>2949</v>
      </c>
    </row>
    <row r="103" spans="1:6" s="8" customFormat="1">
      <c r="A103" s="8">
        <v>21</v>
      </c>
      <c r="B103" s="9">
        <v>8.9999999999999996E-7</v>
      </c>
      <c r="C103" s="8" t="s">
        <v>1487</v>
      </c>
      <c r="D103" s="8" t="s">
        <v>1489</v>
      </c>
      <c r="E103" s="8" t="s">
        <v>2963</v>
      </c>
      <c r="F103" s="8" t="s">
        <v>2926</v>
      </c>
    </row>
    <row r="104" spans="1:6" s="8" customFormat="1">
      <c r="A104" s="8">
        <v>21</v>
      </c>
      <c r="B104" s="9">
        <v>8.9999999999999996E-7</v>
      </c>
      <c r="C104" s="8" t="s">
        <v>1501</v>
      </c>
      <c r="D104" s="8" t="s">
        <v>1503</v>
      </c>
      <c r="E104" s="8" t="s">
        <v>2964</v>
      </c>
      <c r="F104" s="8" t="s">
        <v>2926</v>
      </c>
    </row>
    <row r="105" spans="1:6" s="8" customFormat="1">
      <c r="A105" s="8">
        <v>21</v>
      </c>
      <c r="B105" s="9">
        <v>8.9999999999999996E-7</v>
      </c>
      <c r="C105" s="8" t="s">
        <v>1501</v>
      </c>
      <c r="D105" s="8" t="s">
        <v>1503</v>
      </c>
      <c r="E105" s="8" t="s">
        <v>2964</v>
      </c>
      <c r="F105" s="8" t="s">
        <v>2932</v>
      </c>
    </row>
    <row r="106" spans="1:6" s="8" customFormat="1">
      <c r="A106" s="8">
        <v>21</v>
      </c>
      <c r="B106" s="9">
        <v>8.9999999999999996E-7</v>
      </c>
      <c r="C106" s="8" t="s">
        <v>1501</v>
      </c>
      <c r="D106" s="8" t="s">
        <v>1503</v>
      </c>
      <c r="E106" s="8" t="s">
        <v>2964</v>
      </c>
      <c r="F106" s="8" t="s">
        <v>2923</v>
      </c>
    </row>
    <row r="107" spans="1:6" s="8" customFormat="1">
      <c r="A107" s="8">
        <v>21</v>
      </c>
      <c r="B107" s="9">
        <v>8.9999999999999996E-7</v>
      </c>
      <c r="C107" s="8" t="s">
        <v>1501</v>
      </c>
      <c r="D107" s="8" t="s">
        <v>1503</v>
      </c>
      <c r="E107" s="8" t="s">
        <v>2964</v>
      </c>
      <c r="F107" s="8" t="s">
        <v>2933</v>
      </c>
    </row>
    <row r="108" spans="1:6" s="8" customFormat="1">
      <c r="A108" s="8">
        <v>21</v>
      </c>
      <c r="B108" s="9">
        <v>8.9999999999999996E-7</v>
      </c>
      <c r="C108" s="8" t="s">
        <v>1505</v>
      </c>
      <c r="D108" s="8" t="s">
        <v>1507</v>
      </c>
      <c r="E108" s="8" t="s">
        <v>2965</v>
      </c>
      <c r="F108" s="8" t="s">
        <v>2928</v>
      </c>
    </row>
    <row r="109" spans="1:6" s="8" customFormat="1">
      <c r="A109" s="8">
        <v>21</v>
      </c>
      <c r="B109" s="9">
        <v>8.9999999999999996E-7</v>
      </c>
      <c r="C109" s="8" t="s">
        <v>1505</v>
      </c>
      <c r="D109" s="8" t="s">
        <v>1507</v>
      </c>
      <c r="E109" s="8" t="s">
        <v>2965</v>
      </c>
      <c r="F109" s="8" t="s">
        <v>2927</v>
      </c>
    </row>
    <row r="110" spans="1:6" s="8" customFormat="1">
      <c r="A110" s="8">
        <v>34</v>
      </c>
      <c r="B110" s="9">
        <v>1.9599999999999999E-6</v>
      </c>
      <c r="C110" s="8" t="s">
        <v>1591</v>
      </c>
      <c r="D110" s="8" t="s">
        <v>1593</v>
      </c>
      <c r="E110" s="8" t="s">
        <v>2966</v>
      </c>
      <c r="F110" s="8" t="s">
        <v>2927</v>
      </c>
    </row>
    <row r="111" spans="1:6" s="8" customFormat="1">
      <c r="A111" s="8">
        <v>34</v>
      </c>
      <c r="B111" s="9">
        <v>1.9599999999999999E-6</v>
      </c>
      <c r="C111" s="8" t="s">
        <v>1591</v>
      </c>
      <c r="D111" s="8" t="s">
        <v>1593</v>
      </c>
      <c r="E111" s="8" t="s">
        <v>2966</v>
      </c>
      <c r="F111" s="8" t="s">
        <v>2921</v>
      </c>
    </row>
    <row r="112" spans="1:6" s="8" customFormat="1">
      <c r="A112" s="8">
        <v>34</v>
      </c>
      <c r="B112" s="9">
        <v>1.9599999999999999E-6</v>
      </c>
      <c r="C112" s="8" t="s">
        <v>1591</v>
      </c>
      <c r="D112" s="8" t="s">
        <v>1593</v>
      </c>
      <c r="E112" s="8" t="s">
        <v>2966</v>
      </c>
      <c r="F112" s="8" t="s">
        <v>2933</v>
      </c>
    </row>
    <row r="113" spans="1:6" s="8" customFormat="1">
      <c r="A113" s="8">
        <v>35</v>
      </c>
      <c r="B113" s="9">
        <v>1.99E-6</v>
      </c>
      <c r="C113" s="8" t="s">
        <v>1595</v>
      </c>
      <c r="D113" s="8" t="s">
        <v>1597</v>
      </c>
      <c r="E113" s="8" t="s">
        <v>2967</v>
      </c>
      <c r="F113" s="8" t="s">
        <v>2927</v>
      </c>
    </row>
    <row r="114" spans="1:6" s="8" customFormat="1">
      <c r="A114" s="8">
        <v>35</v>
      </c>
      <c r="B114" s="9">
        <v>1.99E-6</v>
      </c>
      <c r="C114" s="8" t="s">
        <v>1595</v>
      </c>
      <c r="D114" s="8" t="s">
        <v>1597</v>
      </c>
      <c r="E114" s="8" t="s">
        <v>2967</v>
      </c>
      <c r="F114" s="8" t="s">
        <v>2932</v>
      </c>
    </row>
    <row r="115" spans="1:6" s="8" customFormat="1">
      <c r="A115" s="8">
        <v>35</v>
      </c>
      <c r="B115" s="9">
        <v>1.99E-6</v>
      </c>
      <c r="C115" s="8" t="s">
        <v>1595</v>
      </c>
      <c r="D115" s="8" t="s">
        <v>1597</v>
      </c>
      <c r="E115" s="8" t="s">
        <v>2967</v>
      </c>
      <c r="F115" s="8" t="s">
        <v>2953</v>
      </c>
    </row>
    <row r="116" spans="1:6" s="8" customFormat="1">
      <c r="A116" s="8">
        <v>35</v>
      </c>
      <c r="B116" s="9">
        <v>1.99E-6</v>
      </c>
      <c r="C116" s="8" t="s">
        <v>1595</v>
      </c>
      <c r="D116" s="8" t="s">
        <v>1597</v>
      </c>
      <c r="E116" s="8" t="s">
        <v>2967</v>
      </c>
      <c r="F116" s="8" t="s">
        <v>2924</v>
      </c>
    </row>
    <row r="117" spans="1:6" s="8" customFormat="1">
      <c r="A117" s="8">
        <v>35</v>
      </c>
      <c r="B117" s="9">
        <v>1.99E-6</v>
      </c>
      <c r="C117" s="8" t="s">
        <v>1595</v>
      </c>
      <c r="D117" s="8" t="s">
        <v>1597</v>
      </c>
      <c r="E117" s="8" t="s">
        <v>2967</v>
      </c>
      <c r="F117" s="8" t="s">
        <v>2933</v>
      </c>
    </row>
    <row r="118" spans="1:6" s="8" customFormat="1">
      <c r="A118" s="8">
        <v>35</v>
      </c>
      <c r="B118" s="9">
        <v>1.99E-6</v>
      </c>
      <c r="C118" s="8" t="s">
        <v>1595</v>
      </c>
      <c r="D118" s="8" t="s">
        <v>1597</v>
      </c>
      <c r="E118" s="8" t="s">
        <v>2967</v>
      </c>
      <c r="F118" s="8" t="s">
        <v>2945</v>
      </c>
    </row>
    <row r="119" spans="1:6" s="8" customFormat="1">
      <c r="A119" s="8">
        <v>35</v>
      </c>
      <c r="B119" s="9">
        <v>1.99E-6</v>
      </c>
      <c r="C119" s="8" t="s">
        <v>1595</v>
      </c>
      <c r="D119" s="8" t="s">
        <v>1597</v>
      </c>
      <c r="E119" s="8" t="s">
        <v>2967</v>
      </c>
      <c r="F119" s="8" t="s">
        <v>2938</v>
      </c>
    </row>
    <row r="120" spans="1:6" s="8" customFormat="1">
      <c r="A120" s="8">
        <v>35</v>
      </c>
      <c r="B120" s="9">
        <v>1.99E-6</v>
      </c>
      <c r="C120" s="8" t="s">
        <v>1595</v>
      </c>
      <c r="D120" s="8" t="s">
        <v>1597</v>
      </c>
      <c r="E120" s="8" t="s">
        <v>2967</v>
      </c>
      <c r="F120" s="8" t="s">
        <v>2926</v>
      </c>
    </row>
    <row r="121" spans="1:6" s="8" customFormat="1">
      <c r="A121" s="8">
        <v>35</v>
      </c>
      <c r="B121" s="9">
        <v>1.99E-6</v>
      </c>
      <c r="C121" s="8" t="s">
        <v>1595</v>
      </c>
      <c r="D121" s="8" t="s">
        <v>1597</v>
      </c>
      <c r="E121" s="8" t="s">
        <v>2967</v>
      </c>
      <c r="F121" s="8" t="s">
        <v>2948</v>
      </c>
    </row>
    <row r="122" spans="1:6" s="8" customFormat="1">
      <c r="A122" s="8">
        <v>35</v>
      </c>
      <c r="B122" s="9">
        <v>1.99E-6</v>
      </c>
      <c r="C122" s="8" t="s">
        <v>1595</v>
      </c>
      <c r="D122" s="8" t="s">
        <v>1597</v>
      </c>
      <c r="E122" s="8" t="s">
        <v>2967</v>
      </c>
      <c r="F122" s="8" t="s">
        <v>2935</v>
      </c>
    </row>
    <row r="123" spans="1:6" s="8" customFormat="1">
      <c r="A123" s="8">
        <v>37</v>
      </c>
      <c r="B123" s="9">
        <v>2.21E-6</v>
      </c>
      <c r="C123" s="8" t="s">
        <v>1614</v>
      </c>
      <c r="D123" s="8" t="s">
        <v>1616</v>
      </c>
      <c r="E123" s="8" t="s">
        <v>2968</v>
      </c>
      <c r="F123" s="8" t="s">
        <v>2927</v>
      </c>
    </row>
    <row r="124" spans="1:6" s="8" customFormat="1">
      <c r="A124" s="8">
        <v>37</v>
      </c>
      <c r="B124" s="9">
        <v>2.21E-6</v>
      </c>
      <c r="C124" s="8" t="s">
        <v>1614</v>
      </c>
      <c r="D124" s="8" t="s">
        <v>1616</v>
      </c>
      <c r="E124" s="8" t="s">
        <v>2968</v>
      </c>
      <c r="F124" s="8" t="s">
        <v>2969</v>
      </c>
    </row>
    <row r="125" spans="1:6" s="8" customFormat="1">
      <c r="A125" s="8">
        <v>38</v>
      </c>
      <c r="B125" s="9">
        <v>2.3300000000000001E-6</v>
      </c>
      <c r="C125" s="8" t="s">
        <v>1620</v>
      </c>
      <c r="D125" s="8" t="s">
        <v>1622</v>
      </c>
      <c r="E125" s="8" t="s">
        <v>2970</v>
      </c>
      <c r="F125" s="8" t="s">
        <v>2928</v>
      </c>
    </row>
    <row r="126" spans="1:6" s="8" customFormat="1">
      <c r="A126" s="8">
        <v>38</v>
      </c>
      <c r="B126" s="9">
        <v>2.3300000000000001E-6</v>
      </c>
      <c r="C126" s="8" t="s">
        <v>1620</v>
      </c>
      <c r="D126" s="8" t="s">
        <v>1622</v>
      </c>
      <c r="E126" s="8" t="s">
        <v>2970</v>
      </c>
      <c r="F126" s="8" t="s">
        <v>2932</v>
      </c>
    </row>
    <row r="127" spans="1:6" s="8" customFormat="1">
      <c r="A127" s="8">
        <v>38</v>
      </c>
      <c r="B127" s="9">
        <v>2.3300000000000001E-6</v>
      </c>
      <c r="C127" s="8" t="s">
        <v>1620</v>
      </c>
      <c r="D127" s="8" t="s">
        <v>1622</v>
      </c>
      <c r="E127" s="8" t="s">
        <v>2970</v>
      </c>
      <c r="F127" s="8" t="s">
        <v>2934</v>
      </c>
    </row>
    <row r="128" spans="1:6" s="8" customFormat="1">
      <c r="A128" s="8">
        <v>38</v>
      </c>
      <c r="B128" s="9">
        <v>2.3300000000000001E-6</v>
      </c>
      <c r="C128" s="8" t="s">
        <v>1620</v>
      </c>
      <c r="D128" s="8" t="s">
        <v>1622</v>
      </c>
      <c r="E128" s="8" t="s">
        <v>2970</v>
      </c>
      <c r="F128" s="8" t="s">
        <v>2937</v>
      </c>
    </row>
    <row r="129" spans="1:6" s="8" customFormat="1">
      <c r="A129" s="8">
        <v>38</v>
      </c>
      <c r="B129" s="9">
        <v>2.3300000000000001E-6</v>
      </c>
      <c r="C129" s="8" t="s">
        <v>1620</v>
      </c>
      <c r="D129" s="8" t="s">
        <v>1622</v>
      </c>
      <c r="E129" s="8" t="s">
        <v>2970</v>
      </c>
      <c r="F129" s="8" t="s">
        <v>2927</v>
      </c>
    </row>
    <row r="130" spans="1:6" s="8" customFormat="1">
      <c r="A130" s="8">
        <v>38</v>
      </c>
      <c r="B130" s="9">
        <v>2.3300000000000001E-6</v>
      </c>
      <c r="C130" s="8" t="s">
        <v>1624</v>
      </c>
      <c r="D130" s="8" t="s">
        <v>1626</v>
      </c>
      <c r="E130" s="8" t="s">
        <v>2971</v>
      </c>
      <c r="F130" s="8" t="s">
        <v>2923</v>
      </c>
    </row>
    <row r="131" spans="1:6" s="8" customFormat="1">
      <c r="A131" s="8">
        <v>38</v>
      </c>
      <c r="B131" s="9">
        <v>2.3300000000000001E-6</v>
      </c>
      <c r="C131" s="8" t="s">
        <v>1624</v>
      </c>
      <c r="D131" s="8" t="s">
        <v>1626</v>
      </c>
      <c r="E131" s="8" t="s">
        <v>2971</v>
      </c>
      <c r="F131" s="8" t="s">
        <v>2922</v>
      </c>
    </row>
    <row r="132" spans="1:6" s="8" customFormat="1">
      <c r="A132" s="8">
        <v>39</v>
      </c>
      <c r="B132" s="9">
        <v>2.3599999999999999E-6</v>
      </c>
      <c r="C132" s="8" t="s">
        <v>1643</v>
      </c>
      <c r="D132" s="8" t="s">
        <v>1645</v>
      </c>
      <c r="E132" s="8" t="s">
        <v>2972</v>
      </c>
      <c r="F132" s="8" t="s">
        <v>2927</v>
      </c>
    </row>
    <row r="133" spans="1:6" s="8" customFormat="1">
      <c r="A133" s="8">
        <v>39</v>
      </c>
      <c r="B133" s="9">
        <v>2.3599999999999999E-6</v>
      </c>
      <c r="C133" s="8" t="s">
        <v>1643</v>
      </c>
      <c r="D133" s="8" t="s">
        <v>1645</v>
      </c>
      <c r="E133" s="8" t="s">
        <v>2972</v>
      </c>
      <c r="F133" s="8" t="s">
        <v>2932</v>
      </c>
    </row>
    <row r="134" spans="1:6" s="8" customFormat="1">
      <c r="A134" s="8">
        <v>39</v>
      </c>
      <c r="B134" s="9">
        <v>2.3599999999999999E-6</v>
      </c>
      <c r="C134" s="8" t="s">
        <v>1643</v>
      </c>
      <c r="D134" s="8" t="s">
        <v>1645</v>
      </c>
      <c r="E134" s="8" t="s">
        <v>2972</v>
      </c>
      <c r="F134" s="8" t="s">
        <v>2922</v>
      </c>
    </row>
    <row r="135" spans="1:6" s="8" customFormat="1">
      <c r="A135" s="8">
        <v>39</v>
      </c>
      <c r="B135" s="9">
        <v>2.3599999999999999E-6</v>
      </c>
      <c r="C135" s="8" t="s">
        <v>1643</v>
      </c>
      <c r="D135" s="8" t="s">
        <v>1645</v>
      </c>
      <c r="E135" s="8" t="s">
        <v>2972</v>
      </c>
      <c r="F135" s="8" t="s">
        <v>2953</v>
      </c>
    </row>
    <row r="136" spans="1:6" s="8" customFormat="1">
      <c r="A136" s="8">
        <v>39</v>
      </c>
      <c r="B136" s="9">
        <v>2.3599999999999999E-6</v>
      </c>
      <c r="C136" s="8" t="s">
        <v>1643</v>
      </c>
      <c r="D136" s="8" t="s">
        <v>1645</v>
      </c>
      <c r="E136" s="8" t="s">
        <v>2972</v>
      </c>
      <c r="F136" s="8" t="s">
        <v>2944</v>
      </c>
    </row>
    <row r="137" spans="1:6" s="8" customFormat="1">
      <c r="A137" s="8">
        <v>39</v>
      </c>
      <c r="B137" s="9">
        <v>2.3599999999999999E-6</v>
      </c>
      <c r="C137" s="8" t="s">
        <v>1643</v>
      </c>
      <c r="D137" s="8" t="s">
        <v>1645</v>
      </c>
      <c r="E137" s="8" t="s">
        <v>2972</v>
      </c>
      <c r="F137" s="8" t="s">
        <v>2933</v>
      </c>
    </row>
    <row r="138" spans="1:6" s="8" customFormat="1">
      <c r="A138" s="8">
        <v>39</v>
      </c>
      <c r="B138" s="9">
        <v>2.3599999999999999E-6</v>
      </c>
      <c r="C138" s="8" t="s">
        <v>1643</v>
      </c>
      <c r="D138" s="8" t="s">
        <v>1645</v>
      </c>
      <c r="E138" s="8" t="s">
        <v>2972</v>
      </c>
      <c r="F138" s="8" t="s">
        <v>2934</v>
      </c>
    </row>
    <row r="139" spans="1:6" s="8" customFormat="1">
      <c r="A139" s="8">
        <v>39</v>
      </c>
      <c r="B139" s="9">
        <v>2.3599999999999999E-6</v>
      </c>
      <c r="C139" s="8" t="s">
        <v>1643</v>
      </c>
      <c r="D139" s="8" t="s">
        <v>1645</v>
      </c>
      <c r="E139" s="8" t="s">
        <v>2972</v>
      </c>
      <c r="F139" s="8" t="s">
        <v>2937</v>
      </c>
    </row>
    <row r="140" spans="1:6" s="8" customFormat="1">
      <c r="A140" s="8">
        <v>39</v>
      </c>
      <c r="B140" s="9">
        <v>2.3599999999999999E-6</v>
      </c>
      <c r="C140" s="8" t="s">
        <v>1643</v>
      </c>
      <c r="D140" s="8" t="s">
        <v>1645</v>
      </c>
      <c r="E140" s="8" t="s">
        <v>2972</v>
      </c>
      <c r="F140" s="8" t="s">
        <v>2938</v>
      </c>
    </row>
    <row r="141" spans="1:6" s="8" customFormat="1">
      <c r="A141" s="8">
        <v>40</v>
      </c>
      <c r="B141" s="9">
        <v>2.4499999999999998E-6</v>
      </c>
      <c r="C141" s="8" t="s">
        <v>1651</v>
      </c>
      <c r="D141" s="8" t="s">
        <v>1653</v>
      </c>
      <c r="E141" s="8" t="s">
        <v>2973</v>
      </c>
      <c r="F141" s="8" t="s">
        <v>2928</v>
      </c>
    </row>
    <row r="142" spans="1:6" s="8" customFormat="1">
      <c r="A142" s="8">
        <v>40</v>
      </c>
      <c r="B142" s="9">
        <v>2.4499999999999998E-6</v>
      </c>
      <c r="C142" s="8" t="s">
        <v>1651</v>
      </c>
      <c r="D142" s="8" t="s">
        <v>1653</v>
      </c>
      <c r="E142" s="8" t="s">
        <v>2973</v>
      </c>
      <c r="F142" s="8" t="s">
        <v>2932</v>
      </c>
    </row>
    <row r="143" spans="1:6" s="8" customFormat="1">
      <c r="A143" s="8">
        <v>40</v>
      </c>
      <c r="B143" s="9">
        <v>2.4499999999999998E-6</v>
      </c>
      <c r="C143" s="8" t="s">
        <v>1651</v>
      </c>
      <c r="D143" s="8" t="s">
        <v>1653</v>
      </c>
      <c r="E143" s="8" t="s">
        <v>2973</v>
      </c>
      <c r="F143" s="8" t="s">
        <v>2930</v>
      </c>
    </row>
    <row r="144" spans="1:6" s="8" customFormat="1">
      <c r="A144" s="8">
        <v>40</v>
      </c>
      <c r="B144" s="9">
        <v>2.4499999999999998E-6</v>
      </c>
      <c r="C144" s="8" t="s">
        <v>1651</v>
      </c>
      <c r="D144" s="8" t="s">
        <v>1653</v>
      </c>
      <c r="E144" s="8" t="s">
        <v>2973</v>
      </c>
      <c r="F144" s="8" t="s">
        <v>2945</v>
      </c>
    </row>
    <row r="145" spans="1:6" s="8" customFormat="1">
      <c r="A145" s="8">
        <v>40</v>
      </c>
      <c r="B145" s="9">
        <v>2.4499999999999998E-6</v>
      </c>
      <c r="C145" s="8" t="s">
        <v>1651</v>
      </c>
      <c r="D145" s="8" t="s">
        <v>1653</v>
      </c>
      <c r="E145" s="8" t="s">
        <v>2973</v>
      </c>
      <c r="F145" s="8" t="s">
        <v>2927</v>
      </c>
    </row>
    <row r="146" spans="1:6" s="8" customFormat="1">
      <c r="A146" s="8">
        <v>42</v>
      </c>
      <c r="B146" s="9">
        <v>2.5799999999999999E-6</v>
      </c>
      <c r="C146" s="8" t="s">
        <v>1662</v>
      </c>
      <c r="D146" s="8" t="s">
        <v>1664</v>
      </c>
      <c r="E146" s="8" t="s">
        <v>2974</v>
      </c>
      <c r="F146" s="8" t="s">
        <v>2927</v>
      </c>
    </row>
    <row r="147" spans="1:6" s="8" customFormat="1">
      <c r="A147" s="8">
        <v>42</v>
      </c>
      <c r="B147" s="9">
        <v>2.5799999999999999E-6</v>
      </c>
      <c r="C147" s="8" t="s">
        <v>1662</v>
      </c>
      <c r="D147" s="8" t="s">
        <v>1664</v>
      </c>
      <c r="E147" s="8" t="s">
        <v>2974</v>
      </c>
      <c r="F147" s="8" t="s">
        <v>2921</v>
      </c>
    </row>
    <row r="148" spans="1:6" s="8" customFormat="1">
      <c r="A148" s="8">
        <v>42</v>
      </c>
      <c r="B148" s="9">
        <v>2.5799999999999999E-6</v>
      </c>
      <c r="C148" s="8" t="s">
        <v>1662</v>
      </c>
      <c r="D148" s="8" t="s">
        <v>1664</v>
      </c>
      <c r="E148" s="8" t="s">
        <v>2974</v>
      </c>
      <c r="F148" s="8" t="s">
        <v>2932</v>
      </c>
    </row>
    <row r="149" spans="1:6" s="8" customFormat="1">
      <c r="A149" s="8">
        <v>42</v>
      </c>
      <c r="B149" s="9">
        <v>2.5799999999999999E-6</v>
      </c>
      <c r="C149" s="8" t="s">
        <v>1662</v>
      </c>
      <c r="D149" s="8" t="s">
        <v>1664</v>
      </c>
      <c r="E149" s="8" t="s">
        <v>2974</v>
      </c>
      <c r="F149" s="8" t="s">
        <v>2934</v>
      </c>
    </row>
    <row r="150" spans="1:6" s="8" customFormat="1">
      <c r="A150" s="8">
        <v>42</v>
      </c>
      <c r="B150" s="9">
        <v>2.5799999999999999E-6</v>
      </c>
      <c r="C150" s="8" t="s">
        <v>1662</v>
      </c>
      <c r="D150" s="8" t="s">
        <v>1664</v>
      </c>
      <c r="E150" s="8" t="s">
        <v>2974</v>
      </c>
      <c r="F150" s="8" t="s">
        <v>2925</v>
      </c>
    </row>
    <row r="151" spans="1:6" s="8" customFormat="1">
      <c r="A151" s="8">
        <v>42</v>
      </c>
      <c r="B151" s="9">
        <v>2.5799999999999999E-6</v>
      </c>
      <c r="C151" s="8" t="s">
        <v>1662</v>
      </c>
      <c r="D151" s="8" t="s">
        <v>1664</v>
      </c>
      <c r="E151" s="8" t="s">
        <v>2974</v>
      </c>
      <c r="F151" s="8" t="s">
        <v>2938</v>
      </c>
    </row>
    <row r="152" spans="1:6" s="8" customFormat="1">
      <c r="A152" s="8">
        <v>42</v>
      </c>
      <c r="B152" s="9">
        <v>2.5799999999999999E-6</v>
      </c>
      <c r="C152" s="8" t="s">
        <v>1662</v>
      </c>
      <c r="D152" s="8" t="s">
        <v>1664</v>
      </c>
      <c r="E152" s="8" t="s">
        <v>2974</v>
      </c>
      <c r="F152" s="8" t="s">
        <v>2939</v>
      </c>
    </row>
    <row r="153" spans="1:6" s="8" customFormat="1">
      <c r="A153" s="8">
        <v>42</v>
      </c>
      <c r="B153" s="9">
        <v>2.5799999999999999E-6</v>
      </c>
      <c r="C153" s="8" t="s">
        <v>1662</v>
      </c>
      <c r="D153" s="8" t="s">
        <v>1664</v>
      </c>
      <c r="E153" s="8" t="s">
        <v>2974</v>
      </c>
      <c r="F153" s="8" t="s">
        <v>2949</v>
      </c>
    </row>
    <row r="154" spans="1:6" s="8" customFormat="1">
      <c r="A154" s="8">
        <v>43</v>
      </c>
      <c r="B154" s="9">
        <v>2.61E-6</v>
      </c>
      <c r="C154" s="8" t="s">
        <v>1666</v>
      </c>
      <c r="D154" s="8" t="s">
        <v>1668</v>
      </c>
      <c r="E154" s="8" t="s">
        <v>2975</v>
      </c>
      <c r="F154" s="8" t="s">
        <v>2928</v>
      </c>
    </row>
    <row r="155" spans="1:6" s="8" customFormat="1">
      <c r="A155" s="8">
        <v>43</v>
      </c>
      <c r="B155" s="9">
        <v>2.61E-6</v>
      </c>
      <c r="C155" s="8" t="s">
        <v>1666</v>
      </c>
      <c r="D155" s="8" t="s">
        <v>1668</v>
      </c>
      <c r="E155" s="8" t="s">
        <v>2975</v>
      </c>
      <c r="F155" s="8" t="s">
        <v>2955</v>
      </c>
    </row>
    <row r="156" spans="1:6" s="8" customFormat="1">
      <c r="A156" s="8">
        <v>43</v>
      </c>
      <c r="B156" s="9">
        <v>2.61E-6</v>
      </c>
      <c r="C156" s="8" t="s">
        <v>1666</v>
      </c>
      <c r="D156" s="8" t="s">
        <v>1668</v>
      </c>
      <c r="E156" s="8" t="s">
        <v>2975</v>
      </c>
      <c r="F156" s="8" t="s">
        <v>2927</v>
      </c>
    </row>
    <row r="157" spans="1:6" s="8" customFormat="1">
      <c r="A157" s="8">
        <v>44</v>
      </c>
      <c r="B157" s="9">
        <v>2.6299999999999998E-6</v>
      </c>
      <c r="C157" s="8" t="s">
        <v>1415</v>
      </c>
      <c r="D157" s="8" t="s">
        <v>1417</v>
      </c>
      <c r="E157" s="8" t="s">
        <v>2941</v>
      </c>
      <c r="F157" s="8" t="s">
        <v>2923</v>
      </c>
    </row>
    <row r="158" spans="1:6" s="8" customFormat="1">
      <c r="A158" s="8">
        <v>45</v>
      </c>
      <c r="B158" s="9">
        <v>2.6400000000000001E-6</v>
      </c>
      <c r="C158" s="8" t="s">
        <v>1674</v>
      </c>
      <c r="D158" s="8" t="s">
        <v>1676</v>
      </c>
      <c r="E158" s="8" t="s">
        <v>2976</v>
      </c>
      <c r="F158" s="8" t="s">
        <v>2927</v>
      </c>
    </row>
    <row r="159" spans="1:6" s="8" customFormat="1">
      <c r="A159" s="8">
        <v>45</v>
      </c>
      <c r="B159" s="9">
        <v>2.6400000000000001E-6</v>
      </c>
      <c r="C159" s="8" t="s">
        <v>1674</v>
      </c>
      <c r="D159" s="8" t="s">
        <v>1676</v>
      </c>
      <c r="E159" s="8" t="s">
        <v>2976</v>
      </c>
      <c r="F159" s="8" t="s">
        <v>2932</v>
      </c>
    </row>
    <row r="160" spans="1:6" s="8" customFormat="1">
      <c r="A160" s="8">
        <v>45</v>
      </c>
      <c r="B160" s="9">
        <v>2.6400000000000001E-6</v>
      </c>
      <c r="C160" s="8" t="s">
        <v>1674</v>
      </c>
      <c r="D160" s="8" t="s">
        <v>1676</v>
      </c>
      <c r="E160" s="8" t="s">
        <v>2976</v>
      </c>
      <c r="F160" s="8" t="s">
        <v>2922</v>
      </c>
    </row>
    <row r="161" spans="1:6" s="8" customFormat="1">
      <c r="A161" s="8">
        <v>45</v>
      </c>
      <c r="B161" s="9">
        <v>2.6400000000000001E-6</v>
      </c>
      <c r="C161" s="8" t="s">
        <v>1674</v>
      </c>
      <c r="D161" s="8" t="s">
        <v>1676</v>
      </c>
      <c r="E161" s="8" t="s">
        <v>2976</v>
      </c>
      <c r="F161" s="8" t="s">
        <v>2953</v>
      </c>
    </row>
    <row r="162" spans="1:6" s="8" customFormat="1">
      <c r="A162" s="8">
        <v>45</v>
      </c>
      <c r="B162" s="9">
        <v>2.6400000000000001E-6</v>
      </c>
      <c r="C162" s="8" t="s">
        <v>1674</v>
      </c>
      <c r="D162" s="8" t="s">
        <v>1676</v>
      </c>
      <c r="E162" s="8" t="s">
        <v>2976</v>
      </c>
      <c r="F162" s="8" t="s">
        <v>2944</v>
      </c>
    </row>
    <row r="163" spans="1:6" s="8" customFormat="1">
      <c r="A163" s="8">
        <v>45</v>
      </c>
      <c r="B163" s="9">
        <v>2.6400000000000001E-6</v>
      </c>
      <c r="C163" s="8" t="s">
        <v>1674</v>
      </c>
      <c r="D163" s="8" t="s">
        <v>1676</v>
      </c>
      <c r="E163" s="8" t="s">
        <v>2976</v>
      </c>
      <c r="F163" s="8" t="s">
        <v>2934</v>
      </c>
    </row>
    <row r="164" spans="1:6" s="8" customFormat="1">
      <c r="A164" s="8">
        <v>45</v>
      </c>
      <c r="B164" s="9">
        <v>2.6400000000000001E-6</v>
      </c>
      <c r="C164" s="8" t="s">
        <v>1674</v>
      </c>
      <c r="D164" s="8" t="s">
        <v>1676</v>
      </c>
      <c r="E164" s="8" t="s">
        <v>2976</v>
      </c>
      <c r="F164" s="8" t="s">
        <v>2946</v>
      </c>
    </row>
    <row r="165" spans="1:6" s="8" customFormat="1">
      <c r="A165" s="8">
        <v>45</v>
      </c>
      <c r="B165" s="9">
        <v>2.6400000000000001E-6</v>
      </c>
      <c r="C165" s="8" t="s">
        <v>1674</v>
      </c>
      <c r="D165" s="8" t="s">
        <v>1676</v>
      </c>
      <c r="E165" s="8" t="s">
        <v>2976</v>
      </c>
      <c r="F165" s="8" t="s">
        <v>2938</v>
      </c>
    </row>
    <row r="166" spans="1:6" s="8" customFormat="1">
      <c r="A166" s="8">
        <v>45</v>
      </c>
      <c r="B166" s="9">
        <v>2.6400000000000001E-6</v>
      </c>
      <c r="C166" s="8" t="s">
        <v>1674</v>
      </c>
      <c r="D166" s="8" t="s">
        <v>1676</v>
      </c>
      <c r="E166" s="8" t="s">
        <v>2976</v>
      </c>
      <c r="F166" s="8" t="s">
        <v>2961</v>
      </c>
    </row>
    <row r="167" spans="1:6" s="8" customFormat="1">
      <c r="A167" s="8">
        <v>45</v>
      </c>
      <c r="B167" s="9">
        <v>2.6400000000000001E-6</v>
      </c>
      <c r="C167" s="8" t="s">
        <v>1674</v>
      </c>
      <c r="D167" s="8" t="s">
        <v>1676</v>
      </c>
      <c r="E167" s="8" t="s">
        <v>2976</v>
      </c>
      <c r="F167" s="8" t="s">
        <v>2948</v>
      </c>
    </row>
    <row r="168" spans="1:6" s="8" customFormat="1">
      <c r="A168" s="8">
        <v>46</v>
      </c>
      <c r="B168" s="9">
        <v>2.65E-6</v>
      </c>
      <c r="C168" s="8" t="s">
        <v>1682</v>
      </c>
      <c r="D168" s="8" t="s">
        <v>1684</v>
      </c>
      <c r="E168" s="8" t="s">
        <v>2977</v>
      </c>
      <c r="F168" s="8" t="s">
        <v>2928</v>
      </c>
    </row>
    <row r="169" spans="1:6" s="8" customFormat="1">
      <c r="A169" s="8">
        <v>46</v>
      </c>
      <c r="B169" s="9">
        <v>2.65E-6</v>
      </c>
      <c r="C169" s="8" t="s">
        <v>1682</v>
      </c>
      <c r="D169" s="8" t="s">
        <v>1684</v>
      </c>
      <c r="E169" s="8" t="s">
        <v>2977</v>
      </c>
      <c r="F169" s="8" t="s">
        <v>2932</v>
      </c>
    </row>
    <row r="170" spans="1:6" s="8" customFormat="1">
      <c r="A170" s="8">
        <v>46</v>
      </c>
      <c r="B170" s="9">
        <v>2.65E-6</v>
      </c>
      <c r="C170" s="8" t="s">
        <v>1682</v>
      </c>
      <c r="D170" s="8" t="s">
        <v>1684</v>
      </c>
      <c r="E170" s="8" t="s">
        <v>2977</v>
      </c>
      <c r="F170" s="8" t="s">
        <v>2955</v>
      </c>
    </row>
    <row r="171" spans="1:6" s="8" customFormat="1">
      <c r="A171" s="8">
        <v>46</v>
      </c>
      <c r="B171" s="9">
        <v>2.65E-6</v>
      </c>
      <c r="C171" s="8" t="s">
        <v>1682</v>
      </c>
      <c r="D171" s="8" t="s">
        <v>1684</v>
      </c>
      <c r="E171" s="8" t="s">
        <v>2977</v>
      </c>
      <c r="F171" s="8" t="s">
        <v>2924</v>
      </c>
    </row>
    <row r="172" spans="1:6" s="8" customFormat="1">
      <c r="A172" s="8">
        <v>46</v>
      </c>
      <c r="B172" s="9">
        <v>2.65E-6</v>
      </c>
      <c r="C172" s="8" t="s">
        <v>1682</v>
      </c>
      <c r="D172" s="8" t="s">
        <v>1684</v>
      </c>
      <c r="E172" s="8" t="s">
        <v>2977</v>
      </c>
      <c r="F172" s="8" t="s">
        <v>2933</v>
      </c>
    </row>
    <row r="173" spans="1:6" s="8" customFormat="1">
      <c r="A173" s="8">
        <v>46</v>
      </c>
      <c r="B173" s="9">
        <v>2.65E-6</v>
      </c>
      <c r="C173" s="8" t="s">
        <v>1682</v>
      </c>
      <c r="D173" s="8" t="s">
        <v>1684</v>
      </c>
      <c r="E173" s="8" t="s">
        <v>2977</v>
      </c>
      <c r="F173" s="8" t="s">
        <v>2934</v>
      </c>
    </row>
    <row r="174" spans="1:6" s="8" customFormat="1">
      <c r="A174" s="8">
        <v>46</v>
      </c>
      <c r="B174" s="9">
        <v>2.65E-6</v>
      </c>
      <c r="C174" s="8" t="s">
        <v>1682</v>
      </c>
      <c r="D174" s="8" t="s">
        <v>1684</v>
      </c>
      <c r="E174" s="8" t="s">
        <v>2977</v>
      </c>
      <c r="F174" s="8" t="s">
        <v>2946</v>
      </c>
    </row>
    <row r="175" spans="1:6" s="8" customFormat="1">
      <c r="A175" s="8">
        <v>46</v>
      </c>
      <c r="B175" s="9">
        <v>2.65E-6</v>
      </c>
      <c r="C175" s="8" t="s">
        <v>1682</v>
      </c>
      <c r="D175" s="8" t="s">
        <v>1684</v>
      </c>
      <c r="E175" s="8" t="s">
        <v>2977</v>
      </c>
      <c r="F175" s="8" t="s">
        <v>2938</v>
      </c>
    </row>
    <row r="176" spans="1:6" s="8" customFormat="1">
      <c r="A176" s="8">
        <v>46</v>
      </c>
      <c r="B176" s="9">
        <v>2.65E-6</v>
      </c>
      <c r="C176" s="8" t="s">
        <v>1682</v>
      </c>
      <c r="D176" s="8" t="s">
        <v>1684</v>
      </c>
      <c r="E176" s="8" t="s">
        <v>2977</v>
      </c>
      <c r="F176" s="8" t="s">
        <v>2926</v>
      </c>
    </row>
    <row r="177" spans="1:6" s="8" customFormat="1">
      <c r="A177" s="8">
        <v>46</v>
      </c>
      <c r="B177" s="9">
        <v>2.65E-6</v>
      </c>
      <c r="C177" s="8" t="s">
        <v>1682</v>
      </c>
      <c r="D177" s="8" t="s">
        <v>1684</v>
      </c>
      <c r="E177" s="8" t="s">
        <v>2977</v>
      </c>
      <c r="F177" s="8" t="s">
        <v>2927</v>
      </c>
    </row>
    <row r="178" spans="1:6" s="8" customFormat="1">
      <c r="A178" s="8">
        <v>47</v>
      </c>
      <c r="B178" s="9">
        <v>2.7999999999999999E-6</v>
      </c>
      <c r="C178" s="8" t="s">
        <v>1694</v>
      </c>
      <c r="D178" s="8" t="s">
        <v>1696</v>
      </c>
      <c r="E178" s="8" t="s">
        <v>2978</v>
      </c>
      <c r="F178" s="8" t="s">
        <v>2932</v>
      </c>
    </row>
    <row r="179" spans="1:6" s="8" customFormat="1">
      <c r="A179" s="8">
        <v>47</v>
      </c>
      <c r="B179" s="9">
        <v>2.7999999999999999E-6</v>
      </c>
      <c r="C179" s="8" t="s">
        <v>1694</v>
      </c>
      <c r="D179" s="8" t="s">
        <v>1696</v>
      </c>
      <c r="E179" s="8" t="s">
        <v>2978</v>
      </c>
      <c r="F179" s="8" t="s">
        <v>2955</v>
      </c>
    </row>
    <row r="180" spans="1:6" s="8" customFormat="1">
      <c r="A180" s="8">
        <v>47</v>
      </c>
      <c r="B180" s="9">
        <v>2.7999999999999999E-6</v>
      </c>
      <c r="C180" s="8" t="s">
        <v>1694</v>
      </c>
      <c r="D180" s="8" t="s">
        <v>1696</v>
      </c>
      <c r="E180" s="8" t="s">
        <v>2978</v>
      </c>
      <c r="F180" s="8" t="s">
        <v>2930</v>
      </c>
    </row>
    <row r="181" spans="1:6" s="8" customFormat="1">
      <c r="A181" s="8">
        <v>47</v>
      </c>
      <c r="B181" s="9">
        <v>2.7999999999999999E-6</v>
      </c>
      <c r="C181" s="8" t="s">
        <v>1694</v>
      </c>
      <c r="D181" s="8" t="s">
        <v>1696</v>
      </c>
      <c r="E181" s="8" t="s">
        <v>2978</v>
      </c>
      <c r="F181" s="8" t="s">
        <v>2924</v>
      </c>
    </row>
    <row r="182" spans="1:6" s="8" customFormat="1">
      <c r="A182" s="8">
        <v>47</v>
      </c>
      <c r="B182" s="9">
        <v>2.7999999999999999E-6</v>
      </c>
      <c r="C182" s="8" t="s">
        <v>1694</v>
      </c>
      <c r="D182" s="8" t="s">
        <v>1696</v>
      </c>
      <c r="E182" s="8" t="s">
        <v>2978</v>
      </c>
      <c r="F182" s="8" t="s">
        <v>2934</v>
      </c>
    </row>
    <row r="183" spans="1:6" s="8" customFormat="1">
      <c r="A183" s="8">
        <v>47</v>
      </c>
      <c r="B183" s="9">
        <v>2.7999999999999999E-6</v>
      </c>
      <c r="C183" s="8" t="s">
        <v>1694</v>
      </c>
      <c r="D183" s="8" t="s">
        <v>1696</v>
      </c>
      <c r="E183" s="8" t="s">
        <v>2978</v>
      </c>
      <c r="F183" s="8" t="s">
        <v>2946</v>
      </c>
    </row>
    <row r="184" spans="1:6" s="8" customFormat="1">
      <c r="A184" s="8">
        <v>47</v>
      </c>
      <c r="B184" s="9">
        <v>2.7999999999999999E-6</v>
      </c>
      <c r="C184" s="8" t="s">
        <v>1694</v>
      </c>
      <c r="D184" s="8" t="s">
        <v>1696</v>
      </c>
      <c r="E184" s="8" t="s">
        <v>2978</v>
      </c>
      <c r="F184" s="8" t="s">
        <v>2938</v>
      </c>
    </row>
    <row r="185" spans="1:6" s="8" customFormat="1">
      <c r="A185" s="8">
        <v>47</v>
      </c>
      <c r="B185" s="9">
        <v>2.7999999999999999E-6</v>
      </c>
      <c r="C185" s="8" t="s">
        <v>1694</v>
      </c>
      <c r="D185" s="8" t="s">
        <v>1696</v>
      </c>
      <c r="E185" s="8" t="s">
        <v>2978</v>
      </c>
      <c r="F185" s="8" t="s">
        <v>2950</v>
      </c>
    </row>
    <row r="186" spans="1:6" s="8" customFormat="1">
      <c r="A186" s="8">
        <v>47</v>
      </c>
      <c r="B186" s="9">
        <v>2.7999999999999999E-6</v>
      </c>
      <c r="C186" s="8" t="s">
        <v>1694</v>
      </c>
      <c r="D186" s="8" t="s">
        <v>1696</v>
      </c>
      <c r="E186" s="8" t="s">
        <v>2978</v>
      </c>
      <c r="F186" s="8" t="s">
        <v>2927</v>
      </c>
    </row>
    <row r="187" spans="1:6" s="8" customFormat="1">
      <c r="A187" s="8">
        <v>48</v>
      </c>
      <c r="B187" s="9">
        <v>2.8499999999999998E-6</v>
      </c>
      <c r="C187" s="8" t="s">
        <v>1367</v>
      </c>
      <c r="D187" s="8" t="s">
        <v>1369</v>
      </c>
      <c r="E187" s="8" t="s">
        <v>2919</v>
      </c>
      <c r="F187" s="8" t="s">
        <v>2920</v>
      </c>
    </row>
    <row r="188" spans="1:6" s="8" customFormat="1">
      <c r="A188" s="8">
        <v>48</v>
      </c>
      <c r="B188" s="9">
        <v>2.8499999999999998E-6</v>
      </c>
      <c r="C188" s="8" t="s">
        <v>1367</v>
      </c>
      <c r="D188" s="8" t="s">
        <v>1369</v>
      </c>
      <c r="E188" s="8" t="s">
        <v>2919</v>
      </c>
      <c r="F188" s="8" t="s">
        <v>2921</v>
      </c>
    </row>
    <row r="189" spans="1:6" s="8" customFormat="1">
      <c r="A189" s="8">
        <v>48</v>
      </c>
      <c r="B189" s="9">
        <v>2.8499999999999998E-6</v>
      </c>
      <c r="C189" s="8" t="s">
        <v>1367</v>
      </c>
      <c r="D189" s="8" t="s">
        <v>1369</v>
      </c>
      <c r="E189" s="8" t="s">
        <v>2919</v>
      </c>
      <c r="F189" s="8" t="s">
        <v>2922</v>
      </c>
    </row>
    <row r="190" spans="1:6" s="8" customFormat="1">
      <c r="A190" s="8">
        <v>48</v>
      </c>
      <c r="B190" s="9">
        <v>2.8499999999999998E-6</v>
      </c>
      <c r="C190" s="8" t="s">
        <v>1367</v>
      </c>
      <c r="D190" s="8" t="s">
        <v>1369</v>
      </c>
      <c r="E190" s="8" t="s">
        <v>2919</v>
      </c>
      <c r="F190" s="8" t="s">
        <v>2923</v>
      </c>
    </row>
    <row r="191" spans="1:6" s="8" customFormat="1">
      <c r="A191" s="8">
        <v>48</v>
      </c>
      <c r="B191" s="9">
        <v>2.8499999999999998E-6</v>
      </c>
      <c r="C191" s="8" t="s">
        <v>1367</v>
      </c>
      <c r="D191" s="8" t="s">
        <v>1369</v>
      </c>
      <c r="E191" s="8" t="s">
        <v>2919</v>
      </c>
      <c r="F191" s="8" t="s">
        <v>2924</v>
      </c>
    </row>
    <row r="192" spans="1:6" s="8" customFormat="1">
      <c r="A192" s="8">
        <v>48</v>
      </c>
      <c r="B192" s="9">
        <v>2.8499999999999998E-6</v>
      </c>
      <c r="C192" s="8" t="s">
        <v>1367</v>
      </c>
      <c r="D192" s="8" t="s">
        <v>1369</v>
      </c>
      <c r="E192" s="8" t="s">
        <v>2919</v>
      </c>
      <c r="F192" s="8" t="s">
        <v>2925</v>
      </c>
    </row>
    <row r="193" spans="1:6" s="8" customFormat="1">
      <c r="A193" s="8">
        <v>48</v>
      </c>
      <c r="B193" s="9">
        <v>2.8499999999999998E-6</v>
      </c>
      <c r="C193" s="8" t="s">
        <v>1367</v>
      </c>
      <c r="D193" s="8" t="s">
        <v>1369</v>
      </c>
      <c r="E193" s="8" t="s">
        <v>2919</v>
      </c>
      <c r="F193" s="8" t="s">
        <v>2926</v>
      </c>
    </row>
    <row r="194" spans="1:6" s="8" customFormat="1">
      <c r="A194" s="8">
        <v>48</v>
      </c>
      <c r="B194" s="9">
        <v>2.8499999999999998E-6</v>
      </c>
      <c r="C194" s="8" t="s">
        <v>1367</v>
      </c>
      <c r="D194" s="8" t="s">
        <v>1369</v>
      </c>
      <c r="E194" s="8" t="s">
        <v>2919</v>
      </c>
      <c r="F194" s="8" t="s">
        <v>2927</v>
      </c>
    </row>
    <row r="195" spans="1:6" s="8" customFormat="1">
      <c r="A195" s="8">
        <v>48</v>
      </c>
      <c r="B195" s="9">
        <v>2.8499999999999998E-6</v>
      </c>
      <c r="C195" s="8" t="s">
        <v>1367</v>
      </c>
      <c r="D195" s="8" t="s">
        <v>1369</v>
      </c>
      <c r="E195" s="8" t="s">
        <v>2919</v>
      </c>
      <c r="F195" s="8" t="s">
        <v>2928</v>
      </c>
    </row>
    <row r="196" spans="1:6" s="8" customFormat="1">
      <c r="A196" s="8">
        <v>50</v>
      </c>
      <c r="B196" s="9">
        <v>3.0800000000000002E-6</v>
      </c>
      <c r="C196" s="8" t="s">
        <v>1614</v>
      </c>
      <c r="D196" s="8" t="s">
        <v>1616</v>
      </c>
      <c r="E196" s="8" t="s">
        <v>2968</v>
      </c>
      <c r="F196" s="8" t="s">
        <v>2927</v>
      </c>
    </row>
    <row r="197" spans="1:6" s="8" customFormat="1">
      <c r="A197" s="8">
        <v>50</v>
      </c>
      <c r="B197" s="9">
        <v>3.0800000000000002E-6</v>
      </c>
      <c r="C197" s="8" t="s">
        <v>1614</v>
      </c>
      <c r="D197" s="8" t="s">
        <v>1616</v>
      </c>
      <c r="E197" s="8" t="s">
        <v>2968</v>
      </c>
      <c r="F197" s="8" t="s">
        <v>2969</v>
      </c>
    </row>
    <row r="198" spans="1:6" s="8" customFormat="1">
      <c r="A198" s="8">
        <v>52</v>
      </c>
      <c r="B198" s="9">
        <v>3.32E-6</v>
      </c>
      <c r="C198" s="8" t="s">
        <v>1752</v>
      </c>
      <c r="D198" s="8" t="s">
        <v>1754</v>
      </c>
      <c r="E198" s="8" t="s">
        <v>2979</v>
      </c>
      <c r="F198" s="8" t="s">
        <v>2926</v>
      </c>
    </row>
    <row r="199" spans="1:6" s="8" customFormat="1">
      <c r="A199" s="8">
        <v>52</v>
      </c>
      <c r="B199" s="9">
        <v>3.32E-6</v>
      </c>
      <c r="C199" s="8" t="s">
        <v>1752</v>
      </c>
      <c r="D199" s="8" t="s">
        <v>1754</v>
      </c>
      <c r="E199" s="8" t="s">
        <v>2979</v>
      </c>
      <c r="F199" s="8" t="s">
        <v>2969</v>
      </c>
    </row>
    <row r="200" spans="1:6" s="8" customFormat="1">
      <c r="A200" s="8">
        <v>52</v>
      </c>
      <c r="B200" s="9">
        <v>3.32E-6</v>
      </c>
      <c r="C200" s="8" t="s">
        <v>1752</v>
      </c>
      <c r="D200" s="8" t="s">
        <v>1754</v>
      </c>
      <c r="E200" s="8" t="s">
        <v>2979</v>
      </c>
      <c r="F200" s="8" t="s">
        <v>2953</v>
      </c>
    </row>
    <row r="201" spans="1:6" s="8" customFormat="1">
      <c r="A201" s="8">
        <v>52</v>
      </c>
      <c r="B201" s="9">
        <v>3.32E-6</v>
      </c>
      <c r="C201" s="8" t="s">
        <v>1752</v>
      </c>
      <c r="D201" s="8" t="s">
        <v>1754</v>
      </c>
      <c r="E201" s="8" t="s">
        <v>2979</v>
      </c>
      <c r="F201" s="8" t="s">
        <v>2933</v>
      </c>
    </row>
    <row r="202" spans="1:6" s="8" customFormat="1">
      <c r="A202" s="8">
        <v>52</v>
      </c>
      <c r="B202" s="9">
        <v>3.32E-6</v>
      </c>
      <c r="C202" s="8" t="s">
        <v>1752</v>
      </c>
      <c r="D202" s="8" t="s">
        <v>1754</v>
      </c>
      <c r="E202" s="8" t="s">
        <v>2979</v>
      </c>
      <c r="F202" s="8" t="s">
        <v>2945</v>
      </c>
    </row>
    <row r="203" spans="1:6" s="8" customFormat="1">
      <c r="A203" s="8">
        <v>52</v>
      </c>
      <c r="B203" s="9">
        <v>3.32E-6</v>
      </c>
      <c r="C203" s="8" t="s">
        <v>1776</v>
      </c>
      <c r="D203" s="8" t="s">
        <v>1778</v>
      </c>
      <c r="E203" s="8" t="s">
        <v>2980</v>
      </c>
      <c r="F203" s="8" t="s">
        <v>2932</v>
      </c>
    </row>
    <row r="204" spans="1:6" s="8" customFormat="1">
      <c r="A204" s="8">
        <v>53</v>
      </c>
      <c r="B204" s="9">
        <v>3.41E-6</v>
      </c>
      <c r="C204" s="8" t="s">
        <v>1788</v>
      </c>
      <c r="D204" s="8" t="s">
        <v>1790</v>
      </c>
      <c r="E204" s="8" t="s">
        <v>2981</v>
      </c>
      <c r="F204" s="8" t="s">
        <v>2943</v>
      </c>
    </row>
    <row r="205" spans="1:6" s="8" customFormat="1">
      <c r="A205" s="8">
        <v>53</v>
      </c>
      <c r="B205" s="9">
        <v>3.41E-6</v>
      </c>
      <c r="C205" s="8" t="s">
        <v>1788</v>
      </c>
      <c r="D205" s="8" t="s">
        <v>1790</v>
      </c>
      <c r="E205" s="8" t="s">
        <v>2981</v>
      </c>
      <c r="F205" s="8" t="s">
        <v>2932</v>
      </c>
    </row>
    <row r="206" spans="1:6" s="8" customFormat="1">
      <c r="A206" s="8">
        <v>53</v>
      </c>
      <c r="B206" s="9">
        <v>3.41E-6</v>
      </c>
      <c r="C206" s="8" t="s">
        <v>1788</v>
      </c>
      <c r="D206" s="8" t="s">
        <v>1790</v>
      </c>
      <c r="E206" s="8" t="s">
        <v>2981</v>
      </c>
      <c r="F206" s="8" t="s">
        <v>2923</v>
      </c>
    </row>
    <row r="207" spans="1:6" s="8" customFormat="1">
      <c r="A207" s="8">
        <v>53</v>
      </c>
      <c r="B207" s="9">
        <v>3.41E-6</v>
      </c>
      <c r="C207" s="8" t="s">
        <v>1788</v>
      </c>
      <c r="D207" s="8" t="s">
        <v>1790</v>
      </c>
      <c r="E207" s="8" t="s">
        <v>2981</v>
      </c>
      <c r="F207" s="8" t="s">
        <v>2944</v>
      </c>
    </row>
    <row r="208" spans="1:6" s="8" customFormat="1">
      <c r="A208" s="8">
        <v>53</v>
      </c>
      <c r="B208" s="9">
        <v>3.41E-6</v>
      </c>
      <c r="C208" s="8" t="s">
        <v>1788</v>
      </c>
      <c r="D208" s="8" t="s">
        <v>1790</v>
      </c>
      <c r="E208" s="8" t="s">
        <v>2981</v>
      </c>
      <c r="F208" s="8" t="s">
        <v>2925</v>
      </c>
    </row>
    <row r="209" spans="1:6" s="8" customFormat="1">
      <c r="A209" s="8">
        <v>53</v>
      </c>
      <c r="B209" s="9">
        <v>3.41E-6</v>
      </c>
      <c r="C209" s="8" t="s">
        <v>1788</v>
      </c>
      <c r="D209" s="8" t="s">
        <v>1790</v>
      </c>
      <c r="E209" s="8" t="s">
        <v>2981</v>
      </c>
      <c r="F209" s="8" t="s">
        <v>2950</v>
      </c>
    </row>
    <row r="210" spans="1:6" s="8" customFormat="1">
      <c r="A210" s="8">
        <v>53</v>
      </c>
      <c r="B210" s="9">
        <v>3.41E-6</v>
      </c>
      <c r="C210" s="8" t="s">
        <v>1795</v>
      </c>
      <c r="D210" s="8" t="s">
        <v>1797</v>
      </c>
      <c r="E210" s="8" t="s">
        <v>2982</v>
      </c>
      <c r="F210" s="8" t="s">
        <v>2928</v>
      </c>
    </row>
    <row r="211" spans="1:6" s="8" customFormat="1">
      <c r="A211" s="8">
        <v>53</v>
      </c>
      <c r="B211" s="9">
        <v>3.41E-6</v>
      </c>
      <c r="C211" s="8" t="s">
        <v>1795</v>
      </c>
      <c r="D211" s="8" t="s">
        <v>1797</v>
      </c>
      <c r="E211" s="8" t="s">
        <v>2982</v>
      </c>
      <c r="F211" s="8" t="s">
        <v>2921</v>
      </c>
    </row>
    <row r="212" spans="1:6" s="8" customFormat="1">
      <c r="A212" s="8">
        <v>53</v>
      </c>
      <c r="B212" s="9">
        <v>3.41E-6</v>
      </c>
      <c r="C212" s="8" t="s">
        <v>1795</v>
      </c>
      <c r="D212" s="8" t="s">
        <v>1797</v>
      </c>
      <c r="E212" s="8" t="s">
        <v>2982</v>
      </c>
      <c r="F212" s="8" t="s">
        <v>2932</v>
      </c>
    </row>
    <row r="213" spans="1:6" s="8" customFormat="1">
      <c r="A213" s="8">
        <v>53</v>
      </c>
      <c r="B213" s="9">
        <v>3.41E-6</v>
      </c>
      <c r="C213" s="8" t="s">
        <v>1795</v>
      </c>
      <c r="D213" s="8" t="s">
        <v>1797</v>
      </c>
      <c r="E213" s="8" t="s">
        <v>2982</v>
      </c>
      <c r="F213" s="8" t="s">
        <v>2924</v>
      </c>
    </row>
    <row r="214" spans="1:6" s="8" customFormat="1">
      <c r="A214" s="8">
        <v>53</v>
      </c>
      <c r="B214" s="9">
        <v>3.41E-6</v>
      </c>
      <c r="C214" s="8" t="s">
        <v>1795</v>
      </c>
      <c r="D214" s="8" t="s">
        <v>1797</v>
      </c>
      <c r="E214" s="8" t="s">
        <v>2982</v>
      </c>
      <c r="F214" s="8" t="s">
        <v>2945</v>
      </c>
    </row>
    <row r="215" spans="1:6" s="8" customFormat="1">
      <c r="A215" s="8">
        <v>53</v>
      </c>
      <c r="B215" s="9">
        <v>3.41E-6</v>
      </c>
      <c r="C215" s="8" t="s">
        <v>1795</v>
      </c>
      <c r="D215" s="8" t="s">
        <v>1797</v>
      </c>
      <c r="E215" s="8" t="s">
        <v>2982</v>
      </c>
      <c r="F215" s="8" t="s">
        <v>2937</v>
      </c>
    </row>
    <row r="216" spans="1:6" s="8" customFormat="1">
      <c r="A216" s="8">
        <v>53</v>
      </c>
      <c r="B216" s="9">
        <v>3.41E-6</v>
      </c>
      <c r="C216" s="8" t="s">
        <v>1795</v>
      </c>
      <c r="D216" s="8" t="s">
        <v>1797</v>
      </c>
      <c r="E216" s="8" t="s">
        <v>2982</v>
      </c>
      <c r="F216" s="8" t="s">
        <v>2938</v>
      </c>
    </row>
    <row r="217" spans="1:6" s="8" customFormat="1">
      <c r="A217" s="8">
        <v>53</v>
      </c>
      <c r="B217" s="9">
        <v>3.41E-6</v>
      </c>
      <c r="C217" s="8" t="s">
        <v>1795</v>
      </c>
      <c r="D217" s="8" t="s">
        <v>1797</v>
      </c>
      <c r="E217" s="8" t="s">
        <v>2982</v>
      </c>
      <c r="F217" s="8" t="s">
        <v>2926</v>
      </c>
    </row>
    <row r="218" spans="1:6" s="8" customFormat="1">
      <c r="A218" s="8">
        <v>54</v>
      </c>
      <c r="B218" s="9">
        <v>3.4400000000000001E-6</v>
      </c>
      <c r="C218" s="8" t="s">
        <v>1803</v>
      </c>
      <c r="D218" s="8" t="s">
        <v>1805</v>
      </c>
      <c r="E218" s="8" t="s">
        <v>2983</v>
      </c>
      <c r="F218" s="8" t="s">
        <v>2926</v>
      </c>
    </row>
    <row r="219" spans="1:6" s="8" customFormat="1">
      <c r="A219" s="8">
        <v>54</v>
      </c>
      <c r="B219" s="9">
        <v>3.4400000000000001E-6</v>
      </c>
      <c r="C219" s="8" t="s">
        <v>1803</v>
      </c>
      <c r="D219" s="8" t="s">
        <v>1805</v>
      </c>
      <c r="E219" s="8" t="s">
        <v>2983</v>
      </c>
      <c r="F219" s="8" t="s">
        <v>2921</v>
      </c>
    </row>
    <row r="220" spans="1:6" s="8" customFormat="1">
      <c r="A220" s="8">
        <v>54</v>
      </c>
      <c r="B220" s="9">
        <v>3.4400000000000001E-6</v>
      </c>
      <c r="C220" s="8" t="s">
        <v>1803</v>
      </c>
      <c r="D220" s="8" t="s">
        <v>1805</v>
      </c>
      <c r="E220" s="8" t="s">
        <v>2983</v>
      </c>
      <c r="F220" s="8" t="s">
        <v>2932</v>
      </c>
    </row>
    <row r="221" spans="1:6" s="8" customFormat="1">
      <c r="A221" s="8">
        <v>54</v>
      </c>
      <c r="B221" s="9">
        <v>3.4400000000000001E-6</v>
      </c>
      <c r="C221" s="8" t="s">
        <v>1803</v>
      </c>
      <c r="D221" s="8" t="s">
        <v>1805</v>
      </c>
      <c r="E221" s="8" t="s">
        <v>2983</v>
      </c>
      <c r="F221" s="8" t="s">
        <v>2946</v>
      </c>
    </row>
    <row r="222" spans="1:6" s="8" customFormat="1">
      <c r="A222" s="8">
        <v>54</v>
      </c>
      <c r="B222" s="9">
        <v>3.4400000000000001E-6</v>
      </c>
      <c r="C222" s="8" t="s">
        <v>1803</v>
      </c>
      <c r="D222" s="8" t="s">
        <v>1805</v>
      </c>
      <c r="E222" s="8" t="s">
        <v>2983</v>
      </c>
      <c r="F222" s="8" t="s">
        <v>2947</v>
      </c>
    </row>
    <row r="223" spans="1:6" s="8" customFormat="1">
      <c r="A223" s="8">
        <v>54</v>
      </c>
      <c r="B223" s="9">
        <v>3.4400000000000001E-6</v>
      </c>
      <c r="C223" s="8" t="s">
        <v>1803</v>
      </c>
      <c r="D223" s="8" t="s">
        <v>1805</v>
      </c>
      <c r="E223" s="8" t="s">
        <v>2983</v>
      </c>
      <c r="F223" s="8" t="s">
        <v>2925</v>
      </c>
    </row>
    <row r="224" spans="1:6" s="8" customFormat="1">
      <c r="A224" s="8">
        <v>55</v>
      </c>
      <c r="B224" s="9">
        <v>3.4599999999999999E-6</v>
      </c>
      <c r="C224" s="8" t="s">
        <v>1811</v>
      </c>
      <c r="D224" s="8" t="s">
        <v>1813</v>
      </c>
      <c r="E224" s="8" t="s">
        <v>2984</v>
      </c>
      <c r="F224" s="8" t="s">
        <v>2950</v>
      </c>
    </row>
    <row r="225" spans="1:6" s="8" customFormat="1">
      <c r="A225" s="8">
        <v>55</v>
      </c>
      <c r="B225" s="9">
        <v>3.4599999999999999E-6</v>
      </c>
      <c r="C225" s="8" t="s">
        <v>1811</v>
      </c>
      <c r="D225" s="8" t="s">
        <v>1813</v>
      </c>
      <c r="E225" s="8" t="s">
        <v>2984</v>
      </c>
      <c r="F225" s="8" t="s">
        <v>2932</v>
      </c>
    </row>
    <row r="226" spans="1:6" s="8" customFormat="1">
      <c r="A226" s="8">
        <v>55</v>
      </c>
      <c r="B226" s="9">
        <v>3.4599999999999999E-6</v>
      </c>
      <c r="C226" s="8" t="s">
        <v>1811</v>
      </c>
      <c r="D226" s="8" t="s">
        <v>1813</v>
      </c>
      <c r="E226" s="8" t="s">
        <v>2984</v>
      </c>
      <c r="F226" s="8" t="s">
        <v>2933</v>
      </c>
    </row>
    <row r="227" spans="1:6" s="8" customFormat="1">
      <c r="A227" s="8">
        <v>55</v>
      </c>
      <c r="B227" s="9">
        <v>3.4599999999999999E-6</v>
      </c>
      <c r="C227" s="8" t="s">
        <v>1811</v>
      </c>
      <c r="D227" s="8" t="s">
        <v>1813</v>
      </c>
      <c r="E227" s="8" t="s">
        <v>2984</v>
      </c>
      <c r="F227" s="8" t="s">
        <v>2945</v>
      </c>
    </row>
    <row r="228" spans="1:6" s="8" customFormat="1">
      <c r="A228" s="8">
        <v>55</v>
      </c>
      <c r="B228" s="9">
        <v>3.4599999999999999E-6</v>
      </c>
      <c r="C228" s="8" t="s">
        <v>1811</v>
      </c>
      <c r="D228" s="8" t="s">
        <v>1813</v>
      </c>
      <c r="E228" s="8" t="s">
        <v>2984</v>
      </c>
      <c r="F228" s="8" t="s">
        <v>2934</v>
      </c>
    </row>
    <row r="229" spans="1:6" s="8" customFormat="1">
      <c r="A229" s="8">
        <v>55</v>
      </c>
      <c r="B229" s="9">
        <v>3.4599999999999999E-6</v>
      </c>
      <c r="C229" s="8" t="s">
        <v>1811</v>
      </c>
      <c r="D229" s="8" t="s">
        <v>1813</v>
      </c>
      <c r="E229" s="8" t="s">
        <v>2984</v>
      </c>
      <c r="F229" s="8" t="s">
        <v>2938</v>
      </c>
    </row>
    <row r="230" spans="1:6" s="8" customFormat="1">
      <c r="A230" s="8">
        <v>55</v>
      </c>
      <c r="B230" s="9">
        <v>3.4599999999999999E-6</v>
      </c>
      <c r="C230" s="8" t="s">
        <v>1811</v>
      </c>
      <c r="D230" s="8" t="s">
        <v>1813</v>
      </c>
      <c r="E230" s="8" t="s">
        <v>2984</v>
      </c>
      <c r="F230" s="8" t="s">
        <v>2926</v>
      </c>
    </row>
    <row r="231" spans="1:6" s="8" customFormat="1">
      <c r="A231" s="8">
        <v>56</v>
      </c>
      <c r="B231" s="9">
        <v>4.0500000000000002E-6</v>
      </c>
      <c r="C231" s="8" t="s">
        <v>1614</v>
      </c>
      <c r="D231" s="8" t="s">
        <v>1616</v>
      </c>
      <c r="E231" s="8" t="s">
        <v>2968</v>
      </c>
      <c r="F231" s="8" t="s">
        <v>2927</v>
      </c>
    </row>
    <row r="232" spans="1:6" s="8" customFormat="1">
      <c r="A232" s="8">
        <v>56</v>
      </c>
      <c r="B232" s="9">
        <v>4.0500000000000002E-6</v>
      </c>
      <c r="C232" s="8" t="s">
        <v>1614</v>
      </c>
      <c r="D232" s="8" t="s">
        <v>1616</v>
      </c>
      <c r="E232" s="8" t="s">
        <v>2968</v>
      </c>
      <c r="F232" s="8" t="s">
        <v>2969</v>
      </c>
    </row>
    <row r="233" spans="1:6" s="8" customFormat="1">
      <c r="A233" s="8">
        <v>57</v>
      </c>
      <c r="B233" s="9">
        <v>4.25E-6</v>
      </c>
      <c r="C233" s="8" t="s">
        <v>1815</v>
      </c>
      <c r="D233" s="8" t="s">
        <v>1817</v>
      </c>
      <c r="E233" s="8" t="s">
        <v>2985</v>
      </c>
      <c r="F233" s="8" t="s">
        <v>2927</v>
      </c>
    </row>
    <row r="234" spans="1:6" s="8" customFormat="1">
      <c r="A234" s="8">
        <v>57</v>
      </c>
      <c r="B234" s="9">
        <v>4.25E-6</v>
      </c>
      <c r="C234" s="8" t="s">
        <v>1815</v>
      </c>
      <c r="D234" s="8" t="s">
        <v>1817</v>
      </c>
      <c r="E234" s="8" t="s">
        <v>2985</v>
      </c>
      <c r="F234" s="8" t="s">
        <v>2930</v>
      </c>
    </row>
    <row r="235" spans="1:6" s="8" customFormat="1">
      <c r="A235" s="8">
        <v>57</v>
      </c>
      <c r="B235" s="9">
        <v>4.25E-6</v>
      </c>
      <c r="C235" s="8" t="s">
        <v>1815</v>
      </c>
      <c r="D235" s="8" t="s">
        <v>1817</v>
      </c>
      <c r="E235" s="8" t="s">
        <v>2985</v>
      </c>
      <c r="F235" s="8" t="s">
        <v>2924</v>
      </c>
    </row>
    <row r="236" spans="1:6" s="8" customFormat="1">
      <c r="A236" s="8">
        <v>57</v>
      </c>
      <c r="B236" s="9">
        <v>4.25E-6</v>
      </c>
      <c r="C236" s="8" t="s">
        <v>1815</v>
      </c>
      <c r="D236" s="8" t="s">
        <v>1817</v>
      </c>
      <c r="E236" s="8" t="s">
        <v>2985</v>
      </c>
      <c r="F236" s="8" t="s">
        <v>2933</v>
      </c>
    </row>
    <row r="237" spans="1:6" s="8" customFormat="1">
      <c r="A237" s="8">
        <v>57</v>
      </c>
      <c r="B237" s="9">
        <v>4.25E-6</v>
      </c>
      <c r="C237" s="8" t="s">
        <v>1815</v>
      </c>
      <c r="D237" s="8" t="s">
        <v>1817</v>
      </c>
      <c r="E237" s="8" t="s">
        <v>2985</v>
      </c>
      <c r="F237" s="8" t="s">
        <v>2945</v>
      </c>
    </row>
    <row r="238" spans="1:6" s="8" customFormat="1">
      <c r="A238" s="8">
        <v>57</v>
      </c>
      <c r="B238" s="9">
        <v>4.25E-6</v>
      </c>
      <c r="C238" s="8" t="s">
        <v>1815</v>
      </c>
      <c r="D238" s="8" t="s">
        <v>1817</v>
      </c>
      <c r="E238" s="8" t="s">
        <v>2985</v>
      </c>
      <c r="F238" s="8" t="s">
        <v>2947</v>
      </c>
    </row>
    <row r="239" spans="1:6" s="8" customFormat="1">
      <c r="A239" s="8">
        <v>57</v>
      </c>
      <c r="B239" s="9">
        <v>4.25E-6</v>
      </c>
      <c r="C239" s="8" t="s">
        <v>1815</v>
      </c>
      <c r="D239" s="8" t="s">
        <v>1817</v>
      </c>
      <c r="E239" s="8" t="s">
        <v>2985</v>
      </c>
      <c r="F239" s="8" t="s">
        <v>2925</v>
      </c>
    </row>
    <row r="240" spans="1:6" s="8" customFormat="1">
      <c r="A240" s="8">
        <v>57</v>
      </c>
      <c r="B240" s="9">
        <v>4.25E-6</v>
      </c>
      <c r="C240" s="8" t="s">
        <v>1815</v>
      </c>
      <c r="D240" s="8" t="s">
        <v>1817</v>
      </c>
      <c r="E240" s="8" t="s">
        <v>2985</v>
      </c>
      <c r="F240" s="8" t="s">
        <v>2938</v>
      </c>
    </row>
    <row r="241" spans="1:6" s="8" customFormat="1">
      <c r="A241" s="8">
        <v>57</v>
      </c>
      <c r="B241" s="9">
        <v>4.25E-6</v>
      </c>
      <c r="C241" s="8" t="s">
        <v>1815</v>
      </c>
      <c r="D241" s="8" t="s">
        <v>1817</v>
      </c>
      <c r="E241" s="8" t="s">
        <v>2985</v>
      </c>
      <c r="F241" s="8" t="s">
        <v>2926</v>
      </c>
    </row>
    <row r="242" spans="1:6" s="8" customFormat="1">
      <c r="A242" s="8">
        <v>57</v>
      </c>
      <c r="B242" s="9">
        <v>4.25E-6</v>
      </c>
      <c r="C242" s="8" t="s">
        <v>1815</v>
      </c>
      <c r="D242" s="8" t="s">
        <v>1817</v>
      </c>
      <c r="E242" s="8" t="s">
        <v>2985</v>
      </c>
      <c r="F242" s="8" t="s">
        <v>2939</v>
      </c>
    </row>
    <row r="243" spans="1:6" s="8" customFormat="1">
      <c r="A243" s="8">
        <v>57</v>
      </c>
      <c r="B243" s="9">
        <v>4.25E-6</v>
      </c>
      <c r="C243" s="8" t="s">
        <v>1815</v>
      </c>
      <c r="D243" s="8" t="s">
        <v>1817</v>
      </c>
      <c r="E243" s="8" t="s">
        <v>2985</v>
      </c>
      <c r="F243" s="8" t="s">
        <v>2949</v>
      </c>
    </row>
    <row r="244" spans="1:6" s="8" customFormat="1">
      <c r="A244" s="8">
        <v>57</v>
      </c>
      <c r="B244" s="9">
        <v>4.25E-6</v>
      </c>
      <c r="C244" s="8" t="s">
        <v>1815</v>
      </c>
      <c r="D244" s="8" t="s">
        <v>1817</v>
      </c>
      <c r="E244" s="8" t="s">
        <v>2985</v>
      </c>
      <c r="F244" s="8" t="s">
        <v>2935</v>
      </c>
    </row>
    <row r="245" spans="1:6" s="8" customFormat="1">
      <c r="A245" s="8">
        <v>57</v>
      </c>
      <c r="B245" s="9">
        <v>4.25E-6</v>
      </c>
      <c r="C245" s="8" t="s">
        <v>1815</v>
      </c>
      <c r="D245" s="8" t="s">
        <v>1817</v>
      </c>
      <c r="E245" s="8" t="s">
        <v>2985</v>
      </c>
      <c r="F245" s="8" t="s">
        <v>2950</v>
      </c>
    </row>
    <row r="246" spans="1:6" s="8" customFormat="1">
      <c r="A246" s="8">
        <v>58</v>
      </c>
      <c r="B246" s="9">
        <v>4.3499999999999999E-6</v>
      </c>
      <c r="C246" s="8" t="s">
        <v>1818</v>
      </c>
      <c r="D246" s="8" t="s">
        <v>1820</v>
      </c>
      <c r="E246" s="8" t="s">
        <v>2986</v>
      </c>
      <c r="F246" s="8" t="s">
        <v>2927</v>
      </c>
    </row>
    <row r="247" spans="1:6" s="8" customFormat="1">
      <c r="A247" s="8">
        <v>58</v>
      </c>
      <c r="B247" s="9">
        <v>4.3499999999999999E-6</v>
      </c>
      <c r="C247" s="8" t="s">
        <v>1818</v>
      </c>
      <c r="D247" s="8" t="s">
        <v>1820</v>
      </c>
      <c r="E247" s="8" t="s">
        <v>2986</v>
      </c>
      <c r="F247" s="8" t="s">
        <v>2932</v>
      </c>
    </row>
    <row r="248" spans="1:6" s="8" customFormat="1">
      <c r="A248" s="8">
        <v>58</v>
      </c>
      <c r="B248" s="9">
        <v>4.3499999999999999E-6</v>
      </c>
      <c r="C248" s="8" t="s">
        <v>1818</v>
      </c>
      <c r="D248" s="8" t="s">
        <v>1820</v>
      </c>
      <c r="E248" s="8" t="s">
        <v>2986</v>
      </c>
      <c r="F248" s="8" t="s">
        <v>2922</v>
      </c>
    </row>
    <row r="249" spans="1:6" s="8" customFormat="1">
      <c r="A249" s="8">
        <v>58</v>
      </c>
      <c r="B249" s="9">
        <v>4.3499999999999999E-6</v>
      </c>
      <c r="C249" s="8" t="s">
        <v>1818</v>
      </c>
      <c r="D249" s="8" t="s">
        <v>1820</v>
      </c>
      <c r="E249" s="8" t="s">
        <v>2986</v>
      </c>
      <c r="F249" s="8" t="s">
        <v>2938</v>
      </c>
    </row>
    <row r="250" spans="1:6" s="8" customFormat="1">
      <c r="A250" s="8">
        <v>58</v>
      </c>
      <c r="B250" s="9">
        <v>4.3499999999999999E-6</v>
      </c>
      <c r="C250" s="8" t="s">
        <v>1821</v>
      </c>
      <c r="D250" s="8" t="s">
        <v>1823</v>
      </c>
      <c r="E250" s="8" t="s">
        <v>2987</v>
      </c>
      <c r="F250" s="8" t="s">
        <v>2928</v>
      </c>
    </row>
    <row r="251" spans="1:6" s="8" customFormat="1">
      <c r="A251" s="8">
        <v>58</v>
      </c>
      <c r="B251" s="9">
        <v>4.3499999999999999E-6</v>
      </c>
      <c r="C251" s="8" t="s">
        <v>1825</v>
      </c>
      <c r="D251" s="8" t="s">
        <v>1827</v>
      </c>
      <c r="E251" s="8" t="s">
        <v>2988</v>
      </c>
      <c r="F251" s="8" t="s">
        <v>2928</v>
      </c>
    </row>
    <row r="252" spans="1:6" s="8" customFormat="1">
      <c r="A252" s="8">
        <v>58</v>
      </c>
      <c r="B252" s="9">
        <v>4.3499999999999999E-6</v>
      </c>
      <c r="C252" s="8" t="s">
        <v>1825</v>
      </c>
      <c r="D252" s="8" t="s">
        <v>1827</v>
      </c>
      <c r="E252" s="8" t="s">
        <v>2988</v>
      </c>
      <c r="F252" s="8" t="s">
        <v>2921</v>
      </c>
    </row>
    <row r="253" spans="1:6" s="8" customFormat="1">
      <c r="A253" s="8">
        <v>58</v>
      </c>
      <c r="B253" s="9">
        <v>4.3499999999999999E-6</v>
      </c>
      <c r="C253" s="8" t="s">
        <v>1825</v>
      </c>
      <c r="D253" s="8" t="s">
        <v>1827</v>
      </c>
      <c r="E253" s="8" t="s">
        <v>2988</v>
      </c>
      <c r="F253" s="8" t="s">
        <v>2932</v>
      </c>
    </row>
    <row r="254" spans="1:6" s="8" customFormat="1">
      <c r="A254" s="8">
        <v>58</v>
      </c>
      <c r="B254" s="9">
        <v>4.3499999999999999E-6</v>
      </c>
      <c r="C254" s="8" t="s">
        <v>1825</v>
      </c>
      <c r="D254" s="8" t="s">
        <v>1827</v>
      </c>
      <c r="E254" s="8" t="s">
        <v>2988</v>
      </c>
      <c r="F254" s="8" t="s">
        <v>2955</v>
      </c>
    </row>
    <row r="255" spans="1:6" s="8" customFormat="1">
      <c r="A255" s="8">
        <v>58</v>
      </c>
      <c r="B255" s="9">
        <v>4.3499999999999999E-6</v>
      </c>
      <c r="C255" s="8" t="s">
        <v>1825</v>
      </c>
      <c r="D255" s="8" t="s">
        <v>1827</v>
      </c>
      <c r="E255" s="8" t="s">
        <v>2988</v>
      </c>
      <c r="F255" s="8" t="s">
        <v>2953</v>
      </c>
    </row>
    <row r="256" spans="1:6" s="8" customFormat="1">
      <c r="A256" s="8">
        <v>58</v>
      </c>
      <c r="B256" s="9">
        <v>4.3499999999999999E-6</v>
      </c>
      <c r="C256" s="8" t="s">
        <v>1825</v>
      </c>
      <c r="D256" s="8" t="s">
        <v>1827</v>
      </c>
      <c r="E256" s="8" t="s">
        <v>2988</v>
      </c>
      <c r="F256" s="8" t="s">
        <v>2923</v>
      </c>
    </row>
    <row r="257" spans="1:6" s="8" customFormat="1">
      <c r="A257" s="8">
        <v>58</v>
      </c>
      <c r="B257" s="9">
        <v>4.3499999999999999E-6</v>
      </c>
      <c r="C257" s="8" t="s">
        <v>1825</v>
      </c>
      <c r="D257" s="8" t="s">
        <v>1827</v>
      </c>
      <c r="E257" s="8" t="s">
        <v>2988</v>
      </c>
      <c r="F257" s="8" t="s">
        <v>2933</v>
      </c>
    </row>
    <row r="258" spans="1:6" s="8" customFormat="1">
      <c r="A258" s="8">
        <v>58</v>
      </c>
      <c r="B258" s="9">
        <v>4.3499999999999999E-6</v>
      </c>
      <c r="C258" s="8" t="s">
        <v>1825</v>
      </c>
      <c r="D258" s="8" t="s">
        <v>1827</v>
      </c>
      <c r="E258" s="8" t="s">
        <v>2988</v>
      </c>
      <c r="F258" s="8" t="s">
        <v>2945</v>
      </c>
    </row>
    <row r="259" spans="1:6" s="8" customFormat="1">
      <c r="A259" s="8">
        <v>58</v>
      </c>
      <c r="B259" s="9">
        <v>4.3499999999999999E-6</v>
      </c>
      <c r="C259" s="8" t="s">
        <v>1825</v>
      </c>
      <c r="D259" s="8" t="s">
        <v>1827</v>
      </c>
      <c r="E259" s="8" t="s">
        <v>2988</v>
      </c>
      <c r="F259" s="8" t="s">
        <v>2934</v>
      </c>
    </row>
    <row r="260" spans="1:6" s="8" customFormat="1">
      <c r="A260" s="8">
        <v>58</v>
      </c>
      <c r="B260" s="9">
        <v>4.3499999999999999E-6</v>
      </c>
      <c r="C260" s="8" t="s">
        <v>1825</v>
      </c>
      <c r="D260" s="8" t="s">
        <v>1827</v>
      </c>
      <c r="E260" s="8" t="s">
        <v>2988</v>
      </c>
      <c r="F260" s="8" t="s">
        <v>2946</v>
      </c>
    </row>
    <row r="261" spans="1:6" s="8" customFormat="1">
      <c r="A261" s="8">
        <v>58</v>
      </c>
      <c r="B261" s="9">
        <v>4.3499999999999999E-6</v>
      </c>
      <c r="C261" s="8" t="s">
        <v>1825</v>
      </c>
      <c r="D261" s="8" t="s">
        <v>1827</v>
      </c>
      <c r="E261" s="8" t="s">
        <v>2988</v>
      </c>
      <c r="F261" s="8" t="s">
        <v>2937</v>
      </c>
    </row>
    <row r="262" spans="1:6" s="8" customFormat="1">
      <c r="A262" s="8">
        <v>58</v>
      </c>
      <c r="B262" s="9">
        <v>4.3499999999999999E-6</v>
      </c>
      <c r="C262" s="8" t="s">
        <v>1825</v>
      </c>
      <c r="D262" s="8" t="s">
        <v>1827</v>
      </c>
      <c r="E262" s="8" t="s">
        <v>2988</v>
      </c>
      <c r="F262" s="8" t="s">
        <v>2925</v>
      </c>
    </row>
    <row r="263" spans="1:6" s="8" customFormat="1">
      <c r="A263" s="8">
        <v>58</v>
      </c>
      <c r="B263" s="9">
        <v>4.3499999999999999E-6</v>
      </c>
      <c r="C263" s="8" t="s">
        <v>1825</v>
      </c>
      <c r="D263" s="8" t="s">
        <v>1827</v>
      </c>
      <c r="E263" s="8" t="s">
        <v>2988</v>
      </c>
      <c r="F263" s="8" t="s">
        <v>2938</v>
      </c>
    </row>
    <row r="264" spans="1:6" s="8" customFormat="1">
      <c r="A264" s="8">
        <v>58</v>
      </c>
      <c r="B264" s="9">
        <v>4.3499999999999999E-6</v>
      </c>
      <c r="C264" s="8" t="s">
        <v>1825</v>
      </c>
      <c r="D264" s="8" t="s">
        <v>1827</v>
      </c>
      <c r="E264" s="8" t="s">
        <v>2988</v>
      </c>
      <c r="F264" s="8" t="s">
        <v>2961</v>
      </c>
    </row>
    <row r="265" spans="1:6" s="8" customFormat="1">
      <c r="A265" s="8">
        <v>58</v>
      </c>
      <c r="B265" s="9">
        <v>4.3499999999999999E-6</v>
      </c>
      <c r="C265" s="8" t="s">
        <v>1825</v>
      </c>
      <c r="D265" s="8" t="s">
        <v>1827</v>
      </c>
      <c r="E265" s="8" t="s">
        <v>2988</v>
      </c>
      <c r="F265" s="8" t="s">
        <v>2926</v>
      </c>
    </row>
    <row r="266" spans="1:6" s="8" customFormat="1">
      <c r="A266" s="8">
        <v>58</v>
      </c>
      <c r="B266" s="9">
        <v>4.3499999999999999E-6</v>
      </c>
      <c r="C266" s="8" t="s">
        <v>1825</v>
      </c>
      <c r="D266" s="8" t="s">
        <v>1827</v>
      </c>
      <c r="E266" s="8" t="s">
        <v>2988</v>
      </c>
      <c r="F266" s="8" t="s">
        <v>2927</v>
      </c>
    </row>
    <row r="267" spans="1:6" s="8" customFormat="1">
      <c r="A267" s="8">
        <v>58</v>
      </c>
      <c r="B267" s="9">
        <v>4.3499999999999999E-6</v>
      </c>
      <c r="C267" s="8" t="s">
        <v>1841</v>
      </c>
      <c r="D267" s="8" t="s">
        <v>1843</v>
      </c>
      <c r="E267" s="8" t="s">
        <v>2989</v>
      </c>
      <c r="F267" s="8" t="s">
        <v>2928</v>
      </c>
    </row>
    <row r="268" spans="1:6" s="8" customFormat="1">
      <c r="A268" s="8">
        <v>58</v>
      </c>
      <c r="B268" s="9">
        <v>4.3499999999999999E-6</v>
      </c>
      <c r="C268" s="8" t="s">
        <v>1841</v>
      </c>
      <c r="D268" s="8" t="s">
        <v>1843</v>
      </c>
      <c r="E268" s="8" t="s">
        <v>2989</v>
      </c>
      <c r="F268" s="8" t="s">
        <v>2922</v>
      </c>
    </row>
    <row r="269" spans="1:6" s="8" customFormat="1">
      <c r="A269" s="8">
        <v>58</v>
      </c>
      <c r="B269" s="9">
        <v>4.3499999999999999E-6</v>
      </c>
      <c r="C269" s="8" t="s">
        <v>1841</v>
      </c>
      <c r="D269" s="8" t="s">
        <v>1843</v>
      </c>
      <c r="E269" s="8" t="s">
        <v>2989</v>
      </c>
      <c r="F269" s="8" t="s">
        <v>2953</v>
      </c>
    </row>
    <row r="270" spans="1:6" s="8" customFormat="1">
      <c r="A270" s="8">
        <v>58</v>
      </c>
      <c r="B270" s="9">
        <v>4.3499999999999999E-6</v>
      </c>
      <c r="C270" s="8" t="s">
        <v>1841</v>
      </c>
      <c r="D270" s="8" t="s">
        <v>1843</v>
      </c>
      <c r="E270" s="8" t="s">
        <v>2989</v>
      </c>
      <c r="F270" s="8" t="s">
        <v>2944</v>
      </c>
    </row>
    <row r="271" spans="1:6" s="8" customFormat="1">
      <c r="A271" s="8">
        <v>59</v>
      </c>
      <c r="B271" s="9">
        <v>4.3599999999999998E-6</v>
      </c>
      <c r="C271" s="8" t="s">
        <v>1844</v>
      </c>
      <c r="D271" s="8" t="s">
        <v>1846</v>
      </c>
      <c r="E271" s="8" t="s">
        <v>2990</v>
      </c>
      <c r="F271" s="8" t="s">
        <v>2926</v>
      </c>
    </row>
    <row r="272" spans="1:6" s="8" customFormat="1">
      <c r="A272" s="8">
        <v>59</v>
      </c>
      <c r="B272" s="9">
        <v>4.3599999999999998E-6</v>
      </c>
      <c r="C272" s="8" t="s">
        <v>1844</v>
      </c>
      <c r="D272" s="8" t="s">
        <v>1846</v>
      </c>
      <c r="E272" s="8" t="s">
        <v>2990</v>
      </c>
      <c r="F272" s="8" t="s">
        <v>2932</v>
      </c>
    </row>
    <row r="273" spans="1:6" s="8" customFormat="1">
      <c r="A273" s="8">
        <v>59</v>
      </c>
      <c r="B273" s="9">
        <v>4.3599999999999998E-6</v>
      </c>
      <c r="C273" s="8" t="s">
        <v>1844</v>
      </c>
      <c r="D273" s="8" t="s">
        <v>1846</v>
      </c>
      <c r="E273" s="8" t="s">
        <v>2990</v>
      </c>
      <c r="F273" s="8" t="s">
        <v>2923</v>
      </c>
    </row>
    <row r="274" spans="1:6" s="8" customFormat="1">
      <c r="A274" s="8">
        <v>59</v>
      </c>
      <c r="B274" s="9">
        <v>4.3599999999999998E-6</v>
      </c>
      <c r="C274" s="8" t="s">
        <v>1844</v>
      </c>
      <c r="D274" s="8" t="s">
        <v>1846</v>
      </c>
      <c r="E274" s="8" t="s">
        <v>2990</v>
      </c>
      <c r="F274" s="8" t="s">
        <v>2924</v>
      </c>
    </row>
    <row r="275" spans="1:6" s="8" customFormat="1">
      <c r="A275" s="8">
        <v>59</v>
      </c>
      <c r="B275" s="9">
        <v>4.3599999999999998E-6</v>
      </c>
      <c r="C275" s="8" t="s">
        <v>1844</v>
      </c>
      <c r="D275" s="8" t="s">
        <v>1846</v>
      </c>
      <c r="E275" s="8" t="s">
        <v>2990</v>
      </c>
      <c r="F275" s="8" t="s">
        <v>2945</v>
      </c>
    </row>
    <row r="276" spans="1:6" s="8" customFormat="1">
      <c r="A276" s="8">
        <v>62</v>
      </c>
      <c r="B276" s="9">
        <v>4.5199999999999999E-6</v>
      </c>
      <c r="C276" s="8" t="s">
        <v>1862</v>
      </c>
      <c r="D276" s="8" t="s">
        <v>1864</v>
      </c>
      <c r="E276" s="8" t="s">
        <v>2991</v>
      </c>
      <c r="F276" s="8" t="s">
        <v>2950</v>
      </c>
    </row>
    <row r="277" spans="1:6" s="8" customFormat="1">
      <c r="A277" s="8">
        <v>62</v>
      </c>
      <c r="B277" s="9">
        <v>4.5199999999999999E-6</v>
      </c>
      <c r="C277" s="8" t="s">
        <v>1862</v>
      </c>
      <c r="D277" s="8" t="s">
        <v>1864</v>
      </c>
      <c r="E277" s="8" t="s">
        <v>2991</v>
      </c>
      <c r="F277" s="8" t="s">
        <v>2932</v>
      </c>
    </row>
    <row r="278" spans="1:6" s="8" customFormat="1">
      <c r="A278" s="8">
        <v>62</v>
      </c>
      <c r="B278" s="9">
        <v>4.5199999999999999E-6</v>
      </c>
      <c r="C278" s="8" t="s">
        <v>1862</v>
      </c>
      <c r="D278" s="8" t="s">
        <v>1864</v>
      </c>
      <c r="E278" s="8" t="s">
        <v>2991</v>
      </c>
      <c r="F278" s="8" t="s">
        <v>2923</v>
      </c>
    </row>
    <row r="279" spans="1:6" s="8" customFormat="1">
      <c r="A279" s="8">
        <v>62</v>
      </c>
      <c r="B279" s="9">
        <v>4.5199999999999999E-6</v>
      </c>
      <c r="C279" s="8" t="s">
        <v>1862</v>
      </c>
      <c r="D279" s="8" t="s">
        <v>1864</v>
      </c>
      <c r="E279" s="8" t="s">
        <v>2991</v>
      </c>
      <c r="F279" s="8" t="s">
        <v>2925</v>
      </c>
    </row>
    <row r="280" spans="1:6" s="8" customFormat="1">
      <c r="A280" s="8">
        <v>62</v>
      </c>
      <c r="B280" s="9">
        <v>4.5199999999999999E-6</v>
      </c>
      <c r="C280" s="8" t="s">
        <v>1862</v>
      </c>
      <c r="D280" s="8" t="s">
        <v>1864</v>
      </c>
      <c r="E280" s="8" t="s">
        <v>2991</v>
      </c>
      <c r="F280" s="8" t="s">
        <v>2938</v>
      </c>
    </row>
    <row r="281" spans="1:6" s="8" customFormat="1">
      <c r="A281" s="8">
        <v>62</v>
      </c>
      <c r="B281" s="9">
        <v>4.5199999999999999E-6</v>
      </c>
      <c r="C281" s="8" t="s">
        <v>1862</v>
      </c>
      <c r="D281" s="8" t="s">
        <v>1864</v>
      </c>
      <c r="E281" s="8" t="s">
        <v>2991</v>
      </c>
      <c r="F281" s="8" t="s">
        <v>2926</v>
      </c>
    </row>
    <row r="282" spans="1:6" s="8" customFormat="1">
      <c r="A282" s="8">
        <v>62</v>
      </c>
      <c r="B282" s="9">
        <v>4.5199999999999999E-6</v>
      </c>
      <c r="C282" s="8" t="s">
        <v>1862</v>
      </c>
      <c r="D282" s="8" t="s">
        <v>1864</v>
      </c>
      <c r="E282" s="8" t="s">
        <v>2991</v>
      </c>
      <c r="F282" s="8" t="s">
        <v>2939</v>
      </c>
    </row>
    <row r="283" spans="1:6" s="8" customFormat="1">
      <c r="A283" s="8">
        <v>63</v>
      </c>
      <c r="B283" s="9">
        <v>4.7700000000000001E-6</v>
      </c>
      <c r="C283" s="8" t="s">
        <v>1866</v>
      </c>
      <c r="D283" s="8" t="s">
        <v>1868</v>
      </c>
      <c r="E283" s="8" t="s">
        <v>2992</v>
      </c>
      <c r="F283" s="8" t="s">
        <v>2927</v>
      </c>
    </row>
    <row r="284" spans="1:6" s="8" customFormat="1">
      <c r="A284" s="8">
        <v>63</v>
      </c>
      <c r="B284" s="9">
        <v>4.7700000000000001E-6</v>
      </c>
      <c r="C284" s="8" t="s">
        <v>1866</v>
      </c>
      <c r="D284" s="8" t="s">
        <v>1868</v>
      </c>
      <c r="E284" s="8" t="s">
        <v>2992</v>
      </c>
      <c r="F284" s="8" t="s">
        <v>2933</v>
      </c>
    </row>
    <row r="285" spans="1:6" s="8" customFormat="1">
      <c r="A285" s="8">
        <v>64</v>
      </c>
      <c r="B285" s="9">
        <v>4.8199999999999996E-6</v>
      </c>
      <c r="C285" s="8" t="s">
        <v>1870</v>
      </c>
      <c r="D285" s="8" t="s">
        <v>1872</v>
      </c>
      <c r="E285" s="8" t="s">
        <v>2993</v>
      </c>
      <c r="F285" s="8" t="s">
        <v>2943</v>
      </c>
    </row>
    <row r="286" spans="1:6" s="8" customFormat="1">
      <c r="A286" s="8">
        <v>64</v>
      </c>
      <c r="B286" s="9">
        <v>4.8199999999999996E-6</v>
      </c>
      <c r="C286" s="8" t="s">
        <v>1870</v>
      </c>
      <c r="D286" s="8" t="s">
        <v>1872</v>
      </c>
      <c r="E286" s="8" t="s">
        <v>2993</v>
      </c>
      <c r="F286" s="8" t="s">
        <v>2921</v>
      </c>
    </row>
    <row r="287" spans="1:6" s="8" customFormat="1">
      <c r="A287" s="8">
        <v>64</v>
      </c>
      <c r="B287" s="9">
        <v>4.8199999999999996E-6</v>
      </c>
      <c r="C287" s="8" t="s">
        <v>1870</v>
      </c>
      <c r="D287" s="8" t="s">
        <v>1872</v>
      </c>
      <c r="E287" s="8" t="s">
        <v>2993</v>
      </c>
      <c r="F287" s="8" t="s">
        <v>2932</v>
      </c>
    </row>
    <row r="288" spans="1:6" s="8" customFormat="1">
      <c r="A288" s="8">
        <v>64</v>
      </c>
      <c r="B288" s="9">
        <v>4.8199999999999996E-6</v>
      </c>
      <c r="C288" s="8" t="s">
        <v>1870</v>
      </c>
      <c r="D288" s="8" t="s">
        <v>1872</v>
      </c>
      <c r="E288" s="8" t="s">
        <v>2993</v>
      </c>
      <c r="F288" s="8" t="s">
        <v>2953</v>
      </c>
    </row>
    <row r="289" spans="1:6" s="8" customFormat="1">
      <c r="A289" s="8">
        <v>64</v>
      </c>
      <c r="B289" s="9">
        <v>4.8199999999999996E-6</v>
      </c>
      <c r="C289" s="8" t="s">
        <v>1870</v>
      </c>
      <c r="D289" s="8" t="s">
        <v>1872</v>
      </c>
      <c r="E289" s="8" t="s">
        <v>2993</v>
      </c>
      <c r="F289" s="8" t="s">
        <v>2923</v>
      </c>
    </row>
    <row r="290" spans="1:6" s="8" customFormat="1">
      <c r="A290" s="8">
        <v>64</v>
      </c>
      <c r="B290" s="9">
        <v>4.8199999999999996E-6</v>
      </c>
      <c r="C290" s="8" t="s">
        <v>1870</v>
      </c>
      <c r="D290" s="8" t="s">
        <v>1872</v>
      </c>
      <c r="E290" s="8" t="s">
        <v>2993</v>
      </c>
      <c r="F290" s="8" t="s">
        <v>2924</v>
      </c>
    </row>
    <row r="291" spans="1:6" s="8" customFormat="1">
      <c r="A291" s="8">
        <v>64</v>
      </c>
      <c r="B291" s="9">
        <v>4.8199999999999996E-6</v>
      </c>
      <c r="C291" s="8" t="s">
        <v>1870</v>
      </c>
      <c r="D291" s="8" t="s">
        <v>1872</v>
      </c>
      <c r="E291" s="8" t="s">
        <v>2993</v>
      </c>
      <c r="F291" s="8" t="s">
        <v>2933</v>
      </c>
    </row>
    <row r="292" spans="1:6" s="8" customFormat="1">
      <c r="A292" s="8">
        <v>64</v>
      </c>
      <c r="B292" s="9">
        <v>4.8199999999999996E-6</v>
      </c>
      <c r="C292" s="8" t="s">
        <v>1870</v>
      </c>
      <c r="D292" s="8" t="s">
        <v>1872</v>
      </c>
      <c r="E292" s="8" t="s">
        <v>2993</v>
      </c>
      <c r="F292" s="8" t="s">
        <v>2945</v>
      </c>
    </row>
    <row r="293" spans="1:6" s="8" customFormat="1">
      <c r="A293" s="8">
        <v>64</v>
      </c>
      <c r="B293" s="9">
        <v>4.8199999999999996E-6</v>
      </c>
      <c r="C293" s="8" t="s">
        <v>1870</v>
      </c>
      <c r="D293" s="8" t="s">
        <v>1872</v>
      </c>
      <c r="E293" s="8" t="s">
        <v>2993</v>
      </c>
      <c r="F293" s="8" t="s">
        <v>2934</v>
      </c>
    </row>
    <row r="294" spans="1:6" s="8" customFormat="1">
      <c r="A294" s="8">
        <v>64</v>
      </c>
      <c r="B294" s="9">
        <v>4.8199999999999996E-6</v>
      </c>
      <c r="C294" s="8" t="s">
        <v>1870</v>
      </c>
      <c r="D294" s="8" t="s">
        <v>1872</v>
      </c>
      <c r="E294" s="8" t="s">
        <v>2993</v>
      </c>
      <c r="F294" s="8" t="s">
        <v>2946</v>
      </c>
    </row>
    <row r="295" spans="1:6" s="8" customFormat="1">
      <c r="A295" s="8">
        <v>64</v>
      </c>
      <c r="B295" s="9">
        <v>4.8199999999999996E-6</v>
      </c>
      <c r="C295" s="8" t="s">
        <v>1870</v>
      </c>
      <c r="D295" s="8" t="s">
        <v>1872</v>
      </c>
      <c r="E295" s="8" t="s">
        <v>2993</v>
      </c>
      <c r="F295" s="8" t="s">
        <v>2947</v>
      </c>
    </row>
    <row r="296" spans="1:6" s="8" customFormat="1">
      <c r="A296" s="8">
        <v>64</v>
      </c>
      <c r="B296" s="9">
        <v>4.8199999999999996E-6</v>
      </c>
      <c r="C296" s="8" t="s">
        <v>1870</v>
      </c>
      <c r="D296" s="8" t="s">
        <v>1872</v>
      </c>
      <c r="E296" s="8" t="s">
        <v>2993</v>
      </c>
      <c r="F296" s="8" t="s">
        <v>2925</v>
      </c>
    </row>
    <row r="297" spans="1:6" s="8" customFormat="1">
      <c r="A297" s="8">
        <v>64</v>
      </c>
      <c r="B297" s="9">
        <v>4.8199999999999996E-6</v>
      </c>
      <c r="C297" s="8" t="s">
        <v>1870</v>
      </c>
      <c r="D297" s="8" t="s">
        <v>1872</v>
      </c>
      <c r="E297" s="8" t="s">
        <v>2993</v>
      </c>
      <c r="F297" s="8" t="s">
        <v>2926</v>
      </c>
    </row>
    <row r="298" spans="1:6" s="8" customFormat="1">
      <c r="A298" s="8">
        <v>64</v>
      </c>
      <c r="B298" s="9">
        <v>4.8199999999999996E-6</v>
      </c>
      <c r="C298" s="8" t="s">
        <v>1870</v>
      </c>
      <c r="D298" s="8" t="s">
        <v>1872</v>
      </c>
      <c r="E298" s="8" t="s">
        <v>2993</v>
      </c>
      <c r="F298" s="8" t="s">
        <v>2935</v>
      </c>
    </row>
    <row r="299" spans="1:6" s="8" customFormat="1">
      <c r="A299" s="8">
        <v>64</v>
      </c>
      <c r="B299" s="9">
        <v>4.8199999999999996E-6</v>
      </c>
      <c r="C299" s="8" t="s">
        <v>1870</v>
      </c>
      <c r="D299" s="8" t="s">
        <v>1872</v>
      </c>
      <c r="E299" s="8" t="s">
        <v>2993</v>
      </c>
      <c r="F299" s="8" t="s">
        <v>2950</v>
      </c>
    </row>
    <row r="300" spans="1:6" s="8" customFormat="1">
      <c r="A300" s="8">
        <v>64</v>
      </c>
      <c r="B300" s="9">
        <v>4.8199999999999996E-6</v>
      </c>
      <c r="C300" s="8" t="s">
        <v>1870</v>
      </c>
      <c r="D300" s="8" t="s">
        <v>1872</v>
      </c>
      <c r="E300" s="8" t="s">
        <v>2993</v>
      </c>
      <c r="F300" s="8" t="s">
        <v>2927</v>
      </c>
    </row>
    <row r="301" spans="1:6" s="8" customFormat="1">
      <c r="A301" s="8">
        <v>64</v>
      </c>
      <c r="B301" s="9">
        <v>4.8199999999999996E-6</v>
      </c>
      <c r="C301" s="8" t="s">
        <v>1870</v>
      </c>
      <c r="D301" s="8" t="s">
        <v>1872</v>
      </c>
      <c r="E301" s="8" t="s">
        <v>2993</v>
      </c>
      <c r="F301" s="8" t="s">
        <v>2928</v>
      </c>
    </row>
    <row r="302" spans="1:6" s="8" customFormat="1">
      <c r="A302" s="8">
        <v>65</v>
      </c>
      <c r="B302" s="9">
        <v>4.8400000000000002E-6</v>
      </c>
      <c r="C302" s="8" t="s">
        <v>1874</v>
      </c>
      <c r="D302" s="8" t="s">
        <v>1876</v>
      </c>
      <c r="E302" s="8" t="s">
        <v>2994</v>
      </c>
      <c r="F302" s="8" t="s">
        <v>2935</v>
      </c>
    </row>
    <row r="303" spans="1:6" s="8" customFormat="1">
      <c r="A303" s="8">
        <v>65</v>
      </c>
      <c r="B303" s="9">
        <v>4.8400000000000002E-6</v>
      </c>
      <c r="C303" s="8" t="s">
        <v>1874</v>
      </c>
      <c r="D303" s="8" t="s">
        <v>1876</v>
      </c>
      <c r="E303" s="8" t="s">
        <v>2994</v>
      </c>
      <c r="F303" s="8" t="s">
        <v>2932</v>
      </c>
    </row>
    <row r="304" spans="1:6" s="8" customFormat="1">
      <c r="A304" s="8">
        <v>65</v>
      </c>
      <c r="B304" s="9">
        <v>4.8400000000000002E-6</v>
      </c>
      <c r="C304" s="8" t="s">
        <v>1874</v>
      </c>
      <c r="D304" s="8" t="s">
        <v>1876</v>
      </c>
      <c r="E304" s="8" t="s">
        <v>2994</v>
      </c>
      <c r="F304" s="8" t="s">
        <v>2922</v>
      </c>
    </row>
    <row r="305" spans="1:6" s="8" customFormat="1">
      <c r="A305" s="8">
        <v>65</v>
      </c>
      <c r="B305" s="9">
        <v>4.8400000000000002E-6</v>
      </c>
      <c r="C305" s="8" t="s">
        <v>1874</v>
      </c>
      <c r="D305" s="8" t="s">
        <v>1876</v>
      </c>
      <c r="E305" s="8" t="s">
        <v>2994</v>
      </c>
      <c r="F305" s="8" t="s">
        <v>2923</v>
      </c>
    </row>
    <row r="306" spans="1:6" s="8" customFormat="1">
      <c r="A306" s="8">
        <v>65</v>
      </c>
      <c r="B306" s="9">
        <v>4.8400000000000002E-6</v>
      </c>
      <c r="C306" s="8" t="s">
        <v>1874</v>
      </c>
      <c r="D306" s="8" t="s">
        <v>1876</v>
      </c>
      <c r="E306" s="8" t="s">
        <v>2994</v>
      </c>
      <c r="F306" s="8" t="s">
        <v>2944</v>
      </c>
    </row>
    <row r="307" spans="1:6" s="8" customFormat="1">
      <c r="A307" s="8">
        <v>65</v>
      </c>
      <c r="B307" s="9">
        <v>4.8400000000000002E-6</v>
      </c>
      <c r="C307" s="8" t="s">
        <v>1874</v>
      </c>
      <c r="D307" s="8" t="s">
        <v>1876</v>
      </c>
      <c r="E307" s="8" t="s">
        <v>2994</v>
      </c>
      <c r="F307" s="8" t="s">
        <v>2945</v>
      </c>
    </row>
    <row r="308" spans="1:6" s="8" customFormat="1">
      <c r="A308" s="8">
        <v>65</v>
      </c>
      <c r="B308" s="9">
        <v>4.8400000000000002E-6</v>
      </c>
      <c r="C308" s="8" t="s">
        <v>1874</v>
      </c>
      <c r="D308" s="8" t="s">
        <v>1876</v>
      </c>
      <c r="E308" s="8" t="s">
        <v>2994</v>
      </c>
      <c r="F308" s="8" t="s">
        <v>2925</v>
      </c>
    </row>
    <row r="309" spans="1:6" s="8" customFormat="1">
      <c r="A309" s="8">
        <v>65</v>
      </c>
      <c r="B309" s="9">
        <v>4.8400000000000002E-6</v>
      </c>
      <c r="C309" s="8" t="s">
        <v>1874</v>
      </c>
      <c r="D309" s="8" t="s">
        <v>1876</v>
      </c>
      <c r="E309" s="8" t="s">
        <v>2994</v>
      </c>
      <c r="F309" s="8" t="s">
        <v>2938</v>
      </c>
    </row>
    <row r="310" spans="1:6" s="8" customFormat="1">
      <c r="A310" s="8">
        <v>65</v>
      </c>
      <c r="B310" s="9">
        <v>4.8400000000000002E-6</v>
      </c>
      <c r="C310" s="8" t="s">
        <v>1874</v>
      </c>
      <c r="D310" s="8" t="s">
        <v>1876</v>
      </c>
      <c r="E310" s="8" t="s">
        <v>2994</v>
      </c>
      <c r="F310" s="8" t="s">
        <v>2926</v>
      </c>
    </row>
    <row r="311" spans="1:6" s="8" customFormat="1">
      <c r="A311" s="8">
        <v>65</v>
      </c>
      <c r="B311" s="9">
        <v>4.8400000000000002E-6</v>
      </c>
      <c r="C311" s="8" t="s">
        <v>1874</v>
      </c>
      <c r="D311" s="8" t="s">
        <v>1876</v>
      </c>
      <c r="E311" s="8" t="s">
        <v>2994</v>
      </c>
      <c r="F311" s="8" t="s">
        <v>2939</v>
      </c>
    </row>
    <row r="312" spans="1:6" s="8" customFormat="1">
      <c r="A312" s="8">
        <v>66</v>
      </c>
      <c r="B312" s="9">
        <v>4.8899999999999998E-6</v>
      </c>
      <c r="C312" s="8" t="s">
        <v>1878</v>
      </c>
      <c r="D312" s="8" t="s">
        <v>1880</v>
      </c>
      <c r="E312" s="8" t="s">
        <v>2995</v>
      </c>
      <c r="F312" s="8" t="s">
        <v>2943</v>
      </c>
    </row>
    <row r="313" spans="1:6" s="8" customFormat="1">
      <c r="A313" s="8">
        <v>66</v>
      </c>
      <c r="B313" s="9">
        <v>4.8899999999999998E-6</v>
      </c>
      <c r="C313" s="8" t="s">
        <v>1878</v>
      </c>
      <c r="D313" s="8" t="s">
        <v>1880</v>
      </c>
      <c r="E313" s="8" t="s">
        <v>2995</v>
      </c>
      <c r="F313" s="8" t="s">
        <v>2932</v>
      </c>
    </row>
    <row r="314" spans="1:6" s="8" customFormat="1">
      <c r="A314" s="8">
        <v>66</v>
      </c>
      <c r="B314" s="9">
        <v>4.8899999999999998E-6</v>
      </c>
      <c r="C314" s="8" t="s">
        <v>1878</v>
      </c>
      <c r="D314" s="8" t="s">
        <v>1880</v>
      </c>
      <c r="E314" s="8" t="s">
        <v>2995</v>
      </c>
      <c r="F314" s="8" t="s">
        <v>2922</v>
      </c>
    </row>
    <row r="315" spans="1:6" s="8" customFormat="1">
      <c r="A315" s="8">
        <v>66</v>
      </c>
      <c r="B315" s="9">
        <v>4.8899999999999998E-6</v>
      </c>
      <c r="C315" s="8" t="s">
        <v>1878</v>
      </c>
      <c r="D315" s="8" t="s">
        <v>1880</v>
      </c>
      <c r="E315" s="8" t="s">
        <v>2995</v>
      </c>
      <c r="F315" s="8" t="s">
        <v>2953</v>
      </c>
    </row>
    <row r="316" spans="1:6" s="8" customFormat="1">
      <c r="A316" s="8">
        <v>66</v>
      </c>
      <c r="B316" s="9">
        <v>4.8899999999999998E-6</v>
      </c>
      <c r="C316" s="8" t="s">
        <v>1878</v>
      </c>
      <c r="D316" s="8" t="s">
        <v>1880</v>
      </c>
      <c r="E316" s="8" t="s">
        <v>2995</v>
      </c>
      <c r="F316" s="8" t="s">
        <v>2924</v>
      </c>
    </row>
    <row r="317" spans="1:6" s="8" customFormat="1">
      <c r="A317" s="8">
        <v>66</v>
      </c>
      <c r="B317" s="9">
        <v>4.8899999999999998E-6</v>
      </c>
      <c r="C317" s="8" t="s">
        <v>1878</v>
      </c>
      <c r="D317" s="8" t="s">
        <v>1880</v>
      </c>
      <c r="E317" s="8" t="s">
        <v>2995</v>
      </c>
      <c r="F317" s="8" t="s">
        <v>2944</v>
      </c>
    </row>
    <row r="318" spans="1:6" s="8" customFormat="1">
      <c r="A318" s="8">
        <v>66</v>
      </c>
      <c r="B318" s="9">
        <v>4.8899999999999998E-6</v>
      </c>
      <c r="C318" s="8" t="s">
        <v>1878</v>
      </c>
      <c r="D318" s="8" t="s">
        <v>1880</v>
      </c>
      <c r="E318" s="8" t="s">
        <v>2995</v>
      </c>
      <c r="F318" s="8" t="s">
        <v>2933</v>
      </c>
    </row>
    <row r="319" spans="1:6" s="8" customFormat="1">
      <c r="A319" s="8">
        <v>66</v>
      </c>
      <c r="B319" s="9">
        <v>4.8899999999999998E-6</v>
      </c>
      <c r="C319" s="8" t="s">
        <v>1878</v>
      </c>
      <c r="D319" s="8" t="s">
        <v>1880</v>
      </c>
      <c r="E319" s="8" t="s">
        <v>2995</v>
      </c>
      <c r="F319" s="8" t="s">
        <v>2945</v>
      </c>
    </row>
    <row r="320" spans="1:6" s="8" customFormat="1">
      <c r="A320" s="8">
        <v>66</v>
      </c>
      <c r="B320" s="9">
        <v>4.8899999999999998E-6</v>
      </c>
      <c r="C320" s="8" t="s">
        <v>1878</v>
      </c>
      <c r="D320" s="8" t="s">
        <v>1880</v>
      </c>
      <c r="E320" s="8" t="s">
        <v>2995</v>
      </c>
      <c r="F320" s="8" t="s">
        <v>2934</v>
      </c>
    </row>
    <row r="321" spans="1:6" s="8" customFormat="1">
      <c r="A321" s="8">
        <v>66</v>
      </c>
      <c r="B321" s="9">
        <v>4.8899999999999998E-6</v>
      </c>
      <c r="C321" s="8" t="s">
        <v>1878</v>
      </c>
      <c r="D321" s="8" t="s">
        <v>1880</v>
      </c>
      <c r="E321" s="8" t="s">
        <v>2995</v>
      </c>
      <c r="F321" s="8" t="s">
        <v>2947</v>
      </c>
    </row>
    <row r="322" spans="1:6" s="8" customFormat="1">
      <c r="A322" s="8">
        <v>66</v>
      </c>
      <c r="B322" s="9">
        <v>4.8899999999999998E-6</v>
      </c>
      <c r="C322" s="8" t="s">
        <v>1878</v>
      </c>
      <c r="D322" s="8" t="s">
        <v>1880</v>
      </c>
      <c r="E322" s="8" t="s">
        <v>2995</v>
      </c>
      <c r="F322" s="8" t="s">
        <v>2937</v>
      </c>
    </row>
    <row r="323" spans="1:6" s="8" customFormat="1">
      <c r="A323" s="8">
        <v>66</v>
      </c>
      <c r="B323" s="9">
        <v>4.8899999999999998E-6</v>
      </c>
      <c r="C323" s="8" t="s">
        <v>1878</v>
      </c>
      <c r="D323" s="8" t="s">
        <v>1880</v>
      </c>
      <c r="E323" s="8" t="s">
        <v>2995</v>
      </c>
      <c r="F323" s="8" t="s">
        <v>2938</v>
      </c>
    </row>
    <row r="324" spans="1:6" s="8" customFormat="1">
      <c r="A324" s="8">
        <v>66</v>
      </c>
      <c r="B324" s="9">
        <v>4.8899999999999998E-6</v>
      </c>
      <c r="C324" s="8" t="s">
        <v>1878</v>
      </c>
      <c r="D324" s="8" t="s">
        <v>1880</v>
      </c>
      <c r="E324" s="8" t="s">
        <v>2995</v>
      </c>
      <c r="F324" s="8" t="s">
        <v>2926</v>
      </c>
    </row>
    <row r="325" spans="1:6" s="8" customFormat="1">
      <c r="A325" s="8">
        <v>66</v>
      </c>
      <c r="B325" s="9">
        <v>4.8899999999999998E-6</v>
      </c>
      <c r="C325" s="8" t="s">
        <v>1878</v>
      </c>
      <c r="D325" s="8" t="s">
        <v>1880</v>
      </c>
      <c r="E325" s="8" t="s">
        <v>2995</v>
      </c>
      <c r="F325" s="8" t="s">
        <v>2948</v>
      </c>
    </row>
    <row r="326" spans="1:6" s="8" customFormat="1">
      <c r="A326" s="8">
        <v>66</v>
      </c>
      <c r="B326" s="9">
        <v>4.8899999999999998E-6</v>
      </c>
      <c r="C326" s="8" t="s">
        <v>1878</v>
      </c>
      <c r="D326" s="8" t="s">
        <v>1880</v>
      </c>
      <c r="E326" s="8" t="s">
        <v>2995</v>
      </c>
      <c r="F326" s="8" t="s">
        <v>2949</v>
      </c>
    </row>
    <row r="327" spans="1:6" s="8" customFormat="1">
      <c r="A327" s="8">
        <v>66</v>
      </c>
      <c r="B327" s="9">
        <v>4.8899999999999998E-6</v>
      </c>
      <c r="C327" s="8" t="s">
        <v>1878</v>
      </c>
      <c r="D327" s="8" t="s">
        <v>1880</v>
      </c>
      <c r="E327" s="8" t="s">
        <v>2995</v>
      </c>
      <c r="F327" s="8" t="s">
        <v>2927</v>
      </c>
    </row>
    <row r="328" spans="1:6" s="8" customFormat="1">
      <c r="A328" s="8">
        <v>66</v>
      </c>
      <c r="B328" s="9">
        <v>4.8899999999999998E-6</v>
      </c>
      <c r="C328" s="8" t="s">
        <v>1878</v>
      </c>
      <c r="D328" s="8" t="s">
        <v>1880</v>
      </c>
      <c r="E328" s="8" t="s">
        <v>2995</v>
      </c>
      <c r="F328" s="8" t="s">
        <v>2928</v>
      </c>
    </row>
    <row r="329" spans="1:6" s="8" customFormat="1">
      <c r="A329" s="8">
        <v>67</v>
      </c>
      <c r="B329" s="9">
        <v>5.1200000000000001E-6</v>
      </c>
      <c r="C329" s="8" t="s">
        <v>1882</v>
      </c>
      <c r="D329" s="8" t="s">
        <v>1884</v>
      </c>
      <c r="E329" s="8" t="s">
        <v>2996</v>
      </c>
      <c r="F329" s="8" t="s">
        <v>2927</v>
      </c>
    </row>
    <row r="330" spans="1:6" s="8" customFormat="1">
      <c r="A330" s="8">
        <v>67</v>
      </c>
      <c r="B330" s="9">
        <v>5.1200000000000001E-6</v>
      </c>
      <c r="C330" s="8" t="s">
        <v>1882</v>
      </c>
      <c r="D330" s="8" t="s">
        <v>1884</v>
      </c>
      <c r="E330" s="8" t="s">
        <v>2996</v>
      </c>
      <c r="F330" s="8" t="s">
        <v>2932</v>
      </c>
    </row>
    <row r="331" spans="1:6" s="8" customFormat="1">
      <c r="A331" s="8">
        <v>67</v>
      </c>
      <c r="B331" s="9">
        <v>5.1200000000000001E-6</v>
      </c>
      <c r="C331" s="8" t="s">
        <v>1882</v>
      </c>
      <c r="D331" s="8" t="s">
        <v>1884</v>
      </c>
      <c r="E331" s="8" t="s">
        <v>2996</v>
      </c>
      <c r="F331" s="8" t="s">
        <v>2937</v>
      </c>
    </row>
    <row r="332" spans="1:6" s="8" customFormat="1">
      <c r="A332" s="8">
        <v>67</v>
      </c>
      <c r="B332" s="9">
        <v>5.1200000000000001E-6</v>
      </c>
      <c r="C332" s="8" t="s">
        <v>1890</v>
      </c>
      <c r="D332" s="8" t="s">
        <v>1892</v>
      </c>
      <c r="E332" s="8" t="s">
        <v>2997</v>
      </c>
      <c r="F332" s="8" t="s">
        <v>2927</v>
      </c>
    </row>
    <row r="333" spans="1:6" s="8" customFormat="1">
      <c r="A333" s="8">
        <v>67</v>
      </c>
      <c r="B333" s="9">
        <v>5.1200000000000001E-6</v>
      </c>
      <c r="C333" s="8" t="s">
        <v>1890</v>
      </c>
      <c r="D333" s="8" t="s">
        <v>1892</v>
      </c>
      <c r="E333" s="8" t="s">
        <v>2997</v>
      </c>
      <c r="F333" s="8" t="s">
        <v>2932</v>
      </c>
    </row>
    <row r="334" spans="1:6" s="8" customFormat="1">
      <c r="A334" s="8">
        <v>67</v>
      </c>
      <c r="B334" s="9">
        <v>5.1200000000000001E-6</v>
      </c>
      <c r="C334" s="8" t="s">
        <v>1890</v>
      </c>
      <c r="D334" s="8" t="s">
        <v>1892</v>
      </c>
      <c r="E334" s="8" t="s">
        <v>2997</v>
      </c>
      <c r="F334" s="8" t="s">
        <v>2930</v>
      </c>
    </row>
    <row r="335" spans="1:6" s="8" customFormat="1">
      <c r="A335" s="8">
        <v>67</v>
      </c>
      <c r="B335" s="9">
        <v>5.1200000000000001E-6</v>
      </c>
      <c r="C335" s="8" t="s">
        <v>1890</v>
      </c>
      <c r="D335" s="8" t="s">
        <v>1892</v>
      </c>
      <c r="E335" s="8" t="s">
        <v>2997</v>
      </c>
      <c r="F335" s="8" t="s">
        <v>2933</v>
      </c>
    </row>
    <row r="336" spans="1:6" s="8" customFormat="1">
      <c r="A336" s="8">
        <v>67</v>
      </c>
      <c r="B336" s="9">
        <v>5.1200000000000001E-6</v>
      </c>
      <c r="C336" s="8" t="s">
        <v>1890</v>
      </c>
      <c r="D336" s="8" t="s">
        <v>1892</v>
      </c>
      <c r="E336" s="8" t="s">
        <v>2997</v>
      </c>
      <c r="F336" s="8" t="s">
        <v>2961</v>
      </c>
    </row>
    <row r="337" spans="1:6" s="8" customFormat="1">
      <c r="A337" s="8">
        <v>67</v>
      </c>
      <c r="B337" s="9">
        <v>5.1200000000000001E-6</v>
      </c>
      <c r="C337" s="8" t="s">
        <v>1890</v>
      </c>
      <c r="D337" s="8" t="s">
        <v>1892</v>
      </c>
      <c r="E337" s="8" t="s">
        <v>2997</v>
      </c>
      <c r="F337" s="8" t="s">
        <v>2935</v>
      </c>
    </row>
    <row r="338" spans="1:6" s="8" customFormat="1">
      <c r="A338" s="8">
        <v>67</v>
      </c>
      <c r="B338" s="9">
        <v>5.1200000000000001E-6</v>
      </c>
      <c r="C338" s="8" t="s">
        <v>1894</v>
      </c>
      <c r="D338" s="8" t="s">
        <v>1896</v>
      </c>
      <c r="E338" s="8" t="s">
        <v>2998</v>
      </c>
      <c r="F338" s="8" t="s">
        <v>2928</v>
      </c>
    </row>
    <row r="339" spans="1:6" s="8" customFormat="1">
      <c r="A339" s="8">
        <v>67</v>
      </c>
      <c r="B339" s="9">
        <v>5.1200000000000001E-6</v>
      </c>
      <c r="C339" s="8" t="s">
        <v>1894</v>
      </c>
      <c r="D339" s="8" t="s">
        <v>1896</v>
      </c>
      <c r="E339" s="8" t="s">
        <v>2998</v>
      </c>
      <c r="F339" s="8" t="s">
        <v>2932</v>
      </c>
    </row>
    <row r="340" spans="1:6" s="8" customFormat="1">
      <c r="A340" s="8">
        <v>67</v>
      </c>
      <c r="B340" s="9">
        <v>5.1200000000000001E-6</v>
      </c>
      <c r="C340" s="8" t="s">
        <v>1894</v>
      </c>
      <c r="D340" s="8" t="s">
        <v>1896</v>
      </c>
      <c r="E340" s="8" t="s">
        <v>2998</v>
      </c>
      <c r="F340" s="8" t="s">
        <v>2969</v>
      </c>
    </row>
    <row r="341" spans="1:6" s="8" customFormat="1">
      <c r="A341" s="8">
        <v>67</v>
      </c>
      <c r="B341" s="9">
        <v>5.1200000000000001E-6</v>
      </c>
      <c r="C341" s="8" t="s">
        <v>1894</v>
      </c>
      <c r="D341" s="8" t="s">
        <v>1896</v>
      </c>
      <c r="E341" s="8" t="s">
        <v>2998</v>
      </c>
      <c r="F341" s="8" t="s">
        <v>2930</v>
      </c>
    </row>
    <row r="342" spans="1:6" s="8" customFormat="1">
      <c r="A342" s="8">
        <v>67</v>
      </c>
      <c r="B342" s="9">
        <v>5.1200000000000001E-6</v>
      </c>
      <c r="C342" s="8" t="s">
        <v>1894</v>
      </c>
      <c r="D342" s="8" t="s">
        <v>1896</v>
      </c>
      <c r="E342" s="8" t="s">
        <v>2998</v>
      </c>
      <c r="F342" s="8" t="s">
        <v>2933</v>
      </c>
    </row>
    <row r="343" spans="1:6" s="8" customFormat="1">
      <c r="A343" s="8">
        <v>67</v>
      </c>
      <c r="B343" s="9">
        <v>5.1200000000000001E-6</v>
      </c>
      <c r="C343" s="8" t="s">
        <v>1894</v>
      </c>
      <c r="D343" s="8" t="s">
        <v>1896</v>
      </c>
      <c r="E343" s="8" t="s">
        <v>2998</v>
      </c>
      <c r="F343" s="8" t="s">
        <v>2945</v>
      </c>
    </row>
    <row r="344" spans="1:6" s="8" customFormat="1">
      <c r="A344" s="8">
        <v>67</v>
      </c>
      <c r="B344" s="9">
        <v>5.1200000000000001E-6</v>
      </c>
      <c r="C344" s="8" t="s">
        <v>1894</v>
      </c>
      <c r="D344" s="8" t="s">
        <v>1896</v>
      </c>
      <c r="E344" s="8" t="s">
        <v>2998</v>
      </c>
      <c r="F344" s="8" t="s">
        <v>2934</v>
      </c>
    </row>
    <row r="345" spans="1:6" s="8" customFormat="1">
      <c r="A345" s="8">
        <v>67</v>
      </c>
      <c r="B345" s="9">
        <v>5.1200000000000001E-6</v>
      </c>
      <c r="C345" s="8" t="s">
        <v>1894</v>
      </c>
      <c r="D345" s="8" t="s">
        <v>1896</v>
      </c>
      <c r="E345" s="8" t="s">
        <v>2998</v>
      </c>
      <c r="F345" s="8" t="s">
        <v>2946</v>
      </c>
    </row>
    <row r="346" spans="1:6" s="8" customFormat="1">
      <c r="A346" s="8">
        <v>67</v>
      </c>
      <c r="B346" s="9">
        <v>5.1200000000000001E-6</v>
      </c>
      <c r="C346" s="8" t="s">
        <v>1894</v>
      </c>
      <c r="D346" s="8" t="s">
        <v>1896</v>
      </c>
      <c r="E346" s="8" t="s">
        <v>2998</v>
      </c>
      <c r="F346" s="8" t="s">
        <v>2937</v>
      </c>
    </row>
    <row r="347" spans="1:6" s="8" customFormat="1">
      <c r="A347" s="8">
        <v>67</v>
      </c>
      <c r="B347" s="9">
        <v>5.1200000000000001E-6</v>
      </c>
      <c r="C347" s="8" t="s">
        <v>1894</v>
      </c>
      <c r="D347" s="8" t="s">
        <v>1896</v>
      </c>
      <c r="E347" s="8" t="s">
        <v>2998</v>
      </c>
      <c r="F347" s="8" t="s">
        <v>2938</v>
      </c>
    </row>
    <row r="348" spans="1:6" s="8" customFormat="1">
      <c r="A348" s="8">
        <v>67</v>
      </c>
      <c r="B348" s="9">
        <v>5.1200000000000001E-6</v>
      </c>
      <c r="C348" s="8" t="s">
        <v>1894</v>
      </c>
      <c r="D348" s="8" t="s">
        <v>1896</v>
      </c>
      <c r="E348" s="8" t="s">
        <v>2998</v>
      </c>
      <c r="F348" s="8" t="s">
        <v>2926</v>
      </c>
    </row>
    <row r="349" spans="1:6" s="8" customFormat="1">
      <c r="A349" s="8">
        <v>67</v>
      </c>
      <c r="B349" s="9">
        <v>5.1200000000000001E-6</v>
      </c>
      <c r="C349" s="8" t="s">
        <v>1894</v>
      </c>
      <c r="D349" s="8" t="s">
        <v>1896</v>
      </c>
      <c r="E349" s="8" t="s">
        <v>2998</v>
      </c>
      <c r="F349" s="8" t="s">
        <v>2935</v>
      </c>
    </row>
    <row r="350" spans="1:6" s="8" customFormat="1">
      <c r="A350" s="8">
        <v>67</v>
      </c>
      <c r="B350" s="9">
        <v>5.1200000000000001E-6</v>
      </c>
      <c r="C350" s="8" t="s">
        <v>1894</v>
      </c>
      <c r="D350" s="8" t="s">
        <v>1896</v>
      </c>
      <c r="E350" s="8" t="s">
        <v>2998</v>
      </c>
      <c r="F350" s="8" t="s">
        <v>2927</v>
      </c>
    </row>
    <row r="351" spans="1:6" s="8" customFormat="1">
      <c r="A351" s="8">
        <v>67</v>
      </c>
      <c r="B351" s="9">
        <v>5.1200000000000001E-6</v>
      </c>
      <c r="C351" s="8" t="s">
        <v>1898</v>
      </c>
      <c r="D351" s="8" t="s">
        <v>1900</v>
      </c>
      <c r="E351" s="8" t="s">
        <v>2999</v>
      </c>
      <c r="F351" s="8" t="s">
        <v>2927</v>
      </c>
    </row>
    <row r="352" spans="1:6" s="8" customFormat="1">
      <c r="A352" s="8">
        <v>67</v>
      </c>
      <c r="B352" s="9">
        <v>5.1200000000000001E-6</v>
      </c>
      <c r="C352" s="8" t="s">
        <v>1898</v>
      </c>
      <c r="D352" s="8" t="s">
        <v>1900</v>
      </c>
      <c r="E352" s="8" t="s">
        <v>2999</v>
      </c>
      <c r="F352" s="8" t="s">
        <v>2932</v>
      </c>
    </row>
    <row r="353" spans="1:6" s="8" customFormat="1">
      <c r="A353" s="8">
        <v>67</v>
      </c>
      <c r="B353" s="9">
        <v>5.1200000000000001E-6</v>
      </c>
      <c r="C353" s="8" t="s">
        <v>1898</v>
      </c>
      <c r="D353" s="8" t="s">
        <v>1900</v>
      </c>
      <c r="E353" s="8" t="s">
        <v>2999</v>
      </c>
      <c r="F353" s="8" t="s">
        <v>2922</v>
      </c>
    </row>
    <row r="354" spans="1:6" s="8" customFormat="1">
      <c r="A354" s="8">
        <v>67</v>
      </c>
      <c r="B354" s="9">
        <v>5.1200000000000001E-6</v>
      </c>
      <c r="C354" s="8" t="s">
        <v>1898</v>
      </c>
      <c r="D354" s="8" t="s">
        <v>1900</v>
      </c>
      <c r="E354" s="8" t="s">
        <v>2999</v>
      </c>
      <c r="F354" s="8" t="s">
        <v>2930</v>
      </c>
    </row>
    <row r="355" spans="1:6" s="8" customFormat="1">
      <c r="A355" s="8">
        <v>67</v>
      </c>
      <c r="B355" s="9">
        <v>5.1200000000000001E-6</v>
      </c>
      <c r="C355" s="8" t="s">
        <v>1898</v>
      </c>
      <c r="D355" s="8" t="s">
        <v>1900</v>
      </c>
      <c r="E355" s="8" t="s">
        <v>2999</v>
      </c>
      <c r="F355" s="8" t="s">
        <v>2944</v>
      </c>
    </row>
    <row r="356" spans="1:6" s="8" customFormat="1">
      <c r="A356" s="8">
        <v>67</v>
      </c>
      <c r="B356" s="9">
        <v>5.1200000000000001E-6</v>
      </c>
      <c r="C356" s="8" t="s">
        <v>1898</v>
      </c>
      <c r="D356" s="8" t="s">
        <v>1900</v>
      </c>
      <c r="E356" s="8" t="s">
        <v>2999</v>
      </c>
      <c r="F356" s="8" t="s">
        <v>2933</v>
      </c>
    </row>
    <row r="357" spans="1:6" s="8" customFormat="1">
      <c r="A357" s="8">
        <v>67</v>
      </c>
      <c r="B357" s="9">
        <v>5.1200000000000001E-6</v>
      </c>
      <c r="C357" s="8" t="s">
        <v>1898</v>
      </c>
      <c r="D357" s="8" t="s">
        <v>1900</v>
      </c>
      <c r="E357" s="8" t="s">
        <v>2999</v>
      </c>
      <c r="F357" s="8" t="s">
        <v>2934</v>
      </c>
    </row>
    <row r="358" spans="1:6" s="8" customFormat="1">
      <c r="A358" s="8">
        <v>67</v>
      </c>
      <c r="B358" s="9">
        <v>5.1200000000000001E-6</v>
      </c>
      <c r="C358" s="8" t="s">
        <v>1898</v>
      </c>
      <c r="D358" s="8" t="s">
        <v>1900</v>
      </c>
      <c r="E358" s="8" t="s">
        <v>2999</v>
      </c>
      <c r="F358" s="8" t="s">
        <v>2947</v>
      </c>
    </row>
    <row r="359" spans="1:6" s="8" customFormat="1">
      <c r="A359" s="8">
        <v>67</v>
      </c>
      <c r="B359" s="9">
        <v>5.1200000000000001E-6</v>
      </c>
      <c r="C359" s="8" t="s">
        <v>1898</v>
      </c>
      <c r="D359" s="8" t="s">
        <v>1900</v>
      </c>
      <c r="E359" s="8" t="s">
        <v>2999</v>
      </c>
      <c r="F359" s="8" t="s">
        <v>2925</v>
      </c>
    </row>
    <row r="360" spans="1:6" s="8" customFormat="1">
      <c r="A360" s="8">
        <v>67</v>
      </c>
      <c r="B360" s="9">
        <v>5.1200000000000001E-6</v>
      </c>
      <c r="C360" s="8" t="s">
        <v>1898</v>
      </c>
      <c r="D360" s="8" t="s">
        <v>1900</v>
      </c>
      <c r="E360" s="8" t="s">
        <v>2999</v>
      </c>
      <c r="F360" s="8" t="s">
        <v>2938</v>
      </c>
    </row>
    <row r="361" spans="1:6" s="8" customFormat="1">
      <c r="A361" s="8">
        <v>67</v>
      </c>
      <c r="B361" s="9">
        <v>5.1200000000000001E-6</v>
      </c>
      <c r="C361" s="8" t="s">
        <v>1898</v>
      </c>
      <c r="D361" s="8" t="s">
        <v>1900</v>
      </c>
      <c r="E361" s="8" t="s">
        <v>2999</v>
      </c>
      <c r="F361" s="8" t="s">
        <v>2961</v>
      </c>
    </row>
    <row r="362" spans="1:6" s="8" customFormat="1">
      <c r="A362" s="8">
        <v>67</v>
      </c>
      <c r="B362" s="9">
        <v>5.1200000000000001E-6</v>
      </c>
      <c r="C362" s="8" t="s">
        <v>1898</v>
      </c>
      <c r="D362" s="8" t="s">
        <v>1900</v>
      </c>
      <c r="E362" s="8" t="s">
        <v>2999</v>
      </c>
      <c r="F362" s="8" t="s">
        <v>2926</v>
      </c>
    </row>
    <row r="363" spans="1:6" s="8" customFormat="1">
      <c r="A363" s="8">
        <v>67</v>
      </c>
      <c r="B363" s="9">
        <v>5.1200000000000001E-6</v>
      </c>
      <c r="C363" s="8" t="s">
        <v>1901</v>
      </c>
      <c r="D363" s="8" t="s">
        <v>1903</v>
      </c>
      <c r="E363" s="8" t="s">
        <v>3000</v>
      </c>
      <c r="F363" s="8" t="s">
        <v>2949</v>
      </c>
    </row>
    <row r="364" spans="1:6" s="8" customFormat="1">
      <c r="A364" s="8">
        <v>67</v>
      </c>
      <c r="B364" s="9">
        <v>5.1200000000000001E-6</v>
      </c>
      <c r="C364" s="8" t="s">
        <v>1901</v>
      </c>
      <c r="D364" s="8" t="s">
        <v>1903</v>
      </c>
      <c r="E364" s="8" t="s">
        <v>3000</v>
      </c>
      <c r="F364" s="8" t="s">
        <v>2922</v>
      </c>
    </row>
    <row r="365" spans="1:6" s="8" customFormat="1">
      <c r="A365" s="8">
        <v>67</v>
      </c>
      <c r="B365" s="9">
        <v>5.1200000000000001E-6</v>
      </c>
      <c r="C365" s="8" t="s">
        <v>1901</v>
      </c>
      <c r="D365" s="8" t="s">
        <v>1903</v>
      </c>
      <c r="E365" s="8" t="s">
        <v>3000</v>
      </c>
      <c r="F365" s="8" t="s">
        <v>2944</v>
      </c>
    </row>
    <row r="366" spans="1:6" s="8" customFormat="1">
      <c r="A366" s="8">
        <v>67</v>
      </c>
      <c r="B366" s="9">
        <v>5.1200000000000001E-6</v>
      </c>
      <c r="C366" s="8" t="s">
        <v>1901</v>
      </c>
      <c r="D366" s="8" t="s">
        <v>1903</v>
      </c>
      <c r="E366" s="8" t="s">
        <v>3000</v>
      </c>
      <c r="F366" s="8" t="s">
        <v>2947</v>
      </c>
    </row>
    <row r="367" spans="1:6" s="8" customFormat="1">
      <c r="A367" s="8">
        <v>67</v>
      </c>
      <c r="B367" s="9">
        <v>5.1200000000000001E-6</v>
      </c>
      <c r="C367" s="8" t="s">
        <v>1909</v>
      </c>
      <c r="D367" s="8" t="s">
        <v>1911</v>
      </c>
      <c r="E367" s="8" t="s">
        <v>3001</v>
      </c>
      <c r="F367" s="8" t="s">
        <v>2928</v>
      </c>
    </row>
    <row r="368" spans="1:6" s="8" customFormat="1">
      <c r="A368" s="8">
        <v>67</v>
      </c>
      <c r="B368" s="9">
        <v>5.1200000000000001E-6</v>
      </c>
      <c r="C368" s="8" t="s">
        <v>1909</v>
      </c>
      <c r="D368" s="8" t="s">
        <v>1911</v>
      </c>
      <c r="E368" s="8" t="s">
        <v>3001</v>
      </c>
      <c r="F368" s="8" t="s">
        <v>2932</v>
      </c>
    </row>
    <row r="369" spans="1:6" s="8" customFormat="1">
      <c r="A369" s="8">
        <v>67</v>
      </c>
      <c r="B369" s="9">
        <v>5.1200000000000001E-6</v>
      </c>
      <c r="C369" s="8" t="s">
        <v>1909</v>
      </c>
      <c r="D369" s="8" t="s">
        <v>1911</v>
      </c>
      <c r="E369" s="8" t="s">
        <v>3001</v>
      </c>
      <c r="F369" s="8" t="s">
        <v>2922</v>
      </c>
    </row>
    <row r="370" spans="1:6" s="8" customFormat="1">
      <c r="A370" s="8">
        <v>67</v>
      </c>
      <c r="B370" s="9">
        <v>5.1200000000000001E-6</v>
      </c>
      <c r="C370" s="8" t="s">
        <v>1909</v>
      </c>
      <c r="D370" s="8" t="s">
        <v>1911</v>
      </c>
      <c r="E370" s="8" t="s">
        <v>3001</v>
      </c>
      <c r="F370" s="8" t="s">
        <v>2934</v>
      </c>
    </row>
    <row r="371" spans="1:6" s="8" customFormat="1">
      <c r="A371" s="8">
        <v>67</v>
      </c>
      <c r="B371" s="9">
        <v>5.1200000000000001E-6</v>
      </c>
      <c r="C371" s="8" t="s">
        <v>1909</v>
      </c>
      <c r="D371" s="8" t="s">
        <v>1911</v>
      </c>
      <c r="E371" s="8" t="s">
        <v>3001</v>
      </c>
      <c r="F371" s="8" t="s">
        <v>2937</v>
      </c>
    </row>
    <row r="372" spans="1:6" s="8" customFormat="1">
      <c r="A372" s="8">
        <v>67</v>
      </c>
      <c r="B372" s="9">
        <v>5.1200000000000001E-6</v>
      </c>
      <c r="C372" s="8" t="s">
        <v>1909</v>
      </c>
      <c r="D372" s="8" t="s">
        <v>1911</v>
      </c>
      <c r="E372" s="8" t="s">
        <v>3001</v>
      </c>
      <c r="F372" s="8" t="s">
        <v>2927</v>
      </c>
    </row>
    <row r="373" spans="1:6" s="8" customFormat="1">
      <c r="A373" s="8">
        <v>67</v>
      </c>
      <c r="B373" s="9">
        <v>5.1200000000000001E-6</v>
      </c>
      <c r="C373" s="8" t="s">
        <v>1920</v>
      </c>
      <c r="D373" s="8" t="s">
        <v>1922</v>
      </c>
      <c r="E373" s="8" t="s">
        <v>3002</v>
      </c>
      <c r="F373" s="8" t="s">
        <v>2920</v>
      </c>
    </row>
    <row r="374" spans="1:6" s="8" customFormat="1">
      <c r="A374" s="8">
        <v>67</v>
      </c>
      <c r="B374" s="9">
        <v>5.1200000000000001E-6</v>
      </c>
      <c r="C374" s="8" t="s">
        <v>1920</v>
      </c>
      <c r="D374" s="8" t="s">
        <v>1922</v>
      </c>
      <c r="E374" s="8" t="s">
        <v>3002</v>
      </c>
      <c r="F374" s="8" t="s">
        <v>2921</v>
      </c>
    </row>
    <row r="375" spans="1:6" s="8" customFormat="1">
      <c r="A375" s="8">
        <v>67</v>
      </c>
      <c r="B375" s="9">
        <v>5.1200000000000001E-6</v>
      </c>
      <c r="C375" s="8" t="s">
        <v>1920</v>
      </c>
      <c r="D375" s="8" t="s">
        <v>1922</v>
      </c>
      <c r="E375" s="8" t="s">
        <v>3002</v>
      </c>
      <c r="F375" s="8" t="s">
        <v>2922</v>
      </c>
    </row>
    <row r="376" spans="1:6" s="8" customFormat="1">
      <c r="A376" s="8">
        <v>67</v>
      </c>
      <c r="B376" s="9">
        <v>5.1200000000000001E-6</v>
      </c>
      <c r="C376" s="8" t="s">
        <v>1920</v>
      </c>
      <c r="D376" s="8" t="s">
        <v>1922</v>
      </c>
      <c r="E376" s="8" t="s">
        <v>3002</v>
      </c>
      <c r="F376" s="8" t="s">
        <v>2944</v>
      </c>
    </row>
    <row r="377" spans="1:6" s="8" customFormat="1">
      <c r="A377" s="8">
        <v>67</v>
      </c>
      <c r="B377" s="9">
        <v>5.1200000000000001E-6</v>
      </c>
      <c r="C377" s="8" t="s">
        <v>1920</v>
      </c>
      <c r="D377" s="8" t="s">
        <v>1922</v>
      </c>
      <c r="E377" s="8" t="s">
        <v>3002</v>
      </c>
      <c r="F377" s="8" t="s">
        <v>2934</v>
      </c>
    </row>
    <row r="378" spans="1:6" s="8" customFormat="1">
      <c r="A378" s="8">
        <v>68</v>
      </c>
      <c r="B378" s="9">
        <v>5.13E-6</v>
      </c>
      <c r="C378" s="8" t="s">
        <v>1927</v>
      </c>
      <c r="D378" s="8" t="s">
        <v>1929</v>
      </c>
      <c r="E378" s="8" t="s">
        <v>3003</v>
      </c>
      <c r="F378" s="8" t="s">
        <v>2943</v>
      </c>
    </row>
    <row r="379" spans="1:6" s="8" customFormat="1">
      <c r="A379" s="8">
        <v>68</v>
      </c>
      <c r="B379" s="9">
        <v>5.13E-6</v>
      </c>
      <c r="C379" s="8" t="s">
        <v>1927</v>
      </c>
      <c r="D379" s="8" t="s">
        <v>1929</v>
      </c>
      <c r="E379" s="8" t="s">
        <v>3003</v>
      </c>
      <c r="F379" s="8" t="s">
        <v>2934</v>
      </c>
    </row>
    <row r="380" spans="1:6" s="8" customFormat="1">
      <c r="A380" s="8">
        <v>69</v>
      </c>
      <c r="B380" s="9">
        <v>5.2599999999999996E-6</v>
      </c>
      <c r="C380" s="8" t="s">
        <v>1943</v>
      </c>
      <c r="D380" s="8" t="s">
        <v>1945</v>
      </c>
      <c r="E380" s="8" t="s">
        <v>3004</v>
      </c>
      <c r="F380" s="8" t="s">
        <v>2927</v>
      </c>
    </row>
    <row r="381" spans="1:6" s="8" customFormat="1">
      <c r="A381" s="8">
        <v>69</v>
      </c>
      <c r="B381" s="9">
        <v>5.2599999999999996E-6</v>
      </c>
      <c r="C381" s="8" t="s">
        <v>1943</v>
      </c>
      <c r="D381" s="8" t="s">
        <v>1945</v>
      </c>
      <c r="E381" s="8" t="s">
        <v>3004</v>
      </c>
      <c r="F381" s="8" t="s">
        <v>2921</v>
      </c>
    </row>
    <row r="382" spans="1:6" s="8" customFormat="1">
      <c r="A382" s="8">
        <v>69</v>
      </c>
      <c r="B382" s="9">
        <v>5.2599999999999996E-6</v>
      </c>
      <c r="C382" s="8" t="s">
        <v>1943</v>
      </c>
      <c r="D382" s="8" t="s">
        <v>1945</v>
      </c>
      <c r="E382" s="8" t="s">
        <v>3004</v>
      </c>
      <c r="F382" s="8" t="s">
        <v>2932</v>
      </c>
    </row>
    <row r="383" spans="1:6" s="8" customFormat="1">
      <c r="A383" s="8">
        <v>69</v>
      </c>
      <c r="B383" s="9">
        <v>5.2599999999999996E-6</v>
      </c>
      <c r="C383" s="8" t="s">
        <v>1943</v>
      </c>
      <c r="D383" s="8" t="s">
        <v>1945</v>
      </c>
      <c r="E383" s="8" t="s">
        <v>3004</v>
      </c>
      <c r="F383" s="8" t="s">
        <v>2945</v>
      </c>
    </row>
    <row r="384" spans="1:6" s="8" customFormat="1">
      <c r="A384" s="8">
        <v>69</v>
      </c>
      <c r="B384" s="9">
        <v>5.2599999999999996E-6</v>
      </c>
      <c r="C384" s="8" t="s">
        <v>1943</v>
      </c>
      <c r="D384" s="8" t="s">
        <v>1945</v>
      </c>
      <c r="E384" s="8" t="s">
        <v>3004</v>
      </c>
      <c r="F384" s="8" t="s">
        <v>2937</v>
      </c>
    </row>
    <row r="385" spans="1:6" s="8" customFormat="1">
      <c r="A385" s="8">
        <v>69</v>
      </c>
      <c r="B385" s="9">
        <v>5.2599999999999996E-6</v>
      </c>
      <c r="C385" s="8" t="s">
        <v>1943</v>
      </c>
      <c r="D385" s="8" t="s">
        <v>1945</v>
      </c>
      <c r="E385" s="8" t="s">
        <v>3004</v>
      </c>
      <c r="F385" s="8" t="s">
        <v>2938</v>
      </c>
    </row>
    <row r="386" spans="1:6" s="8" customFormat="1">
      <c r="A386" s="8">
        <v>69</v>
      </c>
      <c r="B386" s="9">
        <v>5.2599999999999996E-6</v>
      </c>
      <c r="C386" s="8" t="s">
        <v>1947</v>
      </c>
      <c r="D386" s="8" t="s">
        <v>1949</v>
      </c>
      <c r="E386" s="8" t="s">
        <v>3005</v>
      </c>
      <c r="F386" s="8" t="s">
        <v>2926</v>
      </c>
    </row>
    <row r="387" spans="1:6" s="8" customFormat="1">
      <c r="A387" s="8">
        <v>69</v>
      </c>
      <c r="B387" s="9">
        <v>5.2599999999999996E-6</v>
      </c>
      <c r="C387" s="8" t="s">
        <v>1947</v>
      </c>
      <c r="D387" s="8" t="s">
        <v>1949</v>
      </c>
      <c r="E387" s="8" t="s">
        <v>3005</v>
      </c>
      <c r="F387" s="8" t="s">
        <v>2921</v>
      </c>
    </row>
    <row r="388" spans="1:6" s="8" customFormat="1">
      <c r="A388" s="8">
        <v>69</v>
      </c>
      <c r="B388" s="9">
        <v>5.2599999999999996E-6</v>
      </c>
      <c r="C388" s="8" t="s">
        <v>1947</v>
      </c>
      <c r="D388" s="8" t="s">
        <v>1949</v>
      </c>
      <c r="E388" s="8" t="s">
        <v>3005</v>
      </c>
      <c r="F388" s="8" t="s">
        <v>2922</v>
      </c>
    </row>
    <row r="389" spans="1:6" s="8" customFormat="1">
      <c r="A389" s="8">
        <v>69</v>
      </c>
      <c r="B389" s="9">
        <v>5.2599999999999996E-6</v>
      </c>
      <c r="C389" s="8" t="s">
        <v>1947</v>
      </c>
      <c r="D389" s="8" t="s">
        <v>1949</v>
      </c>
      <c r="E389" s="8" t="s">
        <v>3005</v>
      </c>
      <c r="F389" s="8" t="s">
        <v>2953</v>
      </c>
    </row>
    <row r="390" spans="1:6" s="8" customFormat="1">
      <c r="A390" s="8">
        <v>69</v>
      </c>
      <c r="B390" s="9">
        <v>5.2599999999999996E-6</v>
      </c>
      <c r="C390" s="8" t="s">
        <v>1947</v>
      </c>
      <c r="D390" s="8" t="s">
        <v>1949</v>
      </c>
      <c r="E390" s="8" t="s">
        <v>3005</v>
      </c>
      <c r="F390" s="8" t="s">
        <v>2944</v>
      </c>
    </row>
    <row r="391" spans="1:6" s="8" customFormat="1">
      <c r="A391" s="8">
        <v>69</v>
      </c>
      <c r="B391" s="9">
        <v>5.2599999999999996E-6</v>
      </c>
      <c r="C391" s="8" t="s">
        <v>1947</v>
      </c>
      <c r="D391" s="8" t="s">
        <v>1949</v>
      </c>
      <c r="E391" s="8" t="s">
        <v>3005</v>
      </c>
      <c r="F391" s="8" t="s">
        <v>2934</v>
      </c>
    </row>
    <row r="392" spans="1:6" s="8" customFormat="1">
      <c r="A392" s="8">
        <v>69</v>
      </c>
      <c r="B392" s="9">
        <v>5.2599999999999996E-6</v>
      </c>
      <c r="C392" s="8" t="s">
        <v>1947</v>
      </c>
      <c r="D392" s="8" t="s">
        <v>1949</v>
      </c>
      <c r="E392" s="8" t="s">
        <v>3005</v>
      </c>
      <c r="F392" s="8" t="s">
        <v>2946</v>
      </c>
    </row>
    <row r="393" spans="1:6" s="8" customFormat="1">
      <c r="A393" s="8">
        <v>69</v>
      </c>
      <c r="B393" s="9">
        <v>5.2599999999999996E-6</v>
      </c>
      <c r="C393" s="8" t="s">
        <v>1947</v>
      </c>
      <c r="D393" s="8" t="s">
        <v>1949</v>
      </c>
      <c r="E393" s="8" t="s">
        <v>3005</v>
      </c>
      <c r="F393" s="8" t="s">
        <v>2938</v>
      </c>
    </row>
    <row r="394" spans="1:6" s="8" customFormat="1">
      <c r="A394" s="8">
        <v>69</v>
      </c>
      <c r="B394" s="9">
        <v>5.2599999999999996E-6</v>
      </c>
      <c r="C394" s="8" t="s">
        <v>1955</v>
      </c>
      <c r="D394" s="8" t="s">
        <v>1957</v>
      </c>
      <c r="E394" s="8" t="s">
        <v>3006</v>
      </c>
      <c r="F394" s="8" t="s">
        <v>2928</v>
      </c>
    </row>
    <row r="395" spans="1:6" s="8" customFormat="1">
      <c r="A395" s="8">
        <v>69</v>
      </c>
      <c r="B395" s="9">
        <v>5.2599999999999996E-6</v>
      </c>
      <c r="C395" s="8" t="s">
        <v>1955</v>
      </c>
      <c r="D395" s="8" t="s">
        <v>1957</v>
      </c>
      <c r="E395" s="8" t="s">
        <v>3006</v>
      </c>
      <c r="F395" s="8" t="s">
        <v>2932</v>
      </c>
    </row>
    <row r="396" spans="1:6" s="8" customFormat="1">
      <c r="A396" s="8">
        <v>69</v>
      </c>
      <c r="B396" s="9">
        <v>5.2599999999999996E-6</v>
      </c>
      <c r="C396" s="8" t="s">
        <v>1955</v>
      </c>
      <c r="D396" s="8" t="s">
        <v>1957</v>
      </c>
      <c r="E396" s="8" t="s">
        <v>3006</v>
      </c>
      <c r="F396" s="8" t="s">
        <v>2933</v>
      </c>
    </row>
    <row r="397" spans="1:6" s="8" customFormat="1">
      <c r="A397" s="8">
        <v>69</v>
      </c>
      <c r="B397" s="9">
        <v>5.2599999999999996E-6</v>
      </c>
      <c r="C397" s="8" t="s">
        <v>1955</v>
      </c>
      <c r="D397" s="8" t="s">
        <v>1957</v>
      </c>
      <c r="E397" s="8" t="s">
        <v>3006</v>
      </c>
      <c r="F397" s="8" t="s">
        <v>2945</v>
      </c>
    </row>
    <row r="398" spans="1:6" s="8" customFormat="1">
      <c r="A398" s="8">
        <v>69</v>
      </c>
      <c r="B398" s="9">
        <v>5.2599999999999996E-6</v>
      </c>
      <c r="C398" s="8" t="s">
        <v>1955</v>
      </c>
      <c r="D398" s="8" t="s">
        <v>1957</v>
      </c>
      <c r="E398" s="8" t="s">
        <v>3006</v>
      </c>
      <c r="F398" s="8" t="s">
        <v>2934</v>
      </c>
    </row>
    <row r="399" spans="1:6" s="8" customFormat="1">
      <c r="A399" s="8">
        <v>69</v>
      </c>
      <c r="B399" s="9">
        <v>5.2599999999999996E-6</v>
      </c>
      <c r="C399" s="8" t="s">
        <v>1955</v>
      </c>
      <c r="D399" s="8" t="s">
        <v>1957</v>
      </c>
      <c r="E399" s="8" t="s">
        <v>3006</v>
      </c>
      <c r="F399" s="8" t="s">
        <v>2937</v>
      </c>
    </row>
    <row r="400" spans="1:6" s="8" customFormat="1">
      <c r="A400" s="8">
        <v>69</v>
      </c>
      <c r="B400" s="9">
        <v>5.2599999999999996E-6</v>
      </c>
      <c r="C400" s="8" t="s">
        <v>1955</v>
      </c>
      <c r="D400" s="8" t="s">
        <v>1957</v>
      </c>
      <c r="E400" s="8" t="s">
        <v>3006</v>
      </c>
      <c r="F400" s="8" t="s">
        <v>2938</v>
      </c>
    </row>
    <row r="401" spans="1:6" s="8" customFormat="1">
      <c r="A401" s="8">
        <v>69</v>
      </c>
      <c r="B401" s="9">
        <v>5.2599999999999996E-6</v>
      </c>
      <c r="C401" s="8" t="s">
        <v>1955</v>
      </c>
      <c r="D401" s="8" t="s">
        <v>1957</v>
      </c>
      <c r="E401" s="8" t="s">
        <v>3006</v>
      </c>
      <c r="F401" s="8" t="s">
        <v>2926</v>
      </c>
    </row>
    <row r="402" spans="1:6" s="8" customFormat="1">
      <c r="A402" s="8">
        <v>69</v>
      </c>
      <c r="B402" s="9">
        <v>5.2599999999999996E-6</v>
      </c>
      <c r="C402" s="8" t="s">
        <v>1955</v>
      </c>
      <c r="D402" s="8" t="s">
        <v>1957</v>
      </c>
      <c r="E402" s="8" t="s">
        <v>3006</v>
      </c>
      <c r="F402" s="8" t="s">
        <v>2939</v>
      </c>
    </row>
    <row r="403" spans="1:6" s="8" customFormat="1">
      <c r="A403" s="8">
        <v>69</v>
      </c>
      <c r="B403" s="9">
        <v>5.2599999999999996E-6</v>
      </c>
      <c r="C403" s="8" t="s">
        <v>1955</v>
      </c>
      <c r="D403" s="8" t="s">
        <v>1957</v>
      </c>
      <c r="E403" s="8" t="s">
        <v>3006</v>
      </c>
      <c r="F403" s="8" t="s">
        <v>2949</v>
      </c>
    </row>
    <row r="404" spans="1:6" s="8" customFormat="1">
      <c r="A404" s="8">
        <v>69</v>
      </c>
      <c r="B404" s="9">
        <v>5.2599999999999996E-6</v>
      </c>
      <c r="C404" s="8" t="s">
        <v>1955</v>
      </c>
      <c r="D404" s="8" t="s">
        <v>1957</v>
      </c>
      <c r="E404" s="8" t="s">
        <v>3006</v>
      </c>
      <c r="F404" s="8" t="s">
        <v>2935</v>
      </c>
    </row>
    <row r="405" spans="1:6" s="8" customFormat="1">
      <c r="A405" s="8">
        <v>69</v>
      </c>
      <c r="B405" s="9">
        <v>5.2599999999999996E-6</v>
      </c>
      <c r="C405" s="8" t="s">
        <v>1959</v>
      </c>
      <c r="E405" s="8" t="s">
        <v>3007</v>
      </c>
      <c r="F405" s="8" t="s">
        <v>2928</v>
      </c>
    </row>
    <row r="406" spans="1:6" s="8" customFormat="1">
      <c r="A406" s="8">
        <v>71</v>
      </c>
      <c r="B406" s="9">
        <v>5.4399999999999996E-6</v>
      </c>
      <c r="C406" s="8" t="s">
        <v>2009</v>
      </c>
      <c r="D406" s="8" t="s">
        <v>2011</v>
      </c>
      <c r="E406" s="8" t="s">
        <v>3008</v>
      </c>
      <c r="F406" s="8" t="s">
        <v>2943</v>
      </c>
    </row>
    <row r="407" spans="1:6" s="8" customFormat="1">
      <c r="A407" s="8">
        <v>71</v>
      </c>
      <c r="B407" s="9">
        <v>5.4399999999999996E-6</v>
      </c>
      <c r="C407" s="8" t="s">
        <v>2009</v>
      </c>
      <c r="D407" s="8" t="s">
        <v>2011</v>
      </c>
      <c r="E407" s="8" t="s">
        <v>3008</v>
      </c>
      <c r="F407" s="8" t="s">
        <v>2932</v>
      </c>
    </row>
    <row r="408" spans="1:6" s="8" customFormat="1">
      <c r="A408" s="8">
        <v>71</v>
      </c>
      <c r="B408" s="9">
        <v>5.4399999999999996E-6</v>
      </c>
      <c r="C408" s="8" t="s">
        <v>2009</v>
      </c>
      <c r="D408" s="8" t="s">
        <v>2011</v>
      </c>
      <c r="E408" s="8" t="s">
        <v>3008</v>
      </c>
      <c r="F408" s="8" t="s">
        <v>2922</v>
      </c>
    </row>
    <row r="409" spans="1:6" s="8" customFormat="1">
      <c r="A409" s="8">
        <v>71</v>
      </c>
      <c r="B409" s="9">
        <v>5.4399999999999996E-6</v>
      </c>
      <c r="C409" s="8" t="s">
        <v>2009</v>
      </c>
      <c r="D409" s="8" t="s">
        <v>2011</v>
      </c>
      <c r="E409" s="8" t="s">
        <v>3008</v>
      </c>
      <c r="F409" s="8" t="s">
        <v>2944</v>
      </c>
    </row>
    <row r="410" spans="1:6" s="8" customFormat="1">
      <c r="A410" s="8">
        <v>71</v>
      </c>
      <c r="B410" s="9">
        <v>5.4399999999999996E-6</v>
      </c>
      <c r="C410" s="8" t="s">
        <v>2009</v>
      </c>
      <c r="D410" s="8" t="s">
        <v>2011</v>
      </c>
      <c r="E410" s="8" t="s">
        <v>3008</v>
      </c>
      <c r="F410" s="8" t="s">
        <v>2945</v>
      </c>
    </row>
    <row r="411" spans="1:6" s="8" customFormat="1">
      <c r="A411" s="8">
        <v>71</v>
      </c>
      <c r="B411" s="9">
        <v>5.4399999999999996E-6</v>
      </c>
      <c r="C411" s="8" t="s">
        <v>2009</v>
      </c>
      <c r="D411" s="8" t="s">
        <v>2011</v>
      </c>
      <c r="E411" s="8" t="s">
        <v>3008</v>
      </c>
      <c r="F411" s="8" t="s">
        <v>2934</v>
      </c>
    </row>
    <row r="412" spans="1:6" s="8" customFormat="1">
      <c r="A412" s="8">
        <v>71</v>
      </c>
      <c r="B412" s="9">
        <v>5.4399999999999996E-6</v>
      </c>
      <c r="C412" s="8" t="s">
        <v>2009</v>
      </c>
      <c r="D412" s="8" t="s">
        <v>2011</v>
      </c>
      <c r="E412" s="8" t="s">
        <v>3008</v>
      </c>
      <c r="F412" s="8" t="s">
        <v>2938</v>
      </c>
    </row>
    <row r="413" spans="1:6" s="8" customFormat="1">
      <c r="A413" s="8">
        <v>71</v>
      </c>
      <c r="B413" s="9">
        <v>5.4399999999999996E-6</v>
      </c>
      <c r="C413" s="8" t="s">
        <v>2009</v>
      </c>
      <c r="D413" s="8" t="s">
        <v>2011</v>
      </c>
      <c r="E413" s="8" t="s">
        <v>3008</v>
      </c>
      <c r="F413" s="8" t="s">
        <v>2949</v>
      </c>
    </row>
    <row r="414" spans="1:6" s="8" customFormat="1">
      <c r="A414" s="8">
        <v>71</v>
      </c>
      <c r="B414" s="9">
        <v>5.4399999999999996E-6</v>
      </c>
      <c r="C414" s="8" t="s">
        <v>2009</v>
      </c>
      <c r="D414" s="8" t="s">
        <v>2011</v>
      </c>
      <c r="E414" s="8" t="s">
        <v>3008</v>
      </c>
      <c r="F414" s="8" t="s">
        <v>2950</v>
      </c>
    </row>
    <row r="415" spans="1:6" s="8" customFormat="1">
      <c r="A415" s="8">
        <v>71</v>
      </c>
      <c r="B415" s="9">
        <v>5.4399999999999996E-6</v>
      </c>
      <c r="C415" s="8" t="s">
        <v>2009</v>
      </c>
      <c r="D415" s="8" t="s">
        <v>2011</v>
      </c>
      <c r="E415" s="8" t="s">
        <v>3008</v>
      </c>
      <c r="F415" s="8" t="s">
        <v>2928</v>
      </c>
    </row>
    <row r="416" spans="1:6" s="8" customFormat="1">
      <c r="A416" s="8">
        <v>73</v>
      </c>
      <c r="B416" s="9">
        <v>5.6300000000000003E-6</v>
      </c>
      <c r="C416" s="8" t="s">
        <v>2021</v>
      </c>
      <c r="D416" s="8" t="s">
        <v>2023</v>
      </c>
      <c r="E416" s="8" t="s">
        <v>3009</v>
      </c>
      <c r="F416" s="8" t="s">
        <v>2920</v>
      </c>
    </row>
    <row r="417" spans="1:6" s="8" customFormat="1">
      <c r="A417" s="8">
        <v>73</v>
      </c>
      <c r="B417" s="9">
        <v>5.6300000000000003E-6</v>
      </c>
      <c r="C417" s="8" t="s">
        <v>2021</v>
      </c>
      <c r="D417" s="8" t="s">
        <v>2023</v>
      </c>
      <c r="E417" s="8" t="s">
        <v>3009</v>
      </c>
      <c r="F417" s="8" t="s">
        <v>2921</v>
      </c>
    </row>
    <row r="418" spans="1:6" s="8" customFormat="1">
      <c r="A418" s="8">
        <v>73</v>
      </c>
      <c r="B418" s="9">
        <v>5.6300000000000003E-6</v>
      </c>
      <c r="C418" s="8" t="s">
        <v>2021</v>
      </c>
      <c r="D418" s="8" t="s">
        <v>2023</v>
      </c>
      <c r="E418" s="8" t="s">
        <v>3009</v>
      </c>
      <c r="F418" s="8" t="s">
        <v>2932</v>
      </c>
    </row>
    <row r="419" spans="1:6" s="8" customFormat="1">
      <c r="A419" s="8">
        <v>73</v>
      </c>
      <c r="B419" s="9">
        <v>5.6300000000000003E-6</v>
      </c>
      <c r="C419" s="8" t="s">
        <v>2021</v>
      </c>
      <c r="D419" s="8" t="s">
        <v>2023</v>
      </c>
      <c r="E419" s="8" t="s">
        <v>3009</v>
      </c>
      <c r="F419" s="8" t="s">
        <v>2922</v>
      </c>
    </row>
    <row r="420" spans="1:6" s="8" customFormat="1">
      <c r="A420" s="8">
        <v>73</v>
      </c>
      <c r="B420" s="9">
        <v>5.6300000000000003E-6</v>
      </c>
      <c r="C420" s="8" t="s">
        <v>2021</v>
      </c>
      <c r="D420" s="8" t="s">
        <v>2023</v>
      </c>
      <c r="E420" s="8" t="s">
        <v>3009</v>
      </c>
      <c r="F420" s="8" t="s">
        <v>2969</v>
      </c>
    </row>
    <row r="421" spans="1:6" s="8" customFormat="1">
      <c r="A421" s="8">
        <v>73</v>
      </c>
      <c r="B421" s="9">
        <v>5.6300000000000003E-6</v>
      </c>
      <c r="C421" s="8" t="s">
        <v>2021</v>
      </c>
      <c r="D421" s="8" t="s">
        <v>2023</v>
      </c>
      <c r="E421" s="8" t="s">
        <v>3009</v>
      </c>
      <c r="F421" s="8" t="s">
        <v>2930</v>
      </c>
    </row>
    <row r="422" spans="1:6" s="8" customFormat="1">
      <c r="A422" s="8">
        <v>73</v>
      </c>
      <c r="B422" s="9">
        <v>5.6300000000000003E-6</v>
      </c>
      <c r="C422" s="8" t="s">
        <v>2021</v>
      </c>
      <c r="D422" s="8" t="s">
        <v>2023</v>
      </c>
      <c r="E422" s="8" t="s">
        <v>3009</v>
      </c>
      <c r="F422" s="8" t="s">
        <v>2953</v>
      </c>
    </row>
    <row r="423" spans="1:6" s="8" customFormat="1">
      <c r="A423" s="8">
        <v>73</v>
      </c>
      <c r="B423" s="9">
        <v>5.6300000000000003E-6</v>
      </c>
      <c r="C423" s="8" t="s">
        <v>2021</v>
      </c>
      <c r="D423" s="8" t="s">
        <v>2023</v>
      </c>
      <c r="E423" s="8" t="s">
        <v>3009</v>
      </c>
      <c r="F423" s="8" t="s">
        <v>2923</v>
      </c>
    </row>
    <row r="424" spans="1:6" s="8" customFormat="1">
      <c r="A424" s="8">
        <v>73</v>
      </c>
      <c r="B424" s="9">
        <v>5.6300000000000003E-6</v>
      </c>
      <c r="C424" s="8" t="s">
        <v>2021</v>
      </c>
      <c r="D424" s="8" t="s">
        <v>2023</v>
      </c>
      <c r="E424" s="8" t="s">
        <v>3009</v>
      </c>
      <c r="F424" s="8" t="s">
        <v>2924</v>
      </c>
    </row>
    <row r="425" spans="1:6" s="8" customFormat="1">
      <c r="A425" s="8">
        <v>73</v>
      </c>
      <c r="B425" s="9">
        <v>5.6300000000000003E-6</v>
      </c>
      <c r="C425" s="8" t="s">
        <v>2021</v>
      </c>
      <c r="D425" s="8" t="s">
        <v>2023</v>
      </c>
      <c r="E425" s="8" t="s">
        <v>3009</v>
      </c>
      <c r="F425" s="8" t="s">
        <v>2944</v>
      </c>
    </row>
    <row r="426" spans="1:6" s="8" customFormat="1">
      <c r="A426" s="8">
        <v>73</v>
      </c>
      <c r="B426" s="9">
        <v>5.6300000000000003E-6</v>
      </c>
      <c r="C426" s="8" t="s">
        <v>2021</v>
      </c>
      <c r="D426" s="8" t="s">
        <v>2023</v>
      </c>
      <c r="E426" s="8" t="s">
        <v>3009</v>
      </c>
      <c r="F426" s="8" t="s">
        <v>2933</v>
      </c>
    </row>
    <row r="427" spans="1:6" s="8" customFormat="1">
      <c r="A427" s="8">
        <v>73</v>
      </c>
      <c r="B427" s="9">
        <v>5.6300000000000003E-6</v>
      </c>
      <c r="C427" s="8" t="s">
        <v>2021</v>
      </c>
      <c r="D427" s="8" t="s">
        <v>2023</v>
      </c>
      <c r="E427" s="8" t="s">
        <v>3009</v>
      </c>
      <c r="F427" s="8" t="s">
        <v>2945</v>
      </c>
    </row>
    <row r="428" spans="1:6" s="8" customFormat="1">
      <c r="A428" s="8">
        <v>73</v>
      </c>
      <c r="B428" s="9">
        <v>5.6300000000000003E-6</v>
      </c>
      <c r="C428" s="8" t="s">
        <v>2021</v>
      </c>
      <c r="D428" s="8" t="s">
        <v>2023</v>
      </c>
      <c r="E428" s="8" t="s">
        <v>3009</v>
      </c>
      <c r="F428" s="8" t="s">
        <v>2934</v>
      </c>
    </row>
    <row r="429" spans="1:6" s="8" customFormat="1">
      <c r="A429" s="8">
        <v>73</v>
      </c>
      <c r="B429" s="9">
        <v>5.6300000000000003E-6</v>
      </c>
      <c r="C429" s="8" t="s">
        <v>2021</v>
      </c>
      <c r="D429" s="8" t="s">
        <v>2023</v>
      </c>
      <c r="E429" s="8" t="s">
        <v>3009</v>
      </c>
      <c r="F429" s="8" t="s">
        <v>2946</v>
      </c>
    </row>
    <row r="430" spans="1:6" s="8" customFormat="1">
      <c r="A430" s="8">
        <v>73</v>
      </c>
      <c r="B430" s="9">
        <v>5.6300000000000003E-6</v>
      </c>
      <c r="C430" s="8" t="s">
        <v>2021</v>
      </c>
      <c r="D430" s="8" t="s">
        <v>2023</v>
      </c>
      <c r="E430" s="8" t="s">
        <v>3009</v>
      </c>
      <c r="F430" s="8" t="s">
        <v>2947</v>
      </c>
    </row>
    <row r="431" spans="1:6" s="8" customFormat="1">
      <c r="A431" s="8">
        <v>73</v>
      </c>
      <c r="B431" s="9">
        <v>5.6300000000000003E-6</v>
      </c>
      <c r="C431" s="8" t="s">
        <v>2021</v>
      </c>
      <c r="D431" s="8" t="s">
        <v>2023</v>
      </c>
      <c r="E431" s="8" t="s">
        <v>3009</v>
      </c>
      <c r="F431" s="8" t="s">
        <v>2937</v>
      </c>
    </row>
    <row r="432" spans="1:6" s="8" customFormat="1">
      <c r="A432" s="8">
        <v>73</v>
      </c>
      <c r="B432" s="9">
        <v>5.6300000000000003E-6</v>
      </c>
      <c r="C432" s="8" t="s">
        <v>2021</v>
      </c>
      <c r="D432" s="8" t="s">
        <v>2023</v>
      </c>
      <c r="E432" s="8" t="s">
        <v>3009</v>
      </c>
      <c r="F432" s="8" t="s">
        <v>2925</v>
      </c>
    </row>
    <row r="433" spans="1:6" s="8" customFormat="1">
      <c r="A433" s="8">
        <v>73</v>
      </c>
      <c r="B433" s="9">
        <v>5.6300000000000003E-6</v>
      </c>
      <c r="C433" s="8" t="s">
        <v>2021</v>
      </c>
      <c r="D433" s="8" t="s">
        <v>2023</v>
      </c>
      <c r="E433" s="8" t="s">
        <v>3009</v>
      </c>
      <c r="F433" s="8" t="s">
        <v>2938</v>
      </c>
    </row>
    <row r="434" spans="1:6" s="8" customFormat="1">
      <c r="A434" s="8">
        <v>73</v>
      </c>
      <c r="B434" s="9">
        <v>5.6300000000000003E-6</v>
      </c>
      <c r="C434" s="8" t="s">
        <v>2021</v>
      </c>
      <c r="D434" s="8" t="s">
        <v>2023</v>
      </c>
      <c r="E434" s="8" t="s">
        <v>3009</v>
      </c>
      <c r="F434" s="8" t="s">
        <v>2948</v>
      </c>
    </row>
    <row r="435" spans="1:6" s="8" customFormat="1">
      <c r="A435" s="8">
        <v>73</v>
      </c>
      <c r="B435" s="9">
        <v>5.6300000000000003E-6</v>
      </c>
      <c r="C435" s="8" t="s">
        <v>2021</v>
      </c>
      <c r="D435" s="8" t="s">
        <v>2023</v>
      </c>
      <c r="E435" s="8" t="s">
        <v>3009</v>
      </c>
      <c r="F435" s="8" t="s">
        <v>2935</v>
      </c>
    </row>
    <row r="436" spans="1:6" s="8" customFormat="1">
      <c r="A436" s="8">
        <v>73</v>
      </c>
      <c r="B436" s="9">
        <v>5.6300000000000003E-6</v>
      </c>
      <c r="C436" s="8" t="s">
        <v>2021</v>
      </c>
      <c r="D436" s="8" t="s">
        <v>2023</v>
      </c>
      <c r="E436" s="8" t="s">
        <v>3009</v>
      </c>
      <c r="F436" s="8" t="s">
        <v>2950</v>
      </c>
    </row>
    <row r="437" spans="1:6" s="8" customFormat="1">
      <c r="A437" s="8">
        <v>73</v>
      </c>
      <c r="B437" s="9">
        <v>5.6300000000000003E-6</v>
      </c>
      <c r="C437" s="8" t="s">
        <v>2021</v>
      </c>
      <c r="D437" s="8" t="s">
        <v>2023</v>
      </c>
      <c r="E437" s="8" t="s">
        <v>3009</v>
      </c>
      <c r="F437" s="8" t="s">
        <v>2927</v>
      </c>
    </row>
    <row r="438" spans="1:6" s="8" customFormat="1">
      <c r="A438" s="8">
        <v>73</v>
      </c>
      <c r="B438" s="9">
        <v>5.6300000000000003E-6</v>
      </c>
      <c r="C438" s="8" t="s">
        <v>2021</v>
      </c>
      <c r="D438" s="8" t="s">
        <v>2023</v>
      </c>
      <c r="E438" s="8" t="s">
        <v>3009</v>
      </c>
      <c r="F438" s="8" t="s">
        <v>2928</v>
      </c>
    </row>
    <row r="439" spans="1:6" s="8" customFormat="1">
      <c r="A439" s="8">
        <v>73</v>
      </c>
      <c r="B439" s="9">
        <v>5.6300000000000003E-6</v>
      </c>
      <c r="C439" s="8" t="s">
        <v>2021</v>
      </c>
      <c r="D439" s="8" t="s">
        <v>2023</v>
      </c>
      <c r="E439" s="8" t="s">
        <v>3009</v>
      </c>
      <c r="F439" s="8" t="s">
        <v>2943</v>
      </c>
    </row>
    <row r="440" spans="1:6" s="8" customFormat="1">
      <c r="A440" s="8">
        <v>75</v>
      </c>
      <c r="B440" s="9">
        <v>5.7599999999999999E-6</v>
      </c>
      <c r="C440" s="8" t="s">
        <v>2029</v>
      </c>
      <c r="D440" s="8" t="s">
        <v>2031</v>
      </c>
      <c r="E440" s="8" t="s">
        <v>3010</v>
      </c>
      <c r="F440" s="8" t="s">
        <v>2928</v>
      </c>
    </row>
    <row r="441" spans="1:6" s="8" customFormat="1">
      <c r="A441" s="8">
        <v>77</v>
      </c>
      <c r="B441" s="9">
        <v>5.84E-6</v>
      </c>
      <c r="C441" s="8" t="s">
        <v>2057</v>
      </c>
      <c r="D441" s="8" t="s">
        <v>2059</v>
      </c>
      <c r="E441" s="8" t="s">
        <v>3011</v>
      </c>
      <c r="F441" s="8" t="s">
        <v>2944</v>
      </c>
    </row>
    <row r="442" spans="1:6" s="8" customFormat="1">
      <c r="A442" s="8">
        <v>77</v>
      </c>
      <c r="B442" s="9">
        <v>5.84E-6</v>
      </c>
      <c r="C442" s="8" t="s">
        <v>2057</v>
      </c>
      <c r="D442" s="8" t="s">
        <v>2059</v>
      </c>
      <c r="E442" s="8" t="s">
        <v>3011</v>
      </c>
      <c r="F442" s="8" t="s">
        <v>2922</v>
      </c>
    </row>
    <row r="443" spans="1:6" s="8" customFormat="1">
      <c r="A443" s="8">
        <v>77</v>
      </c>
      <c r="B443" s="9">
        <v>5.84E-6</v>
      </c>
      <c r="C443" s="8" t="s">
        <v>2061</v>
      </c>
      <c r="D443" s="8" t="s">
        <v>2063</v>
      </c>
      <c r="E443" s="8" t="s">
        <v>3012</v>
      </c>
      <c r="F443" s="8" t="s">
        <v>2927</v>
      </c>
    </row>
    <row r="444" spans="1:6" s="8" customFormat="1">
      <c r="A444" s="8">
        <v>77</v>
      </c>
      <c r="B444" s="9">
        <v>5.84E-6</v>
      </c>
      <c r="C444" s="8" t="s">
        <v>2061</v>
      </c>
      <c r="D444" s="8" t="s">
        <v>2063</v>
      </c>
      <c r="E444" s="8" t="s">
        <v>3012</v>
      </c>
      <c r="F444" s="8" t="s">
        <v>2922</v>
      </c>
    </row>
    <row r="445" spans="1:6" s="8" customFormat="1">
      <c r="A445" s="8">
        <v>77</v>
      </c>
      <c r="B445" s="9">
        <v>5.84E-6</v>
      </c>
      <c r="C445" s="8" t="s">
        <v>2061</v>
      </c>
      <c r="D445" s="8" t="s">
        <v>2063</v>
      </c>
      <c r="E445" s="8" t="s">
        <v>3012</v>
      </c>
      <c r="F445" s="8" t="s">
        <v>2969</v>
      </c>
    </row>
    <row r="446" spans="1:6" s="8" customFormat="1">
      <c r="A446" s="8">
        <v>77</v>
      </c>
      <c r="B446" s="9">
        <v>5.84E-6</v>
      </c>
      <c r="C446" s="8" t="s">
        <v>2061</v>
      </c>
      <c r="D446" s="8" t="s">
        <v>2063</v>
      </c>
      <c r="E446" s="8" t="s">
        <v>3012</v>
      </c>
      <c r="F446" s="8" t="s">
        <v>2953</v>
      </c>
    </row>
    <row r="447" spans="1:6" s="8" customFormat="1">
      <c r="A447" s="8">
        <v>77</v>
      </c>
      <c r="B447" s="9">
        <v>5.84E-6</v>
      </c>
      <c r="C447" s="8" t="s">
        <v>2061</v>
      </c>
      <c r="D447" s="8" t="s">
        <v>2063</v>
      </c>
      <c r="E447" s="8" t="s">
        <v>3012</v>
      </c>
      <c r="F447" s="8" t="s">
        <v>2944</v>
      </c>
    </row>
    <row r="448" spans="1:6" s="8" customFormat="1">
      <c r="A448" s="8">
        <v>77</v>
      </c>
      <c r="B448" s="9">
        <v>5.84E-6</v>
      </c>
      <c r="C448" s="8" t="s">
        <v>2061</v>
      </c>
      <c r="D448" s="8" t="s">
        <v>2063</v>
      </c>
      <c r="E448" s="8" t="s">
        <v>3012</v>
      </c>
      <c r="F448" s="8" t="s">
        <v>2933</v>
      </c>
    </row>
    <row r="449" spans="1:6" s="8" customFormat="1">
      <c r="A449" s="8">
        <v>77</v>
      </c>
      <c r="B449" s="9">
        <v>5.84E-6</v>
      </c>
      <c r="C449" s="8" t="s">
        <v>2061</v>
      </c>
      <c r="D449" s="8" t="s">
        <v>2063</v>
      </c>
      <c r="E449" s="8" t="s">
        <v>3012</v>
      </c>
      <c r="F449" s="8" t="s">
        <v>2934</v>
      </c>
    </row>
    <row r="450" spans="1:6" s="8" customFormat="1">
      <c r="A450" s="8">
        <v>77</v>
      </c>
      <c r="B450" s="9">
        <v>5.84E-6</v>
      </c>
      <c r="C450" s="8" t="s">
        <v>2061</v>
      </c>
      <c r="D450" s="8" t="s">
        <v>2063</v>
      </c>
      <c r="E450" s="8" t="s">
        <v>3012</v>
      </c>
      <c r="F450" s="8" t="s">
        <v>2938</v>
      </c>
    </row>
    <row r="451" spans="1:6" s="8" customFormat="1">
      <c r="A451" s="8">
        <v>77</v>
      </c>
      <c r="B451" s="9">
        <v>5.84E-6</v>
      </c>
      <c r="C451" s="8" t="s">
        <v>2061</v>
      </c>
      <c r="D451" s="8" t="s">
        <v>2063</v>
      </c>
      <c r="E451" s="8" t="s">
        <v>3012</v>
      </c>
      <c r="F451" s="8" t="s">
        <v>2926</v>
      </c>
    </row>
    <row r="452" spans="1:6" s="8" customFormat="1">
      <c r="A452" s="8">
        <v>77</v>
      </c>
      <c r="B452" s="9">
        <v>5.84E-6</v>
      </c>
      <c r="C452" s="8" t="s">
        <v>2061</v>
      </c>
      <c r="D452" s="8" t="s">
        <v>2063</v>
      </c>
      <c r="E452" s="8" t="s">
        <v>3012</v>
      </c>
      <c r="F452" s="8" t="s">
        <v>2939</v>
      </c>
    </row>
    <row r="453" spans="1:6" s="8" customFormat="1">
      <c r="A453" s="8">
        <v>78</v>
      </c>
      <c r="B453" s="9">
        <v>5.8699999999999997E-6</v>
      </c>
      <c r="C453" s="8" t="s">
        <v>2065</v>
      </c>
      <c r="D453" s="8" t="s">
        <v>2067</v>
      </c>
      <c r="E453" s="8" t="s">
        <v>3013</v>
      </c>
      <c r="F453" s="8" t="s">
        <v>2943</v>
      </c>
    </row>
    <row r="454" spans="1:6" s="8" customFormat="1">
      <c r="A454" s="8">
        <v>78</v>
      </c>
      <c r="B454" s="9">
        <v>5.8699999999999997E-6</v>
      </c>
      <c r="C454" s="8" t="s">
        <v>2065</v>
      </c>
      <c r="D454" s="8" t="s">
        <v>2067</v>
      </c>
      <c r="E454" s="8" t="s">
        <v>3013</v>
      </c>
      <c r="F454" s="8" t="s">
        <v>2921</v>
      </c>
    </row>
    <row r="455" spans="1:6" s="8" customFormat="1">
      <c r="A455" s="8">
        <v>78</v>
      </c>
      <c r="B455" s="9">
        <v>5.8699999999999997E-6</v>
      </c>
      <c r="C455" s="8" t="s">
        <v>2065</v>
      </c>
      <c r="D455" s="8" t="s">
        <v>2067</v>
      </c>
      <c r="E455" s="8" t="s">
        <v>3013</v>
      </c>
      <c r="F455" s="8" t="s">
        <v>2932</v>
      </c>
    </row>
    <row r="456" spans="1:6" s="8" customFormat="1">
      <c r="A456" s="8">
        <v>78</v>
      </c>
      <c r="B456" s="9">
        <v>5.8699999999999997E-6</v>
      </c>
      <c r="C456" s="8" t="s">
        <v>2065</v>
      </c>
      <c r="D456" s="8" t="s">
        <v>2067</v>
      </c>
      <c r="E456" s="8" t="s">
        <v>3013</v>
      </c>
      <c r="F456" s="8" t="s">
        <v>2922</v>
      </c>
    </row>
    <row r="457" spans="1:6" s="8" customFormat="1">
      <c r="A457" s="8">
        <v>78</v>
      </c>
      <c r="B457" s="9">
        <v>5.8699999999999997E-6</v>
      </c>
      <c r="C457" s="8" t="s">
        <v>2065</v>
      </c>
      <c r="D457" s="8" t="s">
        <v>2067</v>
      </c>
      <c r="E457" s="8" t="s">
        <v>3013</v>
      </c>
      <c r="F457" s="8" t="s">
        <v>2953</v>
      </c>
    </row>
    <row r="458" spans="1:6" s="8" customFormat="1">
      <c r="A458" s="8">
        <v>78</v>
      </c>
      <c r="B458" s="9">
        <v>5.8699999999999997E-6</v>
      </c>
      <c r="C458" s="8" t="s">
        <v>2065</v>
      </c>
      <c r="D458" s="8" t="s">
        <v>2067</v>
      </c>
      <c r="E458" s="8" t="s">
        <v>3013</v>
      </c>
      <c r="F458" s="8" t="s">
        <v>2923</v>
      </c>
    </row>
    <row r="459" spans="1:6" s="8" customFormat="1">
      <c r="A459" s="8">
        <v>78</v>
      </c>
      <c r="B459" s="9">
        <v>5.8699999999999997E-6</v>
      </c>
      <c r="C459" s="8" t="s">
        <v>2065</v>
      </c>
      <c r="D459" s="8" t="s">
        <v>2067</v>
      </c>
      <c r="E459" s="8" t="s">
        <v>3013</v>
      </c>
      <c r="F459" s="8" t="s">
        <v>2944</v>
      </c>
    </row>
    <row r="460" spans="1:6" s="8" customFormat="1">
      <c r="A460" s="8">
        <v>78</v>
      </c>
      <c r="B460" s="9">
        <v>5.8699999999999997E-6</v>
      </c>
      <c r="C460" s="8" t="s">
        <v>2065</v>
      </c>
      <c r="D460" s="8" t="s">
        <v>2067</v>
      </c>
      <c r="E460" s="8" t="s">
        <v>3013</v>
      </c>
      <c r="F460" s="8" t="s">
        <v>2933</v>
      </c>
    </row>
    <row r="461" spans="1:6" s="8" customFormat="1">
      <c r="A461" s="8">
        <v>78</v>
      </c>
      <c r="B461" s="9">
        <v>5.8699999999999997E-6</v>
      </c>
      <c r="C461" s="8" t="s">
        <v>2065</v>
      </c>
      <c r="D461" s="8" t="s">
        <v>2067</v>
      </c>
      <c r="E461" s="8" t="s">
        <v>3013</v>
      </c>
      <c r="F461" s="8" t="s">
        <v>2945</v>
      </c>
    </row>
    <row r="462" spans="1:6" s="8" customFormat="1">
      <c r="A462" s="8">
        <v>78</v>
      </c>
      <c r="B462" s="9">
        <v>5.8699999999999997E-6</v>
      </c>
      <c r="C462" s="8" t="s">
        <v>2065</v>
      </c>
      <c r="D462" s="8" t="s">
        <v>2067</v>
      </c>
      <c r="E462" s="8" t="s">
        <v>3013</v>
      </c>
      <c r="F462" s="8" t="s">
        <v>2934</v>
      </c>
    </row>
    <row r="463" spans="1:6" s="8" customFormat="1">
      <c r="A463" s="8">
        <v>78</v>
      </c>
      <c r="B463" s="9">
        <v>5.8699999999999997E-6</v>
      </c>
      <c r="C463" s="8" t="s">
        <v>2065</v>
      </c>
      <c r="D463" s="8" t="s">
        <v>2067</v>
      </c>
      <c r="E463" s="8" t="s">
        <v>3013</v>
      </c>
      <c r="F463" s="8" t="s">
        <v>2937</v>
      </c>
    </row>
    <row r="464" spans="1:6" s="8" customFormat="1">
      <c r="A464" s="8">
        <v>78</v>
      </c>
      <c r="B464" s="9">
        <v>5.8699999999999997E-6</v>
      </c>
      <c r="C464" s="8" t="s">
        <v>2065</v>
      </c>
      <c r="D464" s="8" t="s">
        <v>2067</v>
      </c>
      <c r="E464" s="8" t="s">
        <v>3013</v>
      </c>
      <c r="F464" s="8" t="s">
        <v>2925</v>
      </c>
    </row>
    <row r="465" spans="1:6" s="8" customFormat="1">
      <c r="A465" s="8">
        <v>78</v>
      </c>
      <c r="B465" s="9">
        <v>5.8699999999999997E-6</v>
      </c>
      <c r="C465" s="8" t="s">
        <v>2065</v>
      </c>
      <c r="D465" s="8" t="s">
        <v>2067</v>
      </c>
      <c r="E465" s="8" t="s">
        <v>3013</v>
      </c>
      <c r="F465" s="8" t="s">
        <v>2926</v>
      </c>
    </row>
    <row r="466" spans="1:6" s="8" customFormat="1">
      <c r="A466" s="8">
        <v>78</v>
      </c>
      <c r="B466" s="9">
        <v>5.8699999999999997E-6</v>
      </c>
      <c r="C466" s="8" t="s">
        <v>2065</v>
      </c>
      <c r="D466" s="8" t="s">
        <v>2067</v>
      </c>
      <c r="E466" s="8" t="s">
        <v>3013</v>
      </c>
      <c r="F466" s="8" t="s">
        <v>2948</v>
      </c>
    </row>
    <row r="467" spans="1:6" s="8" customFormat="1">
      <c r="A467" s="8">
        <v>78</v>
      </c>
      <c r="B467" s="9">
        <v>5.8699999999999997E-6</v>
      </c>
      <c r="C467" s="8" t="s">
        <v>2065</v>
      </c>
      <c r="D467" s="8" t="s">
        <v>2067</v>
      </c>
      <c r="E467" s="8" t="s">
        <v>3013</v>
      </c>
      <c r="F467" s="8" t="s">
        <v>2935</v>
      </c>
    </row>
    <row r="468" spans="1:6" s="8" customFormat="1">
      <c r="A468" s="8">
        <v>78</v>
      </c>
      <c r="B468" s="9">
        <v>5.8699999999999997E-6</v>
      </c>
      <c r="C468" s="8" t="s">
        <v>2065</v>
      </c>
      <c r="D468" s="8" t="s">
        <v>2067</v>
      </c>
      <c r="E468" s="8" t="s">
        <v>3013</v>
      </c>
      <c r="F468" s="8" t="s">
        <v>2928</v>
      </c>
    </row>
    <row r="469" spans="1:6" s="8" customFormat="1">
      <c r="A469" s="8">
        <v>79</v>
      </c>
      <c r="B469" s="9">
        <v>5.8799999999999996E-6</v>
      </c>
      <c r="C469" s="8" t="s">
        <v>2077</v>
      </c>
      <c r="D469" s="8" t="s">
        <v>2079</v>
      </c>
      <c r="E469" s="8" t="s">
        <v>3014</v>
      </c>
      <c r="F469" s="8" t="s">
        <v>2928</v>
      </c>
    </row>
    <row r="470" spans="1:6" s="8" customFormat="1">
      <c r="A470" s="8">
        <v>79</v>
      </c>
      <c r="B470" s="9">
        <v>5.8799999999999996E-6</v>
      </c>
      <c r="C470" s="8" t="s">
        <v>2081</v>
      </c>
      <c r="D470" s="8" t="s">
        <v>2083</v>
      </c>
      <c r="E470" s="8" t="s">
        <v>3015</v>
      </c>
      <c r="F470" s="8" t="s">
        <v>2933</v>
      </c>
    </row>
    <row r="471" spans="1:6" s="8" customFormat="1">
      <c r="A471" s="8">
        <v>80</v>
      </c>
      <c r="B471" s="9">
        <v>6.0499999999999997E-6</v>
      </c>
      <c r="C471" s="8" t="s">
        <v>1788</v>
      </c>
      <c r="D471" s="8" t="s">
        <v>1790</v>
      </c>
      <c r="E471" s="8" t="s">
        <v>2981</v>
      </c>
      <c r="F471" s="8" t="s">
        <v>2943</v>
      </c>
    </row>
    <row r="472" spans="1:6" s="8" customFormat="1">
      <c r="A472" s="8">
        <v>80</v>
      </c>
      <c r="B472" s="9">
        <v>6.0499999999999997E-6</v>
      </c>
      <c r="C472" s="8" t="s">
        <v>1788</v>
      </c>
      <c r="D472" s="8" t="s">
        <v>1790</v>
      </c>
      <c r="E472" s="8" t="s">
        <v>2981</v>
      </c>
      <c r="F472" s="8" t="s">
        <v>2932</v>
      </c>
    </row>
    <row r="473" spans="1:6" s="8" customFormat="1">
      <c r="A473" s="8">
        <v>80</v>
      </c>
      <c r="B473" s="9">
        <v>6.0499999999999997E-6</v>
      </c>
      <c r="C473" s="8" t="s">
        <v>1788</v>
      </c>
      <c r="D473" s="8" t="s">
        <v>1790</v>
      </c>
      <c r="E473" s="8" t="s">
        <v>2981</v>
      </c>
      <c r="F473" s="8" t="s">
        <v>2923</v>
      </c>
    </row>
    <row r="474" spans="1:6" s="8" customFormat="1">
      <c r="A474" s="8">
        <v>80</v>
      </c>
      <c r="B474" s="9">
        <v>6.0499999999999997E-6</v>
      </c>
      <c r="C474" s="8" t="s">
        <v>1788</v>
      </c>
      <c r="D474" s="8" t="s">
        <v>1790</v>
      </c>
      <c r="E474" s="8" t="s">
        <v>2981</v>
      </c>
      <c r="F474" s="8" t="s">
        <v>2944</v>
      </c>
    </row>
    <row r="475" spans="1:6" s="8" customFormat="1">
      <c r="A475" s="8">
        <v>80</v>
      </c>
      <c r="B475" s="9">
        <v>6.0499999999999997E-6</v>
      </c>
      <c r="C475" s="8" t="s">
        <v>1788</v>
      </c>
      <c r="D475" s="8" t="s">
        <v>1790</v>
      </c>
      <c r="E475" s="8" t="s">
        <v>2981</v>
      </c>
      <c r="F475" s="8" t="s">
        <v>2925</v>
      </c>
    </row>
    <row r="476" spans="1:6" s="8" customFormat="1">
      <c r="A476" s="8">
        <v>80</v>
      </c>
      <c r="B476" s="9">
        <v>6.0499999999999997E-6</v>
      </c>
      <c r="C476" s="8" t="s">
        <v>1788</v>
      </c>
      <c r="D476" s="8" t="s">
        <v>1790</v>
      </c>
      <c r="E476" s="8" t="s">
        <v>2981</v>
      </c>
      <c r="F476" s="8" t="s">
        <v>2950</v>
      </c>
    </row>
    <row r="477" spans="1:6" s="8" customFormat="1">
      <c r="A477" s="8">
        <v>80</v>
      </c>
      <c r="B477" s="9">
        <v>6.0499999999999997E-6</v>
      </c>
      <c r="C477" s="8" t="s">
        <v>1795</v>
      </c>
      <c r="D477" s="8" t="s">
        <v>1797</v>
      </c>
      <c r="E477" s="8" t="s">
        <v>2982</v>
      </c>
      <c r="F477" s="8" t="s">
        <v>2928</v>
      </c>
    </row>
    <row r="478" spans="1:6" s="8" customFormat="1">
      <c r="A478" s="8">
        <v>80</v>
      </c>
      <c r="B478" s="9">
        <v>6.0499999999999997E-6</v>
      </c>
      <c r="C478" s="8" t="s">
        <v>1795</v>
      </c>
      <c r="D478" s="8" t="s">
        <v>1797</v>
      </c>
      <c r="E478" s="8" t="s">
        <v>2982</v>
      </c>
      <c r="F478" s="8" t="s">
        <v>2921</v>
      </c>
    </row>
    <row r="479" spans="1:6" s="8" customFormat="1">
      <c r="A479" s="8">
        <v>80</v>
      </c>
      <c r="B479" s="9">
        <v>6.0499999999999997E-6</v>
      </c>
      <c r="C479" s="8" t="s">
        <v>1795</v>
      </c>
      <c r="D479" s="8" t="s">
        <v>1797</v>
      </c>
      <c r="E479" s="8" t="s">
        <v>2982</v>
      </c>
      <c r="F479" s="8" t="s">
        <v>2932</v>
      </c>
    </row>
    <row r="480" spans="1:6" s="8" customFormat="1">
      <c r="A480" s="8">
        <v>80</v>
      </c>
      <c r="B480" s="9">
        <v>6.0499999999999997E-6</v>
      </c>
      <c r="C480" s="8" t="s">
        <v>1795</v>
      </c>
      <c r="D480" s="8" t="s">
        <v>1797</v>
      </c>
      <c r="E480" s="8" t="s">
        <v>2982</v>
      </c>
      <c r="F480" s="8" t="s">
        <v>2924</v>
      </c>
    </row>
    <row r="481" spans="1:6" s="8" customFormat="1">
      <c r="A481" s="8">
        <v>80</v>
      </c>
      <c r="B481" s="9">
        <v>6.0499999999999997E-6</v>
      </c>
      <c r="C481" s="8" t="s">
        <v>1795</v>
      </c>
      <c r="D481" s="8" t="s">
        <v>1797</v>
      </c>
      <c r="E481" s="8" t="s">
        <v>2982</v>
      </c>
      <c r="F481" s="8" t="s">
        <v>2945</v>
      </c>
    </row>
    <row r="482" spans="1:6" s="8" customFormat="1">
      <c r="A482" s="8">
        <v>80</v>
      </c>
      <c r="B482" s="9">
        <v>6.0499999999999997E-6</v>
      </c>
      <c r="C482" s="8" t="s">
        <v>1795</v>
      </c>
      <c r="D482" s="8" t="s">
        <v>1797</v>
      </c>
      <c r="E482" s="8" t="s">
        <v>2982</v>
      </c>
      <c r="F482" s="8" t="s">
        <v>2937</v>
      </c>
    </row>
    <row r="483" spans="1:6" s="8" customFormat="1">
      <c r="A483" s="8">
        <v>80</v>
      </c>
      <c r="B483" s="9">
        <v>6.0499999999999997E-6</v>
      </c>
      <c r="C483" s="8" t="s">
        <v>1795</v>
      </c>
      <c r="D483" s="8" t="s">
        <v>1797</v>
      </c>
      <c r="E483" s="8" t="s">
        <v>2982</v>
      </c>
      <c r="F483" s="8" t="s">
        <v>2938</v>
      </c>
    </row>
    <row r="484" spans="1:6" s="8" customFormat="1">
      <c r="A484" s="8">
        <v>80</v>
      </c>
      <c r="B484" s="9">
        <v>6.0499999999999997E-6</v>
      </c>
      <c r="C484" s="8" t="s">
        <v>1795</v>
      </c>
      <c r="D484" s="8" t="s">
        <v>1797</v>
      </c>
      <c r="E484" s="8" t="s">
        <v>2982</v>
      </c>
      <c r="F484" s="8" t="s">
        <v>2926</v>
      </c>
    </row>
    <row r="485" spans="1:6" s="8" customFormat="1">
      <c r="A485" s="8">
        <v>82</v>
      </c>
      <c r="B485" s="9">
        <v>6.1800000000000001E-6</v>
      </c>
      <c r="C485" s="8" t="s">
        <v>2091</v>
      </c>
      <c r="D485" s="8" t="s">
        <v>2093</v>
      </c>
      <c r="E485" s="8" t="s">
        <v>3016</v>
      </c>
      <c r="F485" s="8" t="s">
        <v>2927</v>
      </c>
    </row>
    <row r="486" spans="1:6" s="8" customFormat="1">
      <c r="A486" s="8">
        <v>82</v>
      </c>
      <c r="B486" s="9">
        <v>6.1800000000000001E-6</v>
      </c>
      <c r="C486" s="8" t="s">
        <v>2091</v>
      </c>
      <c r="D486" s="8" t="s">
        <v>2093</v>
      </c>
      <c r="E486" s="8" t="s">
        <v>3016</v>
      </c>
      <c r="F486" s="8" t="s">
        <v>2921</v>
      </c>
    </row>
    <row r="487" spans="1:6" s="8" customFormat="1">
      <c r="A487" s="8">
        <v>82</v>
      </c>
      <c r="B487" s="9">
        <v>6.1800000000000001E-6</v>
      </c>
      <c r="C487" s="8" t="s">
        <v>2091</v>
      </c>
      <c r="D487" s="8" t="s">
        <v>2093</v>
      </c>
      <c r="E487" s="8" t="s">
        <v>3016</v>
      </c>
      <c r="F487" s="8" t="s">
        <v>2923</v>
      </c>
    </row>
    <row r="488" spans="1:6" s="8" customFormat="1">
      <c r="A488" s="8">
        <v>82</v>
      </c>
      <c r="B488" s="9">
        <v>6.1800000000000001E-6</v>
      </c>
      <c r="C488" s="8" t="s">
        <v>2091</v>
      </c>
      <c r="D488" s="8" t="s">
        <v>2093</v>
      </c>
      <c r="E488" s="8" t="s">
        <v>3016</v>
      </c>
      <c r="F488" s="8" t="s">
        <v>2933</v>
      </c>
    </row>
    <row r="489" spans="1:6" s="8" customFormat="1">
      <c r="A489" s="8">
        <v>82</v>
      </c>
      <c r="B489" s="9">
        <v>6.1800000000000001E-6</v>
      </c>
      <c r="C489" s="8" t="s">
        <v>2091</v>
      </c>
      <c r="D489" s="8" t="s">
        <v>2093</v>
      </c>
      <c r="E489" s="8" t="s">
        <v>3016</v>
      </c>
      <c r="F489" s="8" t="s">
        <v>2946</v>
      </c>
    </row>
    <row r="490" spans="1:6" s="8" customFormat="1">
      <c r="A490" s="8">
        <v>82</v>
      </c>
      <c r="B490" s="9">
        <v>6.1800000000000001E-6</v>
      </c>
      <c r="C490" s="8" t="s">
        <v>2091</v>
      </c>
      <c r="D490" s="8" t="s">
        <v>2093</v>
      </c>
      <c r="E490" s="8" t="s">
        <v>3016</v>
      </c>
      <c r="F490" s="8" t="s">
        <v>2925</v>
      </c>
    </row>
    <row r="491" spans="1:6" s="8" customFormat="1">
      <c r="A491" s="8">
        <v>82</v>
      </c>
      <c r="B491" s="9">
        <v>6.1800000000000001E-6</v>
      </c>
      <c r="C491" s="8" t="s">
        <v>2091</v>
      </c>
      <c r="D491" s="8" t="s">
        <v>2093</v>
      </c>
      <c r="E491" s="8" t="s">
        <v>3016</v>
      </c>
      <c r="F491" s="8" t="s">
        <v>2938</v>
      </c>
    </row>
    <row r="492" spans="1:6" s="8" customFormat="1">
      <c r="A492" s="8">
        <v>82</v>
      </c>
      <c r="B492" s="9">
        <v>6.1800000000000001E-6</v>
      </c>
      <c r="C492" s="8" t="s">
        <v>2091</v>
      </c>
      <c r="D492" s="8" t="s">
        <v>2093</v>
      </c>
      <c r="E492" s="8" t="s">
        <v>3016</v>
      </c>
      <c r="F492" s="8" t="s">
        <v>2961</v>
      </c>
    </row>
    <row r="493" spans="1:6" s="8" customFormat="1">
      <c r="A493" s="8">
        <v>82</v>
      </c>
      <c r="B493" s="9">
        <v>6.1800000000000001E-6</v>
      </c>
      <c r="C493" s="8" t="s">
        <v>2091</v>
      </c>
      <c r="D493" s="8" t="s">
        <v>2093</v>
      </c>
      <c r="E493" s="8" t="s">
        <v>3016</v>
      </c>
      <c r="F493" s="8" t="s">
        <v>2926</v>
      </c>
    </row>
    <row r="494" spans="1:6" s="8" customFormat="1">
      <c r="A494" s="8">
        <v>82</v>
      </c>
      <c r="B494" s="9">
        <v>6.1800000000000001E-6</v>
      </c>
      <c r="C494" s="8" t="s">
        <v>2091</v>
      </c>
      <c r="D494" s="8" t="s">
        <v>2093</v>
      </c>
      <c r="E494" s="8" t="s">
        <v>3016</v>
      </c>
      <c r="F494" s="8" t="s">
        <v>2939</v>
      </c>
    </row>
    <row r="495" spans="1:6" s="8" customFormat="1">
      <c r="A495" s="8">
        <v>82</v>
      </c>
      <c r="B495" s="9">
        <v>6.1800000000000001E-6</v>
      </c>
      <c r="C495" s="8" t="s">
        <v>2091</v>
      </c>
      <c r="D495" s="8" t="s">
        <v>2093</v>
      </c>
      <c r="E495" s="8" t="s">
        <v>3016</v>
      </c>
      <c r="F495" s="8" t="s">
        <v>2948</v>
      </c>
    </row>
    <row r="496" spans="1:6" s="8" customFormat="1">
      <c r="A496" s="8">
        <v>83</v>
      </c>
      <c r="B496" s="9">
        <v>6.2899999999999999E-6</v>
      </c>
      <c r="C496" s="8" t="s">
        <v>2095</v>
      </c>
      <c r="D496" s="8" t="s">
        <v>2097</v>
      </c>
      <c r="E496" s="8" t="s">
        <v>3017</v>
      </c>
      <c r="F496" s="8" t="s">
        <v>2944</v>
      </c>
    </row>
    <row r="497" spans="1:6" s="8" customFormat="1">
      <c r="A497" s="8">
        <v>85</v>
      </c>
      <c r="B497" s="9">
        <v>6.46E-6</v>
      </c>
      <c r="C497" s="8" t="s">
        <v>2102</v>
      </c>
      <c r="D497" s="8" t="s">
        <v>2104</v>
      </c>
      <c r="E497" s="8" t="s">
        <v>3018</v>
      </c>
      <c r="F497" s="8" t="s">
        <v>2938</v>
      </c>
    </row>
    <row r="498" spans="1:6" s="8" customFormat="1">
      <c r="A498" s="8">
        <v>85</v>
      </c>
      <c r="B498" s="9">
        <v>6.46E-6</v>
      </c>
      <c r="C498" s="8" t="s">
        <v>2102</v>
      </c>
      <c r="D498" s="8" t="s">
        <v>2104</v>
      </c>
      <c r="E498" s="8" t="s">
        <v>3018</v>
      </c>
      <c r="F498" s="8" t="s">
        <v>2932</v>
      </c>
    </row>
    <row r="499" spans="1:6" s="8" customFormat="1">
      <c r="A499" s="8">
        <v>85</v>
      </c>
      <c r="B499" s="9">
        <v>6.46E-6</v>
      </c>
      <c r="C499" s="8" t="s">
        <v>2102</v>
      </c>
      <c r="D499" s="8" t="s">
        <v>2104</v>
      </c>
      <c r="E499" s="8" t="s">
        <v>3018</v>
      </c>
      <c r="F499" s="8" t="s">
        <v>2955</v>
      </c>
    </row>
    <row r="500" spans="1:6" s="8" customFormat="1">
      <c r="A500" s="8">
        <v>85</v>
      </c>
      <c r="B500" s="9">
        <v>6.46E-6</v>
      </c>
      <c r="C500" s="8" t="s">
        <v>2102</v>
      </c>
      <c r="D500" s="8" t="s">
        <v>2104</v>
      </c>
      <c r="E500" s="8" t="s">
        <v>3018</v>
      </c>
      <c r="F500" s="8" t="s">
        <v>2933</v>
      </c>
    </row>
    <row r="501" spans="1:6" s="8" customFormat="1">
      <c r="A501" s="8">
        <v>85</v>
      </c>
      <c r="B501" s="9">
        <v>6.46E-6</v>
      </c>
      <c r="C501" s="8" t="s">
        <v>2105</v>
      </c>
      <c r="D501" s="8" t="s">
        <v>2107</v>
      </c>
      <c r="E501" s="8" t="s">
        <v>3019</v>
      </c>
      <c r="F501" s="8" t="s">
        <v>2928</v>
      </c>
    </row>
    <row r="502" spans="1:6" s="8" customFormat="1">
      <c r="A502" s="8">
        <v>85</v>
      </c>
      <c r="B502" s="9">
        <v>6.46E-6</v>
      </c>
      <c r="C502" s="8" t="s">
        <v>2105</v>
      </c>
      <c r="D502" s="8" t="s">
        <v>2107</v>
      </c>
      <c r="E502" s="8" t="s">
        <v>3019</v>
      </c>
      <c r="F502" s="8" t="s">
        <v>2950</v>
      </c>
    </row>
    <row r="503" spans="1:6" s="8" customFormat="1">
      <c r="A503" s="8">
        <v>85</v>
      </c>
      <c r="B503" s="9">
        <v>6.46E-6</v>
      </c>
      <c r="C503" s="8" t="s">
        <v>2105</v>
      </c>
      <c r="D503" s="8" t="s">
        <v>2107</v>
      </c>
      <c r="E503" s="8" t="s">
        <v>3019</v>
      </c>
      <c r="F503" s="8" t="s">
        <v>2927</v>
      </c>
    </row>
    <row r="504" spans="1:6" s="8" customFormat="1">
      <c r="A504" s="8">
        <v>87</v>
      </c>
      <c r="B504" s="9">
        <v>6.7499999999999997E-6</v>
      </c>
      <c r="C504" s="8" t="s">
        <v>2115</v>
      </c>
      <c r="D504" s="8" t="s">
        <v>2117</v>
      </c>
      <c r="E504" s="8" t="s">
        <v>3020</v>
      </c>
      <c r="F504" s="8" t="s">
        <v>2927</v>
      </c>
    </row>
    <row r="505" spans="1:6" s="8" customFormat="1">
      <c r="A505" s="8">
        <v>87</v>
      </c>
      <c r="B505" s="9">
        <v>6.7499999999999997E-6</v>
      </c>
      <c r="C505" s="8" t="s">
        <v>2115</v>
      </c>
      <c r="D505" s="8" t="s">
        <v>2117</v>
      </c>
      <c r="E505" s="8" t="s">
        <v>3020</v>
      </c>
      <c r="F505" s="8" t="s">
        <v>2932</v>
      </c>
    </row>
    <row r="506" spans="1:6" s="8" customFormat="1">
      <c r="A506" s="8">
        <v>87</v>
      </c>
      <c r="B506" s="9">
        <v>6.7499999999999997E-6</v>
      </c>
      <c r="C506" s="8" t="s">
        <v>2115</v>
      </c>
      <c r="D506" s="8" t="s">
        <v>2117</v>
      </c>
      <c r="E506" s="8" t="s">
        <v>3020</v>
      </c>
      <c r="F506" s="8" t="s">
        <v>2953</v>
      </c>
    </row>
    <row r="507" spans="1:6" s="8" customFormat="1">
      <c r="A507" s="8">
        <v>87</v>
      </c>
      <c r="B507" s="9">
        <v>6.7499999999999997E-6</v>
      </c>
      <c r="C507" s="8" t="s">
        <v>2115</v>
      </c>
      <c r="D507" s="8" t="s">
        <v>2117</v>
      </c>
      <c r="E507" s="8" t="s">
        <v>3020</v>
      </c>
      <c r="F507" s="8" t="s">
        <v>2924</v>
      </c>
    </row>
    <row r="508" spans="1:6" s="8" customFormat="1">
      <c r="A508" s="8">
        <v>87</v>
      </c>
      <c r="B508" s="9">
        <v>6.7499999999999997E-6</v>
      </c>
      <c r="C508" s="8" t="s">
        <v>2115</v>
      </c>
      <c r="D508" s="8" t="s">
        <v>2117</v>
      </c>
      <c r="E508" s="8" t="s">
        <v>3020</v>
      </c>
      <c r="F508" s="8" t="s">
        <v>2945</v>
      </c>
    </row>
    <row r="509" spans="1:6" s="8" customFormat="1">
      <c r="A509" s="8">
        <v>87</v>
      </c>
      <c r="B509" s="9">
        <v>6.7499999999999997E-6</v>
      </c>
      <c r="C509" s="8" t="s">
        <v>2115</v>
      </c>
      <c r="D509" s="8" t="s">
        <v>2117</v>
      </c>
      <c r="E509" s="8" t="s">
        <v>3020</v>
      </c>
      <c r="F509" s="8" t="s">
        <v>2934</v>
      </c>
    </row>
    <row r="510" spans="1:6" s="8" customFormat="1">
      <c r="A510" s="8">
        <v>87</v>
      </c>
      <c r="B510" s="9">
        <v>6.7499999999999997E-6</v>
      </c>
      <c r="C510" s="8" t="s">
        <v>2115</v>
      </c>
      <c r="D510" s="8" t="s">
        <v>2117</v>
      </c>
      <c r="E510" s="8" t="s">
        <v>3020</v>
      </c>
      <c r="F510" s="8" t="s">
        <v>2947</v>
      </c>
    </row>
    <row r="511" spans="1:6" s="8" customFormat="1">
      <c r="A511" s="8">
        <v>87</v>
      </c>
      <c r="B511" s="9">
        <v>6.7499999999999997E-6</v>
      </c>
      <c r="C511" s="8" t="s">
        <v>2115</v>
      </c>
      <c r="D511" s="8" t="s">
        <v>2117</v>
      </c>
      <c r="E511" s="8" t="s">
        <v>3020</v>
      </c>
      <c r="F511" s="8" t="s">
        <v>2937</v>
      </c>
    </row>
    <row r="512" spans="1:6" s="8" customFormat="1">
      <c r="A512" s="8">
        <v>87</v>
      </c>
      <c r="B512" s="9">
        <v>6.7499999999999997E-6</v>
      </c>
      <c r="C512" s="8" t="s">
        <v>2115</v>
      </c>
      <c r="D512" s="8" t="s">
        <v>2117</v>
      </c>
      <c r="E512" s="8" t="s">
        <v>3020</v>
      </c>
      <c r="F512" s="8" t="s">
        <v>2938</v>
      </c>
    </row>
    <row r="513" spans="1:6" s="8" customFormat="1">
      <c r="A513" s="8">
        <v>87</v>
      </c>
      <c r="B513" s="9">
        <v>6.7499999999999997E-6</v>
      </c>
      <c r="C513" s="8" t="s">
        <v>2115</v>
      </c>
      <c r="D513" s="8" t="s">
        <v>2117</v>
      </c>
      <c r="E513" s="8" t="s">
        <v>3020</v>
      </c>
      <c r="F513" s="8" t="s">
        <v>2961</v>
      </c>
    </row>
    <row r="514" spans="1:6" s="8" customFormat="1">
      <c r="A514" s="8">
        <v>87</v>
      </c>
      <c r="B514" s="9">
        <v>6.7499999999999997E-6</v>
      </c>
      <c r="C514" s="8" t="s">
        <v>2115</v>
      </c>
      <c r="D514" s="8" t="s">
        <v>2117</v>
      </c>
      <c r="E514" s="8" t="s">
        <v>3020</v>
      </c>
      <c r="F514" s="8" t="s">
        <v>2948</v>
      </c>
    </row>
    <row r="515" spans="1:6" s="8" customFormat="1">
      <c r="A515" s="8">
        <v>87</v>
      </c>
      <c r="B515" s="9">
        <v>6.7499999999999997E-6</v>
      </c>
      <c r="C515" s="8" t="s">
        <v>2115</v>
      </c>
      <c r="D515" s="8" t="s">
        <v>2117</v>
      </c>
      <c r="E515" s="8" t="s">
        <v>3020</v>
      </c>
      <c r="F515" s="8" t="s">
        <v>2950</v>
      </c>
    </row>
    <row r="516" spans="1:6" s="8" customFormat="1">
      <c r="A516" s="8">
        <v>88</v>
      </c>
      <c r="B516" s="9">
        <v>6.7900000000000002E-6</v>
      </c>
      <c r="C516" s="8" t="s">
        <v>2119</v>
      </c>
      <c r="D516" s="8" t="s">
        <v>2121</v>
      </c>
      <c r="E516" s="8" t="s">
        <v>3021</v>
      </c>
      <c r="F516" s="8" t="s">
        <v>2927</v>
      </c>
    </row>
    <row r="517" spans="1:6" s="8" customFormat="1">
      <c r="A517" s="8">
        <v>88</v>
      </c>
      <c r="B517" s="9">
        <v>6.7900000000000002E-6</v>
      </c>
      <c r="C517" s="8" t="s">
        <v>2119</v>
      </c>
      <c r="D517" s="8" t="s">
        <v>2121</v>
      </c>
      <c r="E517" s="8" t="s">
        <v>3021</v>
      </c>
      <c r="F517" s="8" t="s">
        <v>2932</v>
      </c>
    </row>
    <row r="518" spans="1:6" s="8" customFormat="1">
      <c r="A518" s="8">
        <v>88</v>
      </c>
      <c r="B518" s="9">
        <v>6.7900000000000002E-6</v>
      </c>
      <c r="C518" s="8" t="s">
        <v>2119</v>
      </c>
      <c r="D518" s="8" t="s">
        <v>2121</v>
      </c>
      <c r="E518" s="8" t="s">
        <v>3021</v>
      </c>
      <c r="F518" s="8" t="s">
        <v>2930</v>
      </c>
    </row>
    <row r="519" spans="1:6" s="8" customFormat="1">
      <c r="A519" s="8">
        <v>88</v>
      </c>
      <c r="B519" s="9">
        <v>6.7900000000000002E-6</v>
      </c>
      <c r="C519" s="8" t="s">
        <v>2119</v>
      </c>
      <c r="D519" s="8" t="s">
        <v>2121</v>
      </c>
      <c r="E519" s="8" t="s">
        <v>3021</v>
      </c>
      <c r="F519" s="8" t="s">
        <v>2953</v>
      </c>
    </row>
    <row r="520" spans="1:6" s="8" customFormat="1">
      <c r="A520" s="8">
        <v>88</v>
      </c>
      <c r="B520" s="9">
        <v>6.7900000000000002E-6</v>
      </c>
      <c r="C520" s="8" t="s">
        <v>2119</v>
      </c>
      <c r="D520" s="8" t="s">
        <v>2121</v>
      </c>
      <c r="E520" s="8" t="s">
        <v>3021</v>
      </c>
      <c r="F520" s="8" t="s">
        <v>2924</v>
      </c>
    </row>
    <row r="521" spans="1:6" s="8" customFormat="1">
      <c r="A521" s="8">
        <v>88</v>
      </c>
      <c r="B521" s="9">
        <v>6.7900000000000002E-6</v>
      </c>
      <c r="C521" s="8" t="s">
        <v>2119</v>
      </c>
      <c r="D521" s="8" t="s">
        <v>2121</v>
      </c>
      <c r="E521" s="8" t="s">
        <v>3021</v>
      </c>
      <c r="F521" s="8" t="s">
        <v>2933</v>
      </c>
    </row>
    <row r="522" spans="1:6" s="8" customFormat="1">
      <c r="A522" s="8">
        <v>88</v>
      </c>
      <c r="B522" s="9">
        <v>6.7900000000000002E-6</v>
      </c>
      <c r="C522" s="8" t="s">
        <v>2119</v>
      </c>
      <c r="D522" s="8" t="s">
        <v>2121</v>
      </c>
      <c r="E522" s="8" t="s">
        <v>3021</v>
      </c>
      <c r="F522" s="8" t="s">
        <v>2945</v>
      </c>
    </row>
    <row r="523" spans="1:6" s="8" customFormat="1">
      <c r="A523" s="8">
        <v>88</v>
      </c>
      <c r="B523" s="9">
        <v>6.7900000000000002E-6</v>
      </c>
      <c r="C523" s="8" t="s">
        <v>2119</v>
      </c>
      <c r="D523" s="8" t="s">
        <v>2121</v>
      </c>
      <c r="E523" s="8" t="s">
        <v>3021</v>
      </c>
      <c r="F523" s="8" t="s">
        <v>2934</v>
      </c>
    </row>
    <row r="524" spans="1:6" s="8" customFormat="1">
      <c r="A524" s="8">
        <v>88</v>
      </c>
      <c r="B524" s="9">
        <v>6.7900000000000002E-6</v>
      </c>
      <c r="C524" s="8" t="s">
        <v>2119</v>
      </c>
      <c r="D524" s="8" t="s">
        <v>2121</v>
      </c>
      <c r="E524" s="8" t="s">
        <v>3021</v>
      </c>
      <c r="F524" s="8" t="s">
        <v>2946</v>
      </c>
    </row>
    <row r="525" spans="1:6" s="8" customFormat="1">
      <c r="A525" s="8">
        <v>88</v>
      </c>
      <c r="B525" s="9">
        <v>6.7900000000000002E-6</v>
      </c>
      <c r="C525" s="8" t="s">
        <v>2119</v>
      </c>
      <c r="D525" s="8" t="s">
        <v>2121</v>
      </c>
      <c r="E525" s="8" t="s">
        <v>3021</v>
      </c>
      <c r="F525" s="8" t="s">
        <v>2947</v>
      </c>
    </row>
    <row r="526" spans="1:6" s="8" customFormat="1">
      <c r="A526" s="8">
        <v>88</v>
      </c>
      <c r="B526" s="9">
        <v>6.7900000000000002E-6</v>
      </c>
      <c r="C526" s="8" t="s">
        <v>2119</v>
      </c>
      <c r="D526" s="8" t="s">
        <v>2121</v>
      </c>
      <c r="E526" s="8" t="s">
        <v>3021</v>
      </c>
      <c r="F526" s="8" t="s">
        <v>2937</v>
      </c>
    </row>
    <row r="527" spans="1:6" s="8" customFormat="1">
      <c r="A527" s="8">
        <v>88</v>
      </c>
      <c r="B527" s="9">
        <v>6.7900000000000002E-6</v>
      </c>
      <c r="C527" s="8" t="s">
        <v>2119</v>
      </c>
      <c r="D527" s="8" t="s">
        <v>2121</v>
      </c>
      <c r="E527" s="8" t="s">
        <v>3021</v>
      </c>
      <c r="F527" s="8" t="s">
        <v>2938</v>
      </c>
    </row>
    <row r="528" spans="1:6" s="8" customFormat="1">
      <c r="A528" s="8">
        <v>88</v>
      </c>
      <c r="B528" s="9">
        <v>6.7900000000000002E-6</v>
      </c>
      <c r="C528" s="8" t="s">
        <v>2119</v>
      </c>
      <c r="D528" s="8" t="s">
        <v>2121</v>
      </c>
      <c r="E528" s="8" t="s">
        <v>3021</v>
      </c>
      <c r="F528" s="8" t="s">
        <v>2948</v>
      </c>
    </row>
    <row r="529" spans="1:6" s="8" customFormat="1">
      <c r="A529" s="8">
        <v>89</v>
      </c>
      <c r="B529" s="9">
        <v>6.9E-6</v>
      </c>
      <c r="C529" s="8" t="s">
        <v>1614</v>
      </c>
      <c r="D529" s="8" t="s">
        <v>1616</v>
      </c>
      <c r="E529" s="8" t="s">
        <v>2968</v>
      </c>
      <c r="F529" s="8" t="s">
        <v>2927</v>
      </c>
    </row>
    <row r="530" spans="1:6" s="8" customFormat="1">
      <c r="A530" s="8">
        <v>89</v>
      </c>
      <c r="B530" s="9">
        <v>6.9E-6</v>
      </c>
      <c r="C530" s="8" t="s">
        <v>1614</v>
      </c>
      <c r="D530" s="8" t="s">
        <v>1616</v>
      </c>
      <c r="E530" s="8" t="s">
        <v>2968</v>
      </c>
      <c r="F530" s="8" t="s">
        <v>2969</v>
      </c>
    </row>
    <row r="531" spans="1:6" s="8" customFormat="1">
      <c r="A531" s="8">
        <v>90</v>
      </c>
      <c r="B531" s="9">
        <v>6.9299999999999997E-6</v>
      </c>
      <c r="C531" s="8" t="s">
        <v>2127</v>
      </c>
      <c r="D531" s="8" t="s">
        <v>2129</v>
      </c>
      <c r="E531" s="8" t="s">
        <v>3022</v>
      </c>
      <c r="F531" s="8" t="s">
        <v>2927</v>
      </c>
    </row>
    <row r="532" spans="1:6" s="8" customFormat="1">
      <c r="A532" s="8">
        <v>90</v>
      </c>
      <c r="B532" s="9">
        <v>6.9299999999999997E-6</v>
      </c>
      <c r="C532" s="8" t="s">
        <v>2127</v>
      </c>
      <c r="D532" s="8" t="s">
        <v>2129</v>
      </c>
      <c r="E532" s="8" t="s">
        <v>3022</v>
      </c>
      <c r="F532" s="8" t="s">
        <v>2921</v>
      </c>
    </row>
    <row r="533" spans="1:6" s="8" customFormat="1">
      <c r="A533" s="8">
        <v>90</v>
      </c>
      <c r="B533" s="9">
        <v>6.9299999999999997E-6</v>
      </c>
      <c r="C533" s="8" t="s">
        <v>2127</v>
      </c>
      <c r="D533" s="8" t="s">
        <v>2129</v>
      </c>
      <c r="E533" s="8" t="s">
        <v>3022</v>
      </c>
      <c r="F533" s="8" t="s">
        <v>2932</v>
      </c>
    </row>
    <row r="534" spans="1:6" s="8" customFormat="1">
      <c r="A534" s="8">
        <v>90</v>
      </c>
      <c r="B534" s="9">
        <v>6.9299999999999997E-6</v>
      </c>
      <c r="C534" s="8" t="s">
        <v>2127</v>
      </c>
      <c r="D534" s="8" t="s">
        <v>2129</v>
      </c>
      <c r="E534" s="8" t="s">
        <v>3022</v>
      </c>
      <c r="F534" s="8" t="s">
        <v>2922</v>
      </c>
    </row>
    <row r="535" spans="1:6" s="8" customFormat="1">
      <c r="A535" s="8">
        <v>90</v>
      </c>
      <c r="B535" s="9">
        <v>6.9299999999999997E-6</v>
      </c>
      <c r="C535" s="8" t="s">
        <v>2127</v>
      </c>
      <c r="D535" s="8" t="s">
        <v>2129</v>
      </c>
      <c r="E535" s="8" t="s">
        <v>3022</v>
      </c>
      <c r="F535" s="8" t="s">
        <v>2955</v>
      </c>
    </row>
    <row r="536" spans="1:6" s="8" customFormat="1">
      <c r="A536" s="8">
        <v>90</v>
      </c>
      <c r="B536" s="9">
        <v>6.9299999999999997E-6</v>
      </c>
      <c r="C536" s="8" t="s">
        <v>2127</v>
      </c>
      <c r="D536" s="8" t="s">
        <v>2129</v>
      </c>
      <c r="E536" s="8" t="s">
        <v>3022</v>
      </c>
      <c r="F536" s="8" t="s">
        <v>2930</v>
      </c>
    </row>
    <row r="537" spans="1:6" s="8" customFormat="1">
      <c r="A537" s="8">
        <v>90</v>
      </c>
      <c r="B537" s="9">
        <v>6.9299999999999997E-6</v>
      </c>
      <c r="C537" s="8" t="s">
        <v>2127</v>
      </c>
      <c r="D537" s="8" t="s">
        <v>2129</v>
      </c>
      <c r="E537" s="8" t="s">
        <v>3022</v>
      </c>
      <c r="F537" s="8" t="s">
        <v>2924</v>
      </c>
    </row>
    <row r="538" spans="1:6" s="8" customFormat="1">
      <c r="A538" s="8">
        <v>90</v>
      </c>
      <c r="B538" s="9">
        <v>6.9299999999999997E-6</v>
      </c>
      <c r="C538" s="8" t="s">
        <v>2127</v>
      </c>
      <c r="D538" s="8" t="s">
        <v>2129</v>
      </c>
      <c r="E538" s="8" t="s">
        <v>3022</v>
      </c>
      <c r="F538" s="8" t="s">
        <v>2946</v>
      </c>
    </row>
    <row r="539" spans="1:6" s="8" customFormat="1">
      <c r="A539" s="8">
        <v>90</v>
      </c>
      <c r="B539" s="9">
        <v>6.9299999999999997E-6</v>
      </c>
      <c r="C539" s="8" t="s">
        <v>2127</v>
      </c>
      <c r="D539" s="8" t="s">
        <v>2129</v>
      </c>
      <c r="E539" s="8" t="s">
        <v>3022</v>
      </c>
      <c r="F539" s="8" t="s">
        <v>2926</v>
      </c>
    </row>
    <row r="540" spans="1:6" s="8" customFormat="1">
      <c r="A540" s="8">
        <v>90</v>
      </c>
      <c r="B540" s="9">
        <v>6.9299999999999997E-6</v>
      </c>
      <c r="C540" s="8" t="s">
        <v>2127</v>
      </c>
      <c r="D540" s="8" t="s">
        <v>2129</v>
      </c>
      <c r="E540" s="8" t="s">
        <v>3022</v>
      </c>
      <c r="F540" s="8" t="s">
        <v>2949</v>
      </c>
    </row>
    <row r="541" spans="1:6" s="8" customFormat="1">
      <c r="A541" s="8">
        <v>91</v>
      </c>
      <c r="B541" s="9">
        <v>6.9500000000000004E-6</v>
      </c>
      <c r="C541" s="8" t="s">
        <v>1614</v>
      </c>
      <c r="D541" s="8" t="s">
        <v>1616</v>
      </c>
      <c r="E541" s="8" t="s">
        <v>2968</v>
      </c>
      <c r="F541" s="8" t="s">
        <v>2927</v>
      </c>
    </row>
    <row r="542" spans="1:6" s="8" customFormat="1">
      <c r="A542" s="8">
        <v>91</v>
      </c>
      <c r="B542" s="9">
        <v>6.9500000000000004E-6</v>
      </c>
      <c r="C542" s="8" t="s">
        <v>1614</v>
      </c>
      <c r="D542" s="8" t="s">
        <v>1616</v>
      </c>
      <c r="E542" s="8" t="s">
        <v>2968</v>
      </c>
      <c r="F542" s="8" t="s">
        <v>2969</v>
      </c>
    </row>
    <row r="543" spans="1:6" s="8" customFormat="1">
      <c r="A543" s="8">
        <v>94</v>
      </c>
      <c r="B543" s="9">
        <v>7.6299999999999998E-6</v>
      </c>
      <c r="C543" s="8" t="s">
        <v>2141</v>
      </c>
      <c r="D543" s="8" t="s">
        <v>2143</v>
      </c>
      <c r="E543" s="8" t="s">
        <v>3023</v>
      </c>
      <c r="F543" s="8" t="s">
        <v>2934</v>
      </c>
    </row>
    <row r="544" spans="1:6" s="8" customFormat="1">
      <c r="A544" s="8">
        <v>94</v>
      </c>
      <c r="B544" s="9">
        <v>7.6299999999999998E-6</v>
      </c>
      <c r="C544" s="8" t="s">
        <v>2141</v>
      </c>
      <c r="D544" s="8" t="s">
        <v>2143</v>
      </c>
      <c r="E544" s="8" t="s">
        <v>3023</v>
      </c>
      <c r="F544" s="8" t="s">
        <v>2932</v>
      </c>
    </row>
    <row r="545" spans="1:6" s="8" customFormat="1">
      <c r="A545" s="8">
        <v>94</v>
      </c>
      <c r="B545" s="9">
        <v>7.6299999999999998E-6</v>
      </c>
      <c r="C545" s="8" t="s">
        <v>2141</v>
      </c>
      <c r="D545" s="8" t="s">
        <v>2143</v>
      </c>
      <c r="E545" s="8" t="s">
        <v>3023</v>
      </c>
      <c r="F545" s="8" t="s">
        <v>2945</v>
      </c>
    </row>
    <row r="546" spans="1:6" s="8" customFormat="1">
      <c r="A546" s="8">
        <v>94</v>
      </c>
      <c r="B546" s="9">
        <v>7.6299999999999998E-6</v>
      </c>
      <c r="C546" s="8" t="s">
        <v>2145</v>
      </c>
      <c r="D546" s="8" t="s">
        <v>2147</v>
      </c>
      <c r="E546" s="8" t="s">
        <v>3024</v>
      </c>
      <c r="F546" s="8" t="s">
        <v>2927</v>
      </c>
    </row>
    <row r="547" spans="1:6" s="8" customFormat="1">
      <c r="A547" s="8">
        <v>94</v>
      </c>
      <c r="B547" s="9">
        <v>7.6299999999999998E-6</v>
      </c>
      <c r="C547" s="8" t="s">
        <v>2145</v>
      </c>
      <c r="D547" s="8" t="s">
        <v>2147</v>
      </c>
      <c r="E547" s="8" t="s">
        <v>3024</v>
      </c>
      <c r="F547" s="8" t="s">
        <v>2921</v>
      </c>
    </row>
    <row r="548" spans="1:6" s="8" customFormat="1">
      <c r="A548" s="8">
        <v>94</v>
      </c>
      <c r="B548" s="9">
        <v>7.6299999999999998E-6</v>
      </c>
      <c r="C548" s="8" t="s">
        <v>2145</v>
      </c>
      <c r="D548" s="8" t="s">
        <v>2147</v>
      </c>
      <c r="E548" s="8" t="s">
        <v>3024</v>
      </c>
      <c r="F548" s="8" t="s">
        <v>2932</v>
      </c>
    </row>
    <row r="549" spans="1:6" s="8" customFormat="1">
      <c r="A549" s="8">
        <v>94</v>
      </c>
      <c r="B549" s="9">
        <v>7.6299999999999998E-6</v>
      </c>
      <c r="C549" s="8" t="s">
        <v>2145</v>
      </c>
      <c r="D549" s="8" t="s">
        <v>2147</v>
      </c>
      <c r="E549" s="8" t="s">
        <v>3024</v>
      </c>
      <c r="F549" s="8" t="s">
        <v>2922</v>
      </c>
    </row>
    <row r="550" spans="1:6" s="8" customFormat="1">
      <c r="A550" s="8">
        <v>94</v>
      </c>
      <c r="B550" s="9">
        <v>7.6299999999999998E-6</v>
      </c>
      <c r="C550" s="8" t="s">
        <v>2145</v>
      </c>
      <c r="D550" s="8" t="s">
        <v>2147</v>
      </c>
      <c r="E550" s="8" t="s">
        <v>3024</v>
      </c>
      <c r="F550" s="8" t="s">
        <v>2930</v>
      </c>
    </row>
    <row r="551" spans="1:6" s="8" customFormat="1">
      <c r="A551" s="8">
        <v>94</v>
      </c>
      <c r="B551" s="9">
        <v>7.6299999999999998E-6</v>
      </c>
      <c r="C551" s="8" t="s">
        <v>2145</v>
      </c>
      <c r="D551" s="8" t="s">
        <v>2147</v>
      </c>
      <c r="E551" s="8" t="s">
        <v>3024</v>
      </c>
      <c r="F551" s="8" t="s">
        <v>2953</v>
      </c>
    </row>
    <row r="552" spans="1:6" s="8" customFormat="1">
      <c r="A552" s="8">
        <v>94</v>
      </c>
      <c r="B552" s="9">
        <v>7.6299999999999998E-6</v>
      </c>
      <c r="C552" s="8" t="s">
        <v>2145</v>
      </c>
      <c r="D552" s="8" t="s">
        <v>2147</v>
      </c>
      <c r="E552" s="8" t="s">
        <v>3024</v>
      </c>
      <c r="F552" s="8" t="s">
        <v>2924</v>
      </c>
    </row>
    <row r="553" spans="1:6" s="8" customFormat="1">
      <c r="A553" s="8">
        <v>94</v>
      </c>
      <c r="B553" s="9">
        <v>7.6299999999999998E-6</v>
      </c>
      <c r="C553" s="8" t="s">
        <v>2145</v>
      </c>
      <c r="D553" s="8" t="s">
        <v>2147</v>
      </c>
      <c r="E553" s="8" t="s">
        <v>3024</v>
      </c>
      <c r="F553" s="8" t="s">
        <v>2944</v>
      </c>
    </row>
    <row r="554" spans="1:6" s="8" customFormat="1">
      <c r="A554" s="8">
        <v>94</v>
      </c>
      <c r="B554" s="9">
        <v>7.6299999999999998E-6</v>
      </c>
      <c r="C554" s="8" t="s">
        <v>2145</v>
      </c>
      <c r="D554" s="8" t="s">
        <v>2147</v>
      </c>
      <c r="E554" s="8" t="s">
        <v>3024</v>
      </c>
      <c r="F554" s="8" t="s">
        <v>2934</v>
      </c>
    </row>
    <row r="555" spans="1:6" s="8" customFormat="1">
      <c r="A555" s="8">
        <v>94</v>
      </c>
      <c r="B555" s="9">
        <v>7.6299999999999998E-6</v>
      </c>
      <c r="C555" s="8" t="s">
        <v>2145</v>
      </c>
      <c r="D555" s="8" t="s">
        <v>2147</v>
      </c>
      <c r="E555" s="8" t="s">
        <v>3024</v>
      </c>
      <c r="F555" s="8" t="s">
        <v>2946</v>
      </c>
    </row>
    <row r="556" spans="1:6" s="8" customFormat="1">
      <c r="A556" s="8">
        <v>94</v>
      </c>
      <c r="B556" s="9">
        <v>7.6299999999999998E-6</v>
      </c>
      <c r="C556" s="8" t="s">
        <v>2145</v>
      </c>
      <c r="D556" s="8" t="s">
        <v>2147</v>
      </c>
      <c r="E556" s="8" t="s">
        <v>3024</v>
      </c>
      <c r="F556" s="8" t="s">
        <v>2947</v>
      </c>
    </row>
    <row r="557" spans="1:6" s="8" customFormat="1">
      <c r="A557" s="8">
        <v>94</v>
      </c>
      <c r="B557" s="9">
        <v>7.6299999999999998E-6</v>
      </c>
      <c r="C557" s="8" t="s">
        <v>2145</v>
      </c>
      <c r="D557" s="8" t="s">
        <v>2147</v>
      </c>
      <c r="E557" s="8" t="s">
        <v>3024</v>
      </c>
      <c r="F557" s="8" t="s">
        <v>2926</v>
      </c>
    </row>
    <row r="558" spans="1:6" s="8" customFormat="1">
      <c r="A558" s="8">
        <v>94</v>
      </c>
      <c r="B558" s="9">
        <v>7.6299999999999998E-6</v>
      </c>
      <c r="C558" s="8" t="s">
        <v>2145</v>
      </c>
      <c r="D558" s="8" t="s">
        <v>2147</v>
      </c>
      <c r="E558" s="8" t="s">
        <v>3024</v>
      </c>
      <c r="F558" s="8" t="s">
        <v>2949</v>
      </c>
    </row>
    <row r="559" spans="1:6" s="8" customFormat="1">
      <c r="A559" s="8">
        <v>94</v>
      </c>
      <c r="B559" s="9">
        <v>7.6299999999999998E-6</v>
      </c>
      <c r="C559" s="8" t="s">
        <v>2145</v>
      </c>
      <c r="D559" s="8" t="s">
        <v>2147</v>
      </c>
      <c r="E559" s="8" t="s">
        <v>3024</v>
      </c>
      <c r="F559" s="8" t="s">
        <v>2935</v>
      </c>
    </row>
    <row r="560" spans="1:6" s="8" customFormat="1">
      <c r="A560" s="8">
        <v>94</v>
      </c>
      <c r="B560" s="9">
        <v>7.6299999999999998E-6</v>
      </c>
      <c r="C560" s="8" t="s">
        <v>2149</v>
      </c>
      <c r="D560" s="8" t="s">
        <v>2151</v>
      </c>
      <c r="E560" s="8" t="s">
        <v>3025</v>
      </c>
      <c r="F560" s="8" t="s">
        <v>2944</v>
      </c>
    </row>
    <row r="561" spans="1:6" s="8" customFormat="1">
      <c r="A561" s="8">
        <v>94</v>
      </c>
      <c r="B561" s="9">
        <v>7.6299999999999998E-6</v>
      </c>
      <c r="C561" s="8" t="s">
        <v>2149</v>
      </c>
      <c r="D561" s="8" t="s">
        <v>2151</v>
      </c>
      <c r="E561" s="8" t="s">
        <v>3025</v>
      </c>
      <c r="F561" s="8" t="s">
        <v>2922</v>
      </c>
    </row>
    <row r="562" spans="1:6" s="8" customFormat="1">
      <c r="A562" s="8">
        <v>95</v>
      </c>
      <c r="B562" s="9">
        <v>7.8199999999999997E-6</v>
      </c>
      <c r="C562" s="8" t="s">
        <v>2153</v>
      </c>
      <c r="D562" s="8" t="s">
        <v>2155</v>
      </c>
      <c r="E562" s="8" t="s">
        <v>3026</v>
      </c>
      <c r="F562" s="8" t="s">
        <v>2928</v>
      </c>
    </row>
    <row r="563" spans="1:6" s="8" customFormat="1">
      <c r="A563" s="8">
        <v>95</v>
      </c>
      <c r="B563" s="9">
        <v>7.8199999999999997E-6</v>
      </c>
      <c r="C563" s="8" t="s">
        <v>2153</v>
      </c>
      <c r="D563" s="8" t="s">
        <v>2155</v>
      </c>
      <c r="E563" s="8" t="s">
        <v>3026</v>
      </c>
      <c r="F563" s="8" t="s">
        <v>2932</v>
      </c>
    </row>
    <row r="564" spans="1:6" s="8" customFormat="1">
      <c r="A564" s="8">
        <v>95</v>
      </c>
      <c r="B564" s="9">
        <v>7.8199999999999997E-6</v>
      </c>
      <c r="C564" s="8" t="s">
        <v>2153</v>
      </c>
      <c r="D564" s="8" t="s">
        <v>2155</v>
      </c>
      <c r="E564" s="8" t="s">
        <v>3026</v>
      </c>
      <c r="F564" s="8" t="s">
        <v>2922</v>
      </c>
    </row>
    <row r="565" spans="1:6" s="8" customFormat="1">
      <c r="A565" s="8">
        <v>95</v>
      </c>
      <c r="B565" s="9">
        <v>7.8199999999999997E-6</v>
      </c>
      <c r="C565" s="8" t="s">
        <v>2153</v>
      </c>
      <c r="D565" s="8" t="s">
        <v>2155</v>
      </c>
      <c r="E565" s="8" t="s">
        <v>3026</v>
      </c>
      <c r="F565" s="8" t="s">
        <v>2945</v>
      </c>
    </row>
    <row r="566" spans="1:6" s="8" customFormat="1">
      <c r="A566" s="8">
        <v>95</v>
      </c>
      <c r="B566" s="9">
        <v>7.8199999999999997E-6</v>
      </c>
      <c r="C566" s="8" t="s">
        <v>2153</v>
      </c>
      <c r="D566" s="8" t="s">
        <v>2155</v>
      </c>
      <c r="E566" s="8" t="s">
        <v>3026</v>
      </c>
      <c r="F566" s="8" t="s">
        <v>2934</v>
      </c>
    </row>
    <row r="567" spans="1:6" s="8" customFormat="1">
      <c r="A567" s="8">
        <v>95</v>
      </c>
      <c r="B567" s="9">
        <v>7.8199999999999997E-6</v>
      </c>
      <c r="C567" s="8" t="s">
        <v>2153</v>
      </c>
      <c r="D567" s="8" t="s">
        <v>2155</v>
      </c>
      <c r="E567" s="8" t="s">
        <v>3026</v>
      </c>
      <c r="F567" s="8" t="s">
        <v>2946</v>
      </c>
    </row>
    <row r="568" spans="1:6" s="8" customFormat="1">
      <c r="A568" s="8">
        <v>95</v>
      </c>
      <c r="B568" s="9">
        <v>7.8199999999999997E-6</v>
      </c>
      <c r="C568" s="8" t="s">
        <v>2153</v>
      </c>
      <c r="D568" s="8" t="s">
        <v>2155</v>
      </c>
      <c r="E568" s="8" t="s">
        <v>3026</v>
      </c>
      <c r="F568" s="8" t="s">
        <v>2937</v>
      </c>
    </row>
    <row r="569" spans="1:6" s="8" customFormat="1">
      <c r="A569" s="8">
        <v>95</v>
      </c>
      <c r="B569" s="9">
        <v>7.8199999999999997E-6</v>
      </c>
      <c r="C569" s="8" t="s">
        <v>2153</v>
      </c>
      <c r="D569" s="8" t="s">
        <v>2155</v>
      </c>
      <c r="E569" s="8" t="s">
        <v>3026</v>
      </c>
      <c r="F569" s="8" t="s">
        <v>2938</v>
      </c>
    </row>
    <row r="570" spans="1:6" s="8" customFormat="1">
      <c r="A570" s="8">
        <v>95</v>
      </c>
      <c r="B570" s="9">
        <v>7.8199999999999997E-6</v>
      </c>
      <c r="C570" s="8" t="s">
        <v>2153</v>
      </c>
      <c r="D570" s="8" t="s">
        <v>2155</v>
      </c>
      <c r="E570" s="8" t="s">
        <v>3026</v>
      </c>
      <c r="F570" s="8" t="s">
        <v>2926</v>
      </c>
    </row>
    <row r="571" spans="1:6" s="8" customFormat="1">
      <c r="A571" s="8">
        <v>95</v>
      </c>
      <c r="B571" s="9">
        <v>7.8199999999999997E-6</v>
      </c>
      <c r="C571" s="8" t="s">
        <v>2153</v>
      </c>
      <c r="D571" s="8" t="s">
        <v>2155</v>
      </c>
      <c r="E571" s="8" t="s">
        <v>3026</v>
      </c>
      <c r="F571" s="8" t="s">
        <v>2927</v>
      </c>
    </row>
    <row r="572" spans="1:6" s="8" customFormat="1">
      <c r="A572" s="8">
        <v>97</v>
      </c>
      <c r="B572" s="9">
        <v>7.8499999999999994E-6</v>
      </c>
      <c r="C572" s="8" t="s">
        <v>1866</v>
      </c>
      <c r="D572" s="8" t="s">
        <v>1868</v>
      </c>
      <c r="E572" s="8" t="s">
        <v>2992</v>
      </c>
      <c r="F572" s="8" t="s">
        <v>2927</v>
      </c>
    </row>
    <row r="573" spans="1:6" s="8" customFormat="1">
      <c r="A573" s="8">
        <v>97</v>
      </c>
      <c r="B573" s="9">
        <v>7.8499999999999994E-6</v>
      </c>
      <c r="C573" s="8" t="s">
        <v>1866</v>
      </c>
      <c r="D573" s="8" t="s">
        <v>1868</v>
      </c>
      <c r="E573" s="8" t="s">
        <v>2992</v>
      </c>
      <c r="F573" s="8" t="s">
        <v>2933</v>
      </c>
    </row>
    <row r="574" spans="1:6" s="8" customFormat="1">
      <c r="A574" s="8">
        <v>99</v>
      </c>
      <c r="B574" s="9">
        <v>7.8900000000000007E-6</v>
      </c>
      <c r="C574" s="8" t="s">
        <v>2160</v>
      </c>
      <c r="D574" s="8" t="s">
        <v>2162</v>
      </c>
      <c r="E574" s="8" t="s">
        <v>3027</v>
      </c>
      <c r="F574" s="8" t="s">
        <v>2943</v>
      </c>
    </row>
    <row r="575" spans="1:6" s="8" customFormat="1">
      <c r="A575" s="8">
        <v>99</v>
      </c>
      <c r="B575" s="9">
        <v>7.8900000000000007E-6</v>
      </c>
      <c r="C575" s="8" t="s">
        <v>2160</v>
      </c>
      <c r="D575" s="8" t="s">
        <v>2162</v>
      </c>
      <c r="E575" s="8" t="s">
        <v>3027</v>
      </c>
      <c r="F575" s="8" t="s">
        <v>2932</v>
      </c>
    </row>
    <row r="576" spans="1:6" s="8" customFormat="1">
      <c r="A576" s="8">
        <v>99</v>
      </c>
      <c r="B576" s="9">
        <v>7.8900000000000007E-6</v>
      </c>
      <c r="C576" s="8" t="s">
        <v>2160</v>
      </c>
      <c r="D576" s="8" t="s">
        <v>2162</v>
      </c>
      <c r="E576" s="8" t="s">
        <v>3027</v>
      </c>
      <c r="F576" s="8" t="s">
        <v>2922</v>
      </c>
    </row>
    <row r="577" spans="1:6" s="8" customFormat="1">
      <c r="A577" s="8">
        <v>99</v>
      </c>
      <c r="B577" s="9">
        <v>7.8900000000000007E-6</v>
      </c>
      <c r="C577" s="8" t="s">
        <v>2160</v>
      </c>
      <c r="D577" s="8" t="s">
        <v>2162</v>
      </c>
      <c r="E577" s="8" t="s">
        <v>3027</v>
      </c>
      <c r="F577" s="8" t="s">
        <v>2923</v>
      </c>
    </row>
    <row r="578" spans="1:6" s="8" customFormat="1">
      <c r="A578" s="8">
        <v>99</v>
      </c>
      <c r="B578" s="9">
        <v>7.8900000000000007E-6</v>
      </c>
      <c r="C578" s="8" t="s">
        <v>2160</v>
      </c>
      <c r="D578" s="8" t="s">
        <v>2162</v>
      </c>
      <c r="E578" s="8" t="s">
        <v>3027</v>
      </c>
      <c r="F578" s="8" t="s">
        <v>2944</v>
      </c>
    </row>
    <row r="579" spans="1:6" s="8" customFormat="1">
      <c r="A579" s="8">
        <v>99</v>
      </c>
      <c r="B579" s="9">
        <v>7.8900000000000007E-6</v>
      </c>
      <c r="C579" s="8" t="s">
        <v>2160</v>
      </c>
      <c r="D579" s="8" t="s">
        <v>2162</v>
      </c>
      <c r="E579" s="8" t="s">
        <v>3027</v>
      </c>
      <c r="F579" s="8" t="s">
        <v>2938</v>
      </c>
    </row>
    <row r="580" spans="1:6" s="8" customFormat="1">
      <c r="A580" s="8">
        <v>103</v>
      </c>
      <c r="B580" s="9">
        <v>8.4700000000000002E-6</v>
      </c>
      <c r="C580" s="8" t="s">
        <v>2167</v>
      </c>
      <c r="D580" s="8" t="s">
        <v>2169</v>
      </c>
      <c r="E580" s="8" t="s">
        <v>3028</v>
      </c>
      <c r="F580" s="8" t="s">
        <v>2927</v>
      </c>
    </row>
    <row r="581" spans="1:6" s="8" customFormat="1">
      <c r="A581" s="8">
        <v>103</v>
      </c>
      <c r="B581" s="9">
        <v>8.4700000000000002E-6</v>
      </c>
      <c r="C581" s="8" t="s">
        <v>2167</v>
      </c>
      <c r="D581" s="8" t="s">
        <v>2169</v>
      </c>
      <c r="E581" s="8" t="s">
        <v>3028</v>
      </c>
      <c r="F581" s="8" t="s">
        <v>2933</v>
      </c>
    </row>
    <row r="582" spans="1:6" s="8" customFormat="1">
      <c r="A582" s="8">
        <v>103</v>
      </c>
      <c r="B582" s="9">
        <v>8.4700000000000002E-6</v>
      </c>
      <c r="C582" s="8" t="s">
        <v>2167</v>
      </c>
      <c r="D582" s="8" t="s">
        <v>2169</v>
      </c>
      <c r="E582" s="8" t="s">
        <v>3028</v>
      </c>
      <c r="F582" s="8" t="s">
        <v>2926</v>
      </c>
    </row>
    <row r="583" spans="1:6" s="8" customFormat="1">
      <c r="A583" s="8">
        <v>104</v>
      </c>
      <c r="B583" s="9">
        <v>8.4800000000000001E-6</v>
      </c>
      <c r="C583" s="8" t="s">
        <v>2186</v>
      </c>
      <c r="D583" s="8" t="s">
        <v>2188</v>
      </c>
      <c r="E583" s="8" t="s">
        <v>3029</v>
      </c>
      <c r="F583" s="8" t="s">
        <v>2927</v>
      </c>
    </row>
    <row r="584" spans="1:6" s="8" customFormat="1">
      <c r="A584" s="8">
        <v>104</v>
      </c>
      <c r="B584" s="9">
        <v>8.4800000000000001E-6</v>
      </c>
      <c r="C584" s="8" t="s">
        <v>2186</v>
      </c>
      <c r="D584" s="8" t="s">
        <v>2188</v>
      </c>
      <c r="E584" s="8" t="s">
        <v>3029</v>
      </c>
      <c r="F584" s="8" t="s">
        <v>2932</v>
      </c>
    </row>
    <row r="585" spans="1:6" s="8" customFormat="1">
      <c r="A585" s="8">
        <v>104</v>
      </c>
      <c r="B585" s="9">
        <v>8.4800000000000001E-6</v>
      </c>
      <c r="C585" s="8" t="s">
        <v>2186</v>
      </c>
      <c r="D585" s="8" t="s">
        <v>2188</v>
      </c>
      <c r="E585" s="8" t="s">
        <v>3029</v>
      </c>
      <c r="F585" s="8" t="s">
        <v>2953</v>
      </c>
    </row>
    <row r="586" spans="1:6" s="8" customFormat="1">
      <c r="A586" s="8">
        <v>104</v>
      </c>
      <c r="B586" s="9">
        <v>8.4800000000000001E-6</v>
      </c>
      <c r="C586" s="8" t="s">
        <v>2186</v>
      </c>
      <c r="D586" s="8" t="s">
        <v>2188</v>
      </c>
      <c r="E586" s="8" t="s">
        <v>3029</v>
      </c>
      <c r="F586" s="8" t="s">
        <v>2945</v>
      </c>
    </row>
    <row r="587" spans="1:6" s="8" customFormat="1">
      <c r="A587" s="8">
        <v>104</v>
      </c>
      <c r="B587" s="9">
        <v>8.4800000000000001E-6</v>
      </c>
      <c r="C587" s="8" t="s">
        <v>2186</v>
      </c>
      <c r="D587" s="8" t="s">
        <v>2188</v>
      </c>
      <c r="E587" s="8" t="s">
        <v>3029</v>
      </c>
      <c r="F587" s="8" t="s">
        <v>2934</v>
      </c>
    </row>
    <row r="588" spans="1:6" s="8" customFormat="1">
      <c r="A588" s="8">
        <v>104</v>
      </c>
      <c r="B588" s="9">
        <v>8.4800000000000001E-6</v>
      </c>
      <c r="C588" s="8" t="s">
        <v>2186</v>
      </c>
      <c r="D588" s="8" t="s">
        <v>2188</v>
      </c>
      <c r="E588" s="8" t="s">
        <v>3029</v>
      </c>
      <c r="F588" s="8" t="s">
        <v>2946</v>
      </c>
    </row>
    <row r="589" spans="1:6" s="8" customFormat="1">
      <c r="A589" s="8">
        <v>104</v>
      </c>
      <c r="B589" s="9">
        <v>8.4800000000000001E-6</v>
      </c>
      <c r="C589" s="8" t="s">
        <v>2186</v>
      </c>
      <c r="D589" s="8" t="s">
        <v>2188</v>
      </c>
      <c r="E589" s="8" t="s">
        <v>3029</v>
      </c>
      <c r="F589" s="8" t="s">
        <v>2947</v>
      </c>
    </row>
    <row r="590" spans="1:6" s="8" customFormat="1">
      <c r="A590" s="8">
        <v>104</v>
      </c>
      <c r="B590" s="9">
        <v>8.4800000000000001E-6</v>
      </c>
      <c r="C590" s="8" t="s">
        <v>2186</v>
      </c>
      <c r="D590" s="8" t="s">
        <v>2188</v>
      </c>
      <c r="E590" s="8" t="s">
        <v>3029</v>
      </c>
      <c r="F590" s="8" t="s">
        <v>2937</v>
      </c>
    </row>
    <row r="591" spans="1:6" s="8" customFormat="1">
      <c r="A591" s="8">
        <v>104</v>
      </c>
      <c r="B591" s="9">
        <v>8.4800000000000001E-6</v>
      </c>
      <c r="C591" s="8" t="s">
        <v>2186</v>
      </c>
      <c r="D591" s="8" t="s">
        <v>2188</v>
      </c>
      <c r="E591" s="8" t="s">
        <v>3029</v>
      </c>
      <c r="F591" s="8" t="s">
        <v>2938</v>
      </c>
    </row>
    <row r="592" spans="1:6" s="8" customFormat="1">
      <c r="A592" s="8">
        <v>104</v>
      </c>
      <c r="B592" s="9">
        <v>8.4800000000000001E-6</v>
      </c>
      <c r="C592" s="8" t="s">
        <v>2186</v>
      </c>
      <c r="D592" s="8" t="s">
        <v>2188</v>
      </c>
      <c r="E592" s="8" t="s">
        <v>3029</v>
      </c>
      <c r="F592" s="8" t="s">
        <v>2949</v>
      </c>
    </row>
    <row r="593" spans="1:6" s="8" customFormat="1">
      <c r="A593" s="8">
        <v>104</v>
      </c>
      <c r="B593" s="9">
        <v>8.4800000000000001E-6</v>
      </c>
      <c r="C593" s="8" t="s">
        <v>2186</v>
      </c>
      <c r="D593" s="8" t="s">
        <v>2188</v>
      </c>
      <c r="E593" s="8" t="s">
        <v>3029</v>
      </c>
      <c r="F593" s="8" t="s">
        <v>2950</v>
      </c>
    </row>
    <row r="594" spans="1:6" s="8" customFormat="1">
      <c r="A594" s="8">
        <v>105</v>
      </c>
      <c r="B594" s="9">
        <v>8.4999999999999999E-6</v>
      </c>
      <c r="C594" s="8" t="s">
        <v>2190</v>
      </c>
      <c r="D594" s="8" t="s">
        <v>2192</v>
      </c>
      <c r="E594" s="8" t="s">
        <v>3030</v>
      </c>
      <c r="F594" s="8" t="s">
        <v>2943</v>
      </c>
    </row>
    <row r="595" spans="1:6" s="8" customFormat="1">
      <c r="A595" s="8">
        <v>105</v>
      </c>
      <c r="B595" s="9">
        <v>8.4999999999999999E-6</v>
      </c>
      <c r="C595" s="8" t="s">
        <v>2190</v>
      </c>
      <c r="D595" s="8" t="s">
        <v>2192</v>
      </c>
      <c r="E595" s="8" t="s">
        <v>3030</v>
      </c>
      <c r="F595" s="8" t="s">
        <v>2930</v>
      </c>
    </row>
    <row r="596" spans="1:6" s="8" customFormat="1">
      <c r="A596" s="8">
        <v>105</v>
      </c>
      <c r="B596" s="9">
        <v>8.4999999999999999E-6</v>
      </c>
      <c r="C596" s="8" t="s">
        <v>2190</v>
      </c>
      <c r="D596" s="8" t="s">
        <v>2192</v>
      </c>
      <c r="E596" s="8" t="s">
        <v>3030</v>
      </c>
      <c r="F596" s="8" t="s">
        <v>2945</v>
      </c>
    </row>
    <row r="597" spans="1:6" s="8" customFormat="1">
      <c r="A597" s="8">
        <v>105</v>
      </c>
      <c r="B597" s="9">
        <v>8.4999999999999999E-6</v>
      </c>
      <c r="C597" s="8" t="s">
        <v>2190</v>
      </c>
      <c r="D597" s="8" t="s">
        <v>2192</v>
      </c>
      <c r="E597" s="8" t="s">
        <v>3030</v>
      </c>
      <c r="F597" s="8" t="s">
        <v>2926</v>
      </c>
    </row>
    <row r="598" spans="1:6" s="8" customFormat="1">
      <c r="A598" s="8">
        <v>106</v>
      </c>
      <c r="B598" s="9">
        <v>8.5299999999999996E-6</v>
      </c>
      <c r="C598" s="8" t="s">
        <v>2194</v>
      </c>
      <c r="D598" s="8" t="s">
        <v>2196</v>
      </c>
      <c r="E598" s="8" t="s">
        <v>3031</v>
      </c>
      <c r="F598" s="8" t="s">
        <v>2926</v>
      </c>
    </row>
    <row r="599" spans="1:6" s="8" customFormat="1">
      <c r="A599" s="8">
        <v>106</v>
      </c>
      <c r="B599" s="9">
        <v>8.5299999999999996E-6</v>
      </c>
      <c r="C599" s="8" t="s">
        <v>2194</v>
      </c>
      <c r="D599" s="8" t="s">
        <v>2196</v>
      </c>
      <c r="E599" s="8" t="s">
        <v>3031</v>
      </c>
      <c r="F599" s="8" t="s">
        <v>2921</v>
      </c>
    </row>
    <row r="600" spans="1:6" s="8" customFormat="1">
      <c r="A600" s="8">
        <v>106</v>
      </c>
      <c r="B600" s="9">
        <v>8.5299999999999996E-6</v>
      </c>
      <c r="C600" s="8" t="s">
        <v>2194</v>
      </c>
      <c r="D600" s="8" t="s">
        <v>2196</v>
      </c>
      <c r="E600" s="8" t="s">
        <v>3031</v>
      </c>
      <c r="F600" s="8" t="s">
        <v>2932</v>
      </c>
    </row>
    <row r="601" spans="1:6" s="8" customFormat="1">
      <c r="A601" s="8">
        <v>106</v>
      </c>
      <c r="B601" s="9">
        <v>8.5299999999999996E-6</v>
      </c>
      <c r="C601" s="8" t="s">
        <v>2194</v>
      </c>
      <c r="D601" s="8" t="s">
        <v>2196</v>
      </c>
      <c r="E601" s="8" t="s">
        <v>3031</v>
      </c>
      <c r="F601" s="8" t="s">
        <v>2922</v>
      </c>
    </row>
    <row r="602" spans="1:6" s="8" customFormat="1">
      <c r="A602" s="8">
        <v>106</v>
      </c>
      <c r="B602" s="9">
        <v>8.5299999999999996E-6</v>
      </c>
      <c r="C602" s="8" t="s">
        <v>2194</v>
      </c>
      <c r="D602" s="8" t="s">
        <v>2196</v>
      </c>
      <c r="E602" s="8" t="s">
        <v>3031</v>
      </c>
      <c r="F602" s="8" t="s">
        <v>2944</v>
      </c>
    </row>
    <row r="603" spans="1:6" s="8" customFormat="1">
      <c r="A603" s="8">
        <v>106</v>
      </c>
      <c r="B603" s="9">
        <v>8.5299999999999996E-6</v>
      </c>
      <c r="C603" s="8" t="s">
        <v>2194</v>
      </c>
      <c r="D603" s="8" t="s">
        <v>2196</v>
      </c>
      <c r="E603" s="8" t="s">
        <v>3031</v>
      </c>
      <c r="F603" s="8" t="s">
        <v>2945</v>
      </c>
    </row>
    <row r="604" spans="1:6" s="8" customFormat="1">
      <c r="A604" s="8">
        <v>106</v>
      </c>
      <c r="B604" s="9">
        <v>8.5299999999999996E-6</v>
      </c>
      <c r="C604" s="8" t="s">
        <v>2194</v>
      </c>
      <c r="D604" s="8" t="s">
        <v>2196</v>
      </c>
      <c r="E604" s="8" t="s">
        <v>3031</v>
      </c>
      <c r="F604" s="8" t="s">
        <v>2934</v>
      </c>
    </row>
    <row r="605" spans="1:6" s="8" customFormat="1">
      <c r="A605" s="8">
        <v>106</v>
      </c>
      <c r="B605" s="9">
        <v>8.5299999999999996E-6</v>
      </c>
      <c r="C605" s="8" t="s">
        <v>2194</v>
      </c>
      <c r="D605" s="8" t="s">
        <v>2196</v>
      </c>
      <c r="E605" s="8" t="s">
        <v>3031</v>
      </c>
      <c r="F605" s="8" t="s">
        <v>2937</v>
      </c>
    </row>
    <row r="606" spans="1:6" s="8" customFormat="1">
      <c r="A606" s="8">
        <v>106</v>
      </c>
      <c r="B606" s="9">
        <v>8.5299999999999996E-6</v>
      </c>
      <c r="C606" s="8" t="s">
        <v>2194</v>
      </c>
      <c r="D606" s="8" t="s">
        <v>2196</v>
      </c>
      <c r="E606" s="8" t="s">
        <v>3031</v>
      </c>
      <c r="F606" s="8" t="s">
        <v>2938</v>
      </c>
    </row>
    <row r="607" spans="1:6" s="8" customFormat="1">
      <c r="A607" s="8">
        <v>107</v>
      </c>
      <c r="B607" s="9">
        <v>8.6400000000000003E-6</v>
      </c>
      <c r="C607" s="8" t="s">
        <v>2198</v>
      </c>
      <c r="D607" s="8" t="s">
        <v>2200</v>
      </c>
      <c r="E607" s="8" t="s">
        <v>3032</v>
      </c>
      <c r="F607" s="8" t="s">
        <v>2927</v>
      </c>
    </row>
    <row r="608" spans="1:6" s="8" customFormat="1">
      <c r="A608" s="8">
        <v>107</v>
      </c>
      <c r="B608" s="9">
        <v>8.6400000000000003E-6</v>
      </c>
      <c r="C608" s="8" t="s">
        <v>2198</v>
      </c>
      <c r="D608" s="8" t="s">
        <v>2200</v>
      </c>
      <c r="E608" s="8" t="s">
        <v>3032</v>
      </c>
      <c r="F608" s="8" t="s">
        <v>2932</v>
      </c>
    </row>
    <row r="609" spans="1:6" s="8" customFormat="1">
      <c r="A609" s="8">
        <v>107</v>
      </c>
      <c r="B609" s="9">
        <v>8.6400000000000003E-6</v>
      </c>
      <c r="C609" s="8" t="s">
        <v>2198</v>
      </c>
      <c r="D609" s="8" t="s">
        <v>2200</v>
      </c>
      <c r="E609" s="8" t="s">
        <v>3032</v>
      </c>
      <c r="F609" s="8" t="s">
        <v>2937</v>
      </c>
    </row>
    <row r="610" spans="1:6" s="8" customFormat="1">
      <c r="A610" s="8">
        <v>107</v>
      </c>
      <c r="B610" s="9">
        <v>8.6400000000000003E-6</v>
      </c>
      <c r="C610" s="8" t="s">
        <v>2198</v>
      </c>
      <c r="D610" s="8" t="s">
        <v>2200</v>
      </c>
      <c r="E610" s="8" t="s">
        <v>3032</v>
      </c>
      <c r="F610" s="8" t="s">
        <v>2938</v>
      </c>
    </row>
    <row r="611" spans="1:6" s="8" customFormat="1">
      <c r="A611" s="8">
        <v>112</v>
      </c>
      <c r="B611" s="9">
        <v>9.1200000000000008E-6</v>
      </c>
      <c r="C611" s="8" t="s">
        <v>2213</v>
      </c>
      <c r="D611" s="8" t="s">
        <v>2215</v>
      </c>
      <c r="E611" s="8" t="s">
        <v>3033</v>
      </c>
      <c r="F611" s="8" t="s">
        <v>2935</v>
      </c>
    </row>
    <row r="612" spans="1:6" s="8" customFormat="1">
      <c r="A612" s="8">
        <v>112</v>
      </c>
      <c r="B612" s="9">
        <v>9.1200000000000008E-6</v>
      </c>
      <c r="C612" s="8" t="s">
        <v>2213</v>
      </c>
      <c r="D612" s="8" t="s">
        <v>2215</v>
      </c>
      <c r="E612" s="8" t="s">
        <v>3033</v>
      </c>
      <c r="F612" s="8" t="s">
        <v>2932</v>
      </c>
    </row>
    <row r="613" spans="1:6" s="8" customFormat="1">
      <c r="A613" s="8">
        <v>112</v>
      </c>
      <c r="B613" s="9">
        <v>9.1200000000000008E-6</v>
      </c>
      <c r="C613" s="8" t="s">
        <v>2213</v>
      </c>
      <c r="D613" s="8" t="s">
        <v>2215</v>
      </c>
      <c r="E613" s="8" t="s">
        <v>3033</v>
      </c>
      <c r="F613" s="8" t="s">
        <v>2945</v>
      </c>
    </row>
    <row r="614" spans="1:6" s="8" customFormat="1">
      <c r="A614" s="8">
        <v>113</v>
      </c>
      <c r="B614" s="9">
        <v>9.2799999999999992E-6</v>
      </c>
      <c r="C614" s="8" t="s">
        <v>2009</v>
      </c>
      <c r="D614" s="8" t="s">
        <v>2011</v>
      </c>
      <c r="E614" s="8" t="s">
        <v>3008</v>
      </c>
      <c r="F614" s="8" t="s">
        <v>2943</v>
      </c>
    </row>
    <row r="615" spans="1:6" s="8" customFormat="1">
      <c r="A615" s="8">
        <v>113</v>
      </c>
      <c r="B615" s="9">
        <v>9.2799999999999992E-6</v>
      </c>
      <c r="C615" s="8" t="s">
        <v>2009</v>
      </c>
      <c r="D615" s="8" t="s">
        <v>2011</v>
      </c>
      <c r="E615" s="8" t="s">
        <v>3008</v>
      </c>
      <c r="F615" s="8" t="s">
        <v>2932</v>
      </c>
    </row>
    <row r="616" spans="1:6" s="8" customFormat="1">
      <c r="A616" s="8">
        <v>113</v>
      </c>
      <c r="B616" s="9">
        <v>9.2799999999999992E-6</v>
      </c>
      <c r="C616" s="8" t="s">
        <v>2009</v>
      </c>
      <c r="D616" s="8" t="s">
        <v>2011</v>
      </c>
      <c r="E616" s="8" t="s">
        <v>3008</v>
      </c>
      <c r="F616" s="8" t="s">
        <v>2922</v>
      </c>
    </row>
    <row r="617" spans="1:6" s="8" customFormat="1">
      <c r="A617" s="8">
        <v>113</v>
      </c>
      <c r="B617" s="9">
        <v>9.2799999999999992E-6</v>
      </c>
      <c r="C617" s="8" t="s">
        <v>2009</v>
      </c>
      <c r="D617" s="8" t="s">
        <v>2011</v>
      </c>
      <c r="E617" s="8" t="s">
        <v>3008</v>
      </c>
      <c r="F617" s="8" t="s">
        <v>2944</v>
      </c>
    </row>
    <row r="618" spans="1:6" s="8" customFormat="1">
      <c r="A618" s="8">
        <v>113</v>
      </c>
      <c r="B618" s="9">
        <v>9.2799999999999992E-6</v>
      </c>
      <c r="C618" s="8" t="s">
        <v>2009</v>
      </c>
      <c r="D618" s="8" t="s">
        <v>2011</v>
      </c>
      <c r="E618" s="8" t="s">
        <v>3008</v>
      </c>
      <c r="F618" s="8" t="s">
        <v>2945</v>
      </c>
    </row>
    <row r="619" spans="1:6" s="8" customFormat="1">
      <c r="A619" s="8">
        <v>113</v>
      </c>
      <c r="B619" s="9">
        <v>9.2799999999999992E-6</v>
      </c>
      <c r="C619" s="8" t="s">
        <v>2009</v>
      </c>
      <c r="D619" s="8" t="s">
        <v>2011</v>
      </c>
      <c r="E619" s="8" t="s">
        <v>3008</v>
      </c>
      <c r="F619" s="8" t="s">
        <v>2934</v>
      </c>
    </row>
    <row r="620" spans="1:6" s="8" customFormat="1">
      <c r="A620" s="8">
        <v>113</v>
      </c>
      <c r="B620" s="9">
        <v>9.2799999999999992E-6</v>
      </c>
      <c r="C620" s="8" t="s">
        <v>2009</v>
      </c>
      <c r="D620" s="8" t="s">
        <v>2011</v>
      </c>
      <c r="E620" s="8" t="s">
        <v>3008</v>
      </c>
      <c r="F620" s="8" t="s">
        <v>2938</v>
      </c>
    </row>
    <row r="621" spans="1:6" s="8" customFormat="1">
      <c r="A621" s="8">
        <v>113</v>
      </c>
      <c r="B621" s="9">
        <v>9.2799999999999992E-6</v>
      </c>
      <c r="C621" s="8" t="s">
        <v>2009</v>
      </c>
      <c r="D621" s="8" t="s">
        <v>2011</v>
      </c>
      <c r="E621" s="8" t="s">
        <v>3008</v>
      </c>
      <c r="F621" s="8" t="s">
        <v>2949</v>
      </c>
    </row>
    <row r="622" spans="1:6" s="8" customFormat="1">
      <c r="A622" s="8">
        <v>113</v>
      </c>
      <c r="B622" s="9">
        <v>9.2799999999999992E-6</v>
      </c>
      <c r="C622" s="8" t="s">
        <v>2009</v>
      </c>
      <c r="D622" s="8" t="s">
        <v>2011</v>
      </c>
      <c r="E622" s="8" t="s">
        <v>3008</v>
      </c>
      <c r="F622" s="8" t="s">
        <v>2950</v>
      </c>
    </row>
    <row r="623" spans="1:6" s="8" customFormat="1">
      <c r="A623" s="8">
        <v>113</v>
      </c>
      <c r="B623" s="9">
        <v>9.2799999999999992E-6</v>
      </c>
      <c r="C623" s="8" t="s">
        <v>2009</v>
      </c>
      <c r="D623" s="8" t="s">
        <v>2011</v>
      </c>
      <c r="E623" s="8" t="s">
        <v>3008</v>
      </c>
      <c r="F623" s="8" t="s">
        <v>2928</v>
      </c>
    </row>
    <row r="624" spans="1:6" s="8" customFormat="1">
      <c r="A624" s="8">
        <v>115</v>
      </c>
      <c r="B624" s="9">
        <v>9.4800000000000007E-6</v>
      </c>
      <c r="C624" s="8" t="s">
        <v>2237</v>
      </c>
      <c r="D624" s="8" t="s">
        <v>2239</v>
      </c>
      <c r="E624" s="8" t="s">
        <v>3034</v>
      </c>
      <c r="F624" s="8" t="s">
        <v>2928</v>
      </c>
    </row>
    <row r="625" spans="1:6" s="8" customFormat="1">
      <c r="A625" s="8">
        <v>115</v>
      </c>
      <c r="B625" s="9">
        <v>9.4800000000000007E-6</v>
      </c>
      <c r="C625" s="8" t="s">
        <v>2237</v>
      </c>
      <c r="D625" s="8" t="s">
        <v>2239</v>
      </c>
      <c r="E625" s="8" t="s">
        <v>3034</v>
      </c>
      <c r="F625" s="8" t="s">
        <v>2921</v>
      </c>
    </row>
    <row r="626" spans="1:6" s="8" customFormat="1">
      <c r="A626" s="8">
        <v>115</v>
      </c>
      <c r="B626" s="9">
        <v>9.4800000000000007E-6</v>
      </c>
      <c r="C626" s="8" t="s">
        <v>2237</v>
      </c>
      <c r="D626" s="8" t="s">
        <v>2239</v>
      </c>
      <c r="E626" s="8" t="s">
        <v>3034</v>
      </c>
      <c r="F626" s="8" t="s">
        <v>2932</v>
      </c>
    </row>
    <row r="627" spans="1:6" s="8" customFormat="1">
      <c r="A627" s="8">
        <v>115</v>
      </c>
      <c r="B627" s="9">
        <v>9.4800000000000007E-6</v>
      </c>
      <c r="C627" s="8" t="s">
        <v>2237</v>
      </c>
      <c r="D627" s="8" t="s">
        <v>2239</v>
      </c>
      <c r="E627" s="8" t="s">
        <v>3034</v>
      </c>
      <c r="F627" s="8" t="s">
        <v>2922</v>
      </c>
    </row>
    <row r="628" spans="1:6" s="8" customFormat="1">
      <c r="A628" s="8">
        <v>115</v>
      </c>
      <c r="B628" s="9">
        <v>9.4800000000000007E-6</v>
      </c>
      <c r="C628" s="8" t="s">
        <v>2237</v>
      </c>
      <c r="D628" s="8" t="s">
        <v>2239</v>
      </c>
      <c r="E628" s="8" t="s">
        <v>3034</v>
      </c>
      <c r="F628" s="8" t="s">
        <v>2944</v>
      </c>
    </row>
    <row r="629" spans="1:6" s="8" customFormat="1">
      <c r="A629" s="8">
        <v>115</v>
      </c>
      <c r="B629" s="9">
        <v>9.4800000000000007E-6</v>
      </c>
      <c r="C629" s="8" t="s">
        <v>2237</v>
      </c>
      <c r="D629" s="8" t="s">
        <v>2239</v>
      </c>
      <c r="E629" s="8" t="s">
        <v>3034</v>
      </c>
      <c r="F629" s="8" t="s">
        <v>2934</v>
      </c>
    </row>
    <row r="630" spans="1:6" s="8" customFormat="1">
      <c r="A630" s="8">
        <v>115</v>
      </c>
      <c r="B630" s="9">
        <v>9.4800000000000007E-6</v>
      </c>
      <c r="C630" s="8" t="s">
        <v>2237</v>
      </c>
      <c r="D630" s="8" t="s">
        <v>2239</v>
      </c>
      <c r="E630" s="8" t="s">
        <v>3034</v>
      </c>
      <c r="F630" s="8" t="s">
        <v>2938</v>
      </c>
    </row>
    <row r="631" spans="1:6" s="8" customFormat="1">
      <c r="A631" s="8">
        <v>115</v>
      </c>
      <c r="B631" s="9">
        <v>9.4800000000000007E-6</v>
      </c>
      <c r="C631" s="8" t="s">
        <v>2237</v>
      </c>
      <c r="D631" s="8" t="s">
        <v>2239</v>
      </c>
      <c r="E631" s="8" t="s">
        <v>3034</v>
      </c>
      <c r="F631" s="8" t="s">
        <v>2926</v>
      </c>
    </row>
    <row r="632" spans="1:6" s="8" customFormat="1">
      <c r="A632" s="8">
        <v>117</v>
      </c>
      <c r="B632" s="9">
        <v>9.6900000000000004E-6</v>
      </c>
      <c r="C632" s="8" t="s">
        <v>2249</v>
      </c>
      <c r="D632" s="8" t="s">
        <v>2251</v>
      </c>
      <c r="E632" s="8" t="s">
        <v>3035</v>
      </c>
      <c r="F632" s="8" t="s">
        <v>2944</v>
      </c>
    </row>
    <row r="633" spans="1:6" s="8" customFormat="1">
      <c r="A633" s="8">
        <v>117</v>
      </c>
      <c r="B633" s="9">
        <v>9.6900000000000004E-6</v>
      </c>
      <c r="C633" s="8" t="s">
        <v>2249</v>
      </c>
      <c r="D633" s="8" t="s">
        <v>2251</v>
      </c>
      <c r="E633" s="8" t="s">
        <v>3035</v>
      </c>
      <c r="F633" s="8" t="s">
        <v>2922</v>
      </c>
    </row>
    <row r="634" spans="1:6" s="8" customFormat="1">
      <c r="A634" s="8">
        <v>117</v>
      </c>
      <c r="B634" s="9">
        <v>9.6900000000000004E-6</v>
      </c>
      <c r="C634" s="8" t="s">
        <v>2253</v>
      </c>
      <c r="D634" s="8" t="s">
        <v>2255</v>
      </c>
      <c r="E634" s="8" t="s">
        <v>3036</v>
      </c>
      <c r="F634" s="8" t="s">
        <v>2944</v>
      </c>
    </row>
    <row r="635" spans="1:6" s="8" customFormat="1">
      <c r="A635" s="8">
        <v>117</v>
      </c>
      <c r="B635" s="9">
        <v>9.6900000000000004E-6</v>
      </c>
      <c r="C635" s="8" t="s">
        <v>2253</v>
      </c>
      <c r="D635" s="8" t="s">
        <v>2255</v>
      </c>
      <c r="E635" s="8" t="s">
        <v>3036</v>
      </c>
      <c r="F635" s="8" t="s">
        <v>2922</v>
      </c>
    </row>
    <row r="636" spans="1:6" s="8" customFormat="1">
      <c r="A636" s="8">
        <v>118</v>
      </c>
      <c r="B636" s="9">
        <v>9.8500000000000006E-6</v>
      </c>
      <c r="C636" s="8" t="s">
        <v>1866</v>
      </c>
      <c r="D636" s="8" t="s">
        <v>1868</v>
      </c>
      <c r="E636" s="8" t="s">
        <v>2992</v>
      </c>
      <c r="F636" s="8" t="s">
        <v>2927</v>
      </c>
    </row>
    <row r="637" spans="1:6" s="8" customFormat="1">
      <c r="A637" s="8">
        <v>118</v>
      </c>
      <c r="B637" s="9">
        <v>9.8500000000000006E-6</v>
      </c>
      <c r="C637" s="8" t="s">
        <v>1866</v>
      </c>
      <c r="D637" s="8" t="s">
        <v>1868</v>
      </c>
      <c r="E637" s="8" t="s">
        <v>2992</v>
      </c>
      <c r="F637" s="8" t="s">
        <v>2933</v>
      </c>
    </row>
    <row r="638" spans="1:6" s="8" customFormat="1">
      <c r="A638" s="8">
        <v>120</v>
      </c>
      <c r="B638" s="9">
        <v>9.9299999999999998E-6</v>
      </c>
      <c r="C638" s="8" t="s">
        <v>2272</v>
      </c>
      <c r="D638" s="8" t="s">
        <v>2274</v>
      </c>
      <c r="E638" s="8" t="s">
        <v>3037</v>
      </c>
      <c r="F638" s="8" t="s">
        <v>2932</v>
      </c>
    </row>
    <row r="639" spans="1:6" s="8" customFormat="1">
      <c r="A639" s="8">
        <v>120</v>
      </c>
      <c r="B639" s="9">
        <v>9.9299999999999998E-6</v>
      </c>
      <c r="C639" s="8" t="s">
        <v>2283</v>
      </c>
      <c r="D639" s="8" t="s">
        <v>2285</v>
      </c>
      <c r="E639" s="8" t="s">
        <v>3038</v>
      </c>
      <c r="F639" s="8" t="s">
        <v>2928</v>
      </c>
    </row>
    <row r="640" spans="1:6" s="8" customFormat="1">
      <c r="A640" s="8">
        <v>120</v>
      </c>
      <c r="B640" s="9">
        <v>9.9299999999999998E-6</v>
      </c>
      <c r="C640" s="8" t="s">
        <v>2283</v>
      </c>
      <c r="D640" s="8" t="s">
        <v>2285</v>
      </c>
      <c r="E640" s="8" t="s">
        <v>3038</v>
      </c>
      <c r="F640" s="8" t="s">
        <v>2921</v>
      </c>
    </row>
    <row r="641" spans="1:6" s="8" customFormat="1">
      <c r="A641" s="8">
        <v>120</v>
      </c>
      <c r="B641" s="9">
        <v>9.9299999999999998E-6</v>
      </c>
      <c r="C641" s="8" t="s">
        <v>2283</v>
      </c>
      <c r="D641" s="8" t="s">
        <v>2285</v>
      </c>
      <c r="E641" s="8" t="s">
        <v>3038</v>
      </c>
      <c r="F641" s="8" t="s">
        <v>2923</v>
      </c>
    </row>
    <row r="642" spans="1:6" s="8" customFormat="1">
      <c r="A642" s="8">
        <v>120</v>
      </c>
      <c r="B642" s="9">
        <v>9.9299999999999998E-6</v>
      </c>
      <c r="C642" s="8" t="s">
        <v>2283</v>
      </c>
      <c r="D642" s="8" t="s">
        <v>2285</v>
      </c>
      <c r="E642" s="8" t="s">
        <v>3038</v>
      </c>
      <c r="F642" s="8" t="s">
        <v>2925</v>
      </c>
    </row>
    <row r="643" spans="1:6" s="8" customFormat="1">
      <c r="A643" s="8">
        <v>121</v>
      </c>
      <c r="B643" s="9">
        <v>1.0000000000000001E-5</v>
      </c>
      <c r="C643" s="8" t="s">
        <v>2287</v>
      </c>
      <c r="D643" s="8" t="s">
        <v>2289</v>
      </c>
      <c r="E643" s="8" t="s">
        <v>3039</v>
      </c>
      <c r="F643" s="8" t="s">
        <v>2920</v>
      </c>
    </row>
    <row r="644" spans="1:6" s="8" customFormat="1">
      <c r="A644" s="8">
        <v>121</v>
      </c>
      <c r="B644" s="9">
        <v>1.0000000000000001E-5</v>
      </c>
      <c r="C644" s="8" t="s">
        <v>2287</v>
      </c>
      <c r="D644" s="8" t="s">
        <v>2289</v>
      </c>
      <c r="E644" s="8" t="s">
        <v>3039</v>
      </c>
      <c r="F644" s="8" t="s">
        <v>2930</v>
      </c>
    </row>
    <row r="645" spans="1:6" s="8" customFormat="1">
      <c r="A645" s="8">
        <v>121</v>
      </c>
      <c r="B645" s="9">
        <v>1.0000000000000001E-5</v>
      </c>
      <c r="C645" s="8" t="s">
        <v>2287</v>
      </c>
      <c r="D645" s="8" t="s">
        <v>2289</v>
      </c>
      <c r="E645" s="8" t="s">
        <v>3039</v>
      </c>
      <c r="F645" s="8" t="s">
        <v>2933</v>
      </c>
    </row>
    <row r="646" spans="1:6" s="8" customFormat="1">
      <c r="A646" s="8">
        <v>121</v>
      </c>
      <c r="B646" s="9">
        <v>1.0000000000000001E-5</v>
      </c>
      <c r="C646" s="8" t="s">
        <v>2287</v>
      </c>
      <c r="D646" s="8" t="s">
        <v>2289</v>
      </c>
      <c r="E646" s="8" t="s">
        <v>3039</v>
      </c>
      <c r="F646" s="8" t="s">
        <v>2945</v>
      </c>
    </row>
    <row r="647" spans="1:6" s="8" customFormat="1">
      <c r="A647" s="8">
        <v>121</v>
      </c>
      <c r="B647" s="9">
        <v>1.0000000000000001E-5</v>
      </c>
      <c r="C647" s="8" t="s">
        <v>2287</v>
      </c>
      <c r="D647" s="8" t="s">
        <v>2289</v>
      </c>
      <c r="E647" s="8" t="s">
        <v>3039</v>
      </c>
      <c r="F647" s="8" t="s">
        <v>2927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gwas.catalog</vt:lpstr>
      <vt:lpstr>allgenes.PC</vt:lpstr>
      <vt:lpstr>genes.all.20kb</vt:lpstr>
      <vt:lpstr>omim</vt:lpstr>
      <vt:lpstr>asd.id.dd</vt:lpstr>
      <vt:lpstr>psych.cnvs</vt:lpstr>
      <vt:lpstr>GPCRs</vt:lpstr>
      <vt:lpstr>JAX.KOs</vt:lpstr>
      <vt:lpstr>linkage</vt:lpstr>
      <vt:lpstr>stephan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Sullivan</cp:lastModifiedBy>
  <dcterms:created xsi:type="dcterms:W3CDTF">2015-10-14T23:11:13Z</dcterms:created>
  <dcterms:modified xsi:type="dcterms:W3CDTF">2015-10-14T23:33:06Z</dcterms:modified>
</cp:coreProperties>
</file>