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/>
  <mc:AlternateContent xmlns:mc="http://schemas.openxmlformats.org/markup-compatibility/2006">
    <mc:Choice Requires="x15">
      <x15ac:absPath xmlns:x15ac="http://schemas.microsoft.com/office/spreadsheetml/2010/11/ac" url="C:\New_Files\Own_Researches\PortNetworkExpansion_CPLEX\1_MIP1_maxConnectivity\PythonApplication1\"/>
    </mc:Choice>
  </mc:AlternateContent>
  <xr:revisionPtr revIDLastSave="0" documentId="13_ncr:1_{998CA010-EA0F-4DCE-8542-0DE54B9ACE9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hMqy90sYYKH5Ilblvr7RkKY2rkQA=="/>
    </ext>
  </extLst>
</workbook>
</file>

<file path=xl/calcChain.xml><?xml version="1.0" encoding="utf-8"?>
<calcChain xmlns="http://schemas.openxmlformats.org/spreadsheetml/2006/main">
  <c r="P2" i="1" l="1"/>
  <c r="S2" i="1"/>
  <c r="T2" i="1"/>
  <c r="U2" i="1"/>
  <c r="W2" i="1"/>
  <c r="X2" i="1"/>
  <c r="Y2" i="1"/>
  <c r="Z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J4" i="1"/>
  <c r="K4" i="1"/>
  <c r="O4" i="1"/>
  <c r="P4" i="1"/>
  <c r="S4" i="1"/>
  <c r="U4" i="1"/>
  <c r="W4" i="1"/>
  <c r="X4" i="1"/>
  <c r="Y4" i="1"/>
  <c r="Z4" i="1"/>
  <c r="O5" i="1"/>
  <c r="P5" i="1"/>
  <c r="Q5" i="1"/>
  <c r="S5" i="1"/>
  <c r="V5" i="1"/>
  <c r="W5" i="1"/>
  <c r="X5" i="1"/>
  <c r="Y5" i="1"/>
  <c r="Z5" i="1"/>
  <c r="J6" i="1"/>
  <c r="L6" i="1"/>
  <c r="M6" i="1"/>
  <c r="P6" i="1"/>
  <c r="Q6" i="1"/>
  <c r="S6" i="1"/>
  <c r="T6" i="1"/>
  <c r="Y6" i="1"/>
  <c r="Z6" i="1"/>
  <c r="I7" i="1"/>
  <c r="L7" i="1"/>
  <c r="N7" i="1"/>
  <c r="P7" i="1"/>
  <c r="Q7" i="1"/>
  <c r="T7" i="1"/>
  <c r="V7" i="1"/>
  <c r="W7" i="1"/>
  <c r="X7" i="1"/>
  <c r="Y7" i="1"/>
  <c r="Z7" i="1"/>
  <c r="J8" i="1"/>
  <c r="M8" i="1"/>
  <c r="O8" i="1"/>
  <c r="P8" i="1"/>
  <c r="Q8" i="1"/>
  <c r="R8" i="1"/>
  <c r="V8" i="1"/>
  <c r="W8" i="1"/>
  <c r="X8" i="1"/>
  <c r="Y8" i="1"/>
  <c r="Z8" i="1"/>
  <c r="L9" i="1"/>
  <c r="O9" i="1"/>
  <c r="P9" i="1"/>
  <c r="Q9" i="1"/>
  <c r="R9" i="1"/>
  <c r="S9" i="1"/>
  <c r="T9" i="1"/>
  <c r="U9" i="1"/>
  <c r="V9" i="1"/>
  <c r="W9" i="1"/>
  <c r="X9" i="1"/>
  <c r="Y9" i="1"/>
  <c r="Z9" i="1"/>
  <c r="N10" i="1"/>
  <c r="O10" i="1"/>
  <c r="P10" i="1"/>
  <c r="U10" i="1"/>
  <c r="V10" i="1"/>
  <c r="W10" i="1"/>
  <c r="X10" i="1"/>
  <c r="Y10" i="1"/>
  <c r="Z10" i="1"/>
  <c r="O11" i="1"/>
  <c r="Q11" i="1"/>
  <c r="R11" i="1"/>
  <c r="S11" i="1"/>
  <c r="T11" i="1"/>
  <c r="U11" i="1"/>
  <c r="V11" i="1"/>
  <c r="W11" i="1"/>
  <c r="X11" i="1"/>
  <c r="Y11" i="1"/>
  <c r="Z11" i="1"/>
  <c r="O12" i="1"/>
  <c r="Q12" i="1"/>
  <c r="R12" i="1"/>
  <c r="S12" i="1"/>
  <c r="T12" i="1"/>
  <c r="U12" i="1"/>
  <c r="V12" i="1"/>
  <c r="W12" i="1"/>
  <c r="X12" i="1"/>
  <c r="Y12" i="1"/>
  <c r="Z12" i="1"/>
  <c r="O13" i="1"/>
  <c r="S13" i="1"/>
  <c r="T13" i="1"/>
  <c r="U13" i="1"/>
  <c r="X13" i="1"/>
  <c r="Y13" i="1"/>
  <c r="Z13" i="1"/>
  <c r="P14" i="1"/>
  <c r="Q14" i="1"/>
  <c r="R14" i="1"/>
  <c r="S14" i="1"/>
  <c r="T14" i="1"/>
  <c r="W14" i="1"/>
  <c r="X14" i="1"/>
  <c r="Y14" i="1"/>
  <c r="Z14" i="1"/>
  <c r="Q15" i="1"/>
  <c r="R15" i="1"/>
  <c r="S15" i="1"/>
  <c r="T15" i="1"/>
  <c r="U15" i="1"/>
  <c r="V15" i="1"/>
  <c r="W15" i="1"/>
  <c r="X15" i="1"/>
  <c r="Y15" i="1"/>
  <c r="Z15" i="1"/>
  <c r="U16" i="1"/>
  <c r="W16" i="1"/>
  <c r="X16" i="1"/>
  <c r="Y16" i="1"/>
  <c r="Z16" i="1"/>
  <c r="S17" i="1"/>
  <c r="U17" i="1"/>
  <c r="X17" i="1"/>
  <c r="Y17" i="1"/>
  <c r="Z17" i="1"/>
  <c r="T18" i="1"/>
  <c r="Z18" i="1"/>
  <c r="U19" i="1"/>
  <c r="W19" i="1"/>
  <c r="X19" i="1"/>
  <c r="Y19" i="1"/>
  <c r="Z19" i="1"/>
  <c r="Y20" i="1"/>
  <c r="Z20" i="1"/>
  <c r="X21" i="1"/>
  <c r="Y21" i="1"/>
  <c r="Z21" i="1"/>
  <c r="Z22" i="1"/>
  <c r="Z23" i="1"/>
  <c r="Z24" i="1"/>
</calcChain>
</file>

<file path=xl/sharedStrings.xml><?xml version="1.0" encoding="utf-8"?>
<sst xmlns="http://schemas.openxmlformats.org/spreadsheetml/2006/main" count="31" uniqueCount="30">
  <si>
    <t>No.</t>
  </si>
  <si>
    <t>Container Port</t>
    <phoneticPr fontId="3" type="noConversion"/>
  </si>
  <si>
    <t>Belawan / Kuala Tanjung</t>
    <phoneticPr fontId="5" type="noConversion"/>
  </si>
  <si>
    <t>Malahayati</t>
    <phoneticPr fontId="5" type="noConversion"/>
  </si>
  <si>
    <t>Batam (Batu Ampar)</t>
    <phoneticPr fontId="5" type="noConversion"/>
  </si>
  <si>
    <t>Tanjung Priok / Kalibaru</t>
    <phoneticPr fontId="5" type="noConversion"/>
  </si>
  <si>
    <t>Pontianak / Kijing (Kalbar)</t>
    <phoneticPr fontId="5" type="noConversion"/>
  </si>
  <si>
    <t>Palembang / Tanjung Carat (Sumsel)</t>
    <phoneticPr fontId="5" type="noConversion"/>
  </si>
  <si>
    <t>Jambi / Muara Sabak</t>
    <phoneticPr fontId="5" type="noConversion"/>
  </si>
  <si>
    <t>Teluk Bayur</t>
    <phoneticPr fontId="5" type="noConversion"/>
  </si>
  <si>
    <t>Panjang (Lampung)</t>
    <phoneticPr fontId="5" type="noConversion"/>
  </si>
  <si>
    <t>Tanjung Perak</t>
    <phoneticPr fontId="5" type="noConversion"/>
  </si>
  <si>
    <t>Tanjung Emas</t>
    <phoneticPr fontId="5" type="noConversion"/>
  </si>
  <si>
    <t>Banjarmasin</t>
    <phoneticPr fontId="5" type="noConversion"/>
  </si>
  <si>
    <t>Tenau Kupang</t>
    <phoneticPr fontId="5" type="noConversion"/>
  </si>
  <si>
    <t>Sampit</t>
    <phoneticPr fontId="5" type="noConversion"/>
  </si>
  <si>
    <t>Samarinda dan TPK Palaran</t>
    <phoneticPr fontId="5" type="noConversion"/>
  </si>
  <si>
    <t>Balikpapan dan TP Kariangau</t>
    <phoneticPr fontId="5" type="noConversion"/>
  </si>
  <si>
    <t>Bitung (TPB)</t>
    <phoneticPr fontId="5" type="noConversion"/>
  </si>
  <si>
    <t>Pantoloan</t>
    <phoneticPr fontId="5" type="noConversion"/>
  </si>
  <si>
    <t>Kendari (Kendari New Port)</t>
    <phoneticPr fontId="5" type="noConversion"/>
  </si>
  <si>
    <t>Makassar</t>
    <phoneticPr fontId="5" type="noConversion"/>
  </si>
  <si>
    <t>Ternate</t>
    <phoneticPr fontId="5" type="noConversion"/>
  </si>
  <si>
    <t>Ambon</t>
    <phoneticPr fontId="5" type="noConversion"/>
  </si>
  <si>
    <t>Sorong</t>
    <phoneticPr fontId="5" type="noConversion"/>
  </si>
  <si>
    <t>Jayapura</t>
    <phoneticPr fontId="5" type="noConversion"/>
  </si>
  <si>
    <t>&lt;name&gt;</t>
    <phoneticPr fontId="5" type="noConversion"/>
  </si>
  <si>
    <t>Hub port</t>
    <phoneticPr fontId="5" type="noConversion"/>
  </si>
  <si>
    <t>Feeder port</t>
    <phoneticPr fontId="5" type="noConversion"/>
  </si>
  <si>
    <t>Connection exists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</si>
</sst>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9"/>
      <color rgb="FF15354E"/>
      <name val="Montserrat"/>
    </font>
    <font>
      <sz val="8"/>
      <name val="돋움"/>
      <family val="3"/>
      <charset val="129"/>
    </font>
    <font>
      <i/>
      <u/>
      <sz val="11"/>
      <color theme="1"/>
      <name val="Calibri"/>
      <family val="2"/>
    </font>
    <font>
      <sz val="8"/>
      <name val="Calibri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FF00"/>
        <bgColor rgb="FFFFFF00"/>
      </patternFill>
    </fill>
    <fill>
      <patternFill patternType="solid">
        <fgColor rgb="FFF7F9FC"/>
        <bgColor rgb="FFF7F9F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2" fillId="4" borderId="0" xfId="0" applyFont="1" applyFill="1" applyAlignment="1">
      <alignment horizontal="left"/>
    </xf>
    <xf numFmtId="0" fontId="1" fillId="0" borderId="1" xfId="0" applyFont="1" applyBorder="1" applyAlignment="1"/>
    <xf numFmtId="0" fontId="1" fillId="5" borderId="1" xfId="0" applyFont="1" applyFill="1" applyBorder="1"/>
    <xf numFmtId="0" fontId="1" fillId="0" borderId="1" xfId="0" applyFont="1" applyFill="1" applyBorder="1" applyAlignment="1"/>
    <xf numFmtId="0" fontId="1" fillId="6" borderId="1" xfId="0" applyFont="1" applyFill="1" applyBorder="1" applyAlignment="1"/>
    <xf numFmtId="0" fontId="1" fillId="6" borderId="1" xfId="0" applyFont="1" applyFill="1" applyBorder="1"/>
    <xf numFmtId="0" fontId="1" fillId="7" borderId="1" xfId="0" applyFont="1" applyFill="1" applyBorder="1"/>
    <xf numFmtId="0" fontId="1" fillId="0" borderId="2" xfId="0" applyFont="1" applyFill="1" applyBorder="1"/>
    <xf numFmtId="0" fontId="4" fillId="0" borderId="2" xfId="0" applyFont="1" applyFill="1" applyBorder="1"/>
    <xf numFmtId="0" fontId="1" fillId="0" borderId="1" xfId="0" applyFont="1" applyFill="1" applyBorder="1"/>
    <xf numFmtId="0" fontId="1" fillId="5" borderId="1" xfId="0" applyFont="1" applyFill="1" applyBorder="1" applyAlignment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17" sqref="B17"/>
    </sheetView>
  </sheetViews>
  <sheetFormatPr defaultColWidth="12.625" defaultRowHeight="15" customHeight="1" x14ac:dyDescent="0.2"/>
  <cols>
    <col min="1" max="1" width="8.375" customWidth="1"/>
    <col min="2" max="2" width="38.25" customWidth="1"/>
    <col min="3" max="26" width="5.875" customWidth="1"/>
  </cols>
  <sheetData>
    <row r="1" spans="1:26" ht="16.5" customHeight="1" x14ac:dyDescent="0.25">
      <c r="A1" s="1" t="s">
        <v>0</v>
      </c>
      <c r="B1" s="1" t="s">
        <v>1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  <c r="Y1" s="13">
        <v>23</v>
      </c>
      <c r="Z1" s="13">
        <v>24</v>
      </c>
    </row>
    <row r="2" spans="1:26" ht="16.5" customHeight="1" x14ac:dyDescent="0.25">
      <c r="A2" s="11">
        <v>1</v>
      </c>
      <c r="B2" s="12" t="s">
        <v>2</v>
      </c>
      <c r="C2" s="2"/>
      <c r="D2" s="3">
        <v>17</v>
      </c>
      <c r="E2" s="8">
        <v>25</v>
      </c>
      <c r="F2" s="8">
        <v>58</v>
      </c>
      <c r="G2" s="7">
        <v>46</v>
      </c>
      <c r="H2" s="7">
        <v>38</v>
      </c>
      <c r="I2" s="8">
        <v>38</v>
      </c>
      <c r="J2" s="8">
        <v>53</v>
      </c>
      <c r="K2" s="5">
        <v>58</v>
      </c>
      <c r="L2" s="5">
        <v>80</v>
      </c>
      <c r="M2" s="5">
        <v>68</v>
      </c>
      <c r="N2" s="5">
        <v>76</v>
      </c>
      <c r="O2" s="5">
        <v>116</v>
      </c>
      <c r="P2" s="5">
        <f>2*24+23</f>
        <v>71</v>
      </c>
      <c r="Q2" s="5">
        <v>95</v>
      </c>
      <c r="R2" s="5">
        <v>93</v>
      </c>
      <c r="S2" s="1">
        <f>5*24+9</f>
        <v>129</v>
      </c>
      <c r="T2" s="1">
        <f>4*24+8</f>
        <v>104</v>
      </c>
      <c r="U2" s="1">
        <f>4*24+20</f>
        <v>116</v>
      </c>
      <c r="V2" s="5">
        <v>97</v>
      </c>
      <c r="W2" s="1">
        <f t="shared" ref="W2:X2" si="0">5*24+18</f>
        <v>138</v>
      </c>
      <c r="X2" s="1">
        <f t="shared" si="0"/>
        <v>138</v>
      </c>
      <c r="Y2" s="1">
        <f>6*24+7</f>
        <v>151</v>
      </c>
      <c r="Z2" s="1">
        <f>8*24+3</f>
        <v>195</v>
      </c>
    </row>
    <row r="3" spans="1:26" ht="16.5" customHeight="1" x14ac:dyDescent="0.25">
      <c r="A3" s="11">
        <v>2</v>
      </c>
      <c r="B3" s="11" t="s">
        <v>3</v>
      </c>
      <c r="C3" s="2"/>
      <c r="D3" s="2"/>
      <c r="E3" s="1">
        <f>24+28</f>
        <v>52</v>
      </c>
      <c r="F3" s="1">
        <f>3*24+2</f>
        <v>74</v>
      </c>
      <c r="G3" s="1">
        <f>2*24+16</f>
        <v>64</v>
      </c>
      <c r="H3" s="1">
        <f>2*24+7</f>
        <v>55</v>
      </c>
      <c r="I3" s="1">
        <f>2*24+1</f>
        <v>49</v>
      </c>
      <c r="J3" s="1">
        <f>24+12</f>
        <v>36</v>
      </c>
      <c r="K3" s="1">
        <f>2*24+20</f>
        <v>68</v>
      </c>
      <c r="L3" s="1">
        <f>3*24+22</f>
        <v>94</v>
      </c>
      <c r="M3" s="1">
        <f>3*24+14</f>
        <v>86</v>
      </c>
      <c r="N3" s="1">
        <f>3*24+21</f>
        <v>93</v>
      </c>
      <c r="O3" s="1">
        <f>5*24+14</f>
        <v>134</v>
      </c>
      <c r="P3" s="5">
        <f>3*24+17</f>
        <v>89</v>
      </c>
      <c r="Q3" s="1">
        <f>4*24+17</f>
        <v>113</v>
      </c>
      <c r="R3" s="1">
        <f>4*24+14</f>
        <v>110</v>
      </c>
      <c r="S3" s="1">
        <f>6*24+2</f>
        <v>146</v>
      </c>
      <c r="T3" s="1">
        <f>5*24+1</f>
        <v>121</v>
      </c>
      <c r="U3" s="1">
        <f>5*24+13</f>
        <v>133</v>
      </c>
      <c r="V3" s="1">
        <f>4*24+19</f>
        <v>115</v>
      </c>
      <c r="W3" s="1">
        <f t="shared" ref="W3:X3" si="1">6*24+11</f>
        <v>155</v>
      </c>
      <c r="X3" s="1">
        <f t="shared" si="1"/>
        <v>155</v>
      </c>
      <c r="Y3" s="1">
        <f>7*24</f>
        <v>168</v>
      </c>
      <c r="Z3" s="1">
        <f>8*24+21</f>
        <v>213</v>
      </c>
    </row>
    <row r="4" spans="1:26" ht="16.5" customHeight="1" x14ac:dyDescent="0.25">
      <c r="A4" s="11">
        <v>3</v>
      </c>
      <c r="B4" s="11" t="s">
        <v>4</v>
      </c>
      <c r="C4" s="2"/>
      <c r="D4" s="2"/>
      <c r="E4" s="2"/>
      <c r="F4" s="5">
        <v>33</v>
      </c>
      <c r="G4" s="5">
        <v>21</v>
      </c>
      <c r="H4" s="5">
        <v>18</v>
      </c>
      <c r="I4" s="5">
        <v>9</v>
      </c>
      <c r="J4" s="1">
        <f>2*24+17</f>
        <v>65</v>
      </c>
      <c r="K4" s="1">
        <f>24+11</f>
        <v>35</v>
      </c>
      <c r="L4" s="5">
        <v>52</v>
      </c>
      <c r="M4" s="5">
        <v>44</v>
      </c>
      <c r="N4" s="5">
        <v>51</v>
      </c>
      <c r="O4" s="1">
        <f>3*24+19</f>
        <v>91</v>
      </c>
      <c r="P4" s="5">
        <f>1*24+22</f>
        <v>46</v>
      </c>
      <c r="Q4" s="5">
        <v>70</v>
      </c>
      <c r="R4" s="5">
        <v>68</v>
      </c>
      <c r="S4" s="1">
        <f>4*24+8</f>
        <v>104</v>
      </c>
      <c r="T4" s="5">
        <v>78</v>
      </c>
      <c r="U4" s="1">
        <f>3*24+19</f>
        <v>91</v>
      </c>
      <c r="V4" s="5">
        <v>72</v>
      </c>
      <c r="W4" s="1">
        <f t="shared" ref="W4:X4" si="2">4*24+17</f>
        <v>113</v>
      </c>
      <c r="X4" s="1">
        <f t="shared" si="2"/>
        <v>113</v>
      </c>
      <c r="Y4" s="1">
        <f>5*24+6</f>
        <v>126</v>
      </c>
      <c r="Z4" s="1">
        <f>7*24+2</f>
        <v>170</v>
      </c>
    </row>
    <row r="5" spans="1:26" ht="16.5" customHeight="1" x14ac:dyDescent="0.25">
      <c r="A5" s="11">
        <v>4</v>
      </c>
      <c r="B5" s="12" t="s">
        <v>5</v>
      </c>
      <c r="C5" s="2"/>
      <c r="D5" s="2"/>
      <c r="E5" s="2"/>
      <c r="F5" s="2"/>
      <c r="G5" s="8">
        <v>31</v>
      </c>
      <c r="H5" s="8">
        <v>19</v>
      </c>
      <c r="I5" s="5">
        <v>29</v>
      </c>
      <c r="J5" s="5">
        <v>38</v>
      </c>
      <c r="K5" s="8">
        <v>8</v>
      </c>
      <c r="L5" s="8">
        <v>26</v>
      </c>
      <c r="M5" s="8">
        <v>16</v>
      </c>
      <c r="N5" s="5">
        <v>35</v>
      </c>
      <c r="O5" s="1">
        <f>2*24+22</f>
        <v>70</v>
      </c>
      <c r="P5" s="5">
        <f>1*24+7</f>
        <v>31</v>
      </c>
      <c r="Q5" s="1">
        <f>2*24+5</f>
        <v>53</v>
      </c>
      <c r="R5" s="5">
        <v>29</v>
      </c>
      <c r="S5" s="1">
        <f>3*24+17</f>
        <v>89</v>
      </c>
      <c r="T5" s="5">
        <v>51</v>
      </c>
      <c r="U5" s="5">
        <v>72</v>
      </c>
      <c r="V5" s="1">
        <f>2*24+6</f>
        <v>54</v>
      </c>
      <c r="W5" s="1">
        <f>4*24+3</f>
        <v>99</v>
      </c>
      <c r="X5" s="1">
        <f>3*24+21</f>
        <v>93</v>
      </c>
      <c r="Y5" s="1">
        <f>4*24+11</f>
        <v>107</v>
      </c>
      <c r="Z5" s="1">
        <f>6*24+7</f>
        <v>151</v>
      </c>
    </row>
    <row r="6" spans="1:26" ht="16.5" customHeight="1" x14ac:dyDescent="0.25">
      <c r="A6" s="11">
        <v>5</v>
      </c>
      <c r="B6" s="11" t="s">
        <v>6</v>
      </c>
      <c r="C6" s="2"/>
      <c r="D6" s="2"/>
      <c r="E6" s="2"/>
      <c r="F6" s="2"/>
      <c r="G6" s="2"/>
      <c r="H6" s="5">
        <v>21</v>
      </c>
      <c r="I6" s="5">
        <v>25</v>
      </c>
      <c r="J6" s="1">
        <f>2*24+17</f>
        <v>65</v>
      </c>
      <c r="K6" s="5">
        <v>35</v>
      </c>
      <c r="L6" s="1">
        <f t="shared" ref="L6:M6" si="3">3*24+15</f>
        <v>87</v>
      </c>
      <c r="M6" s="1">
        <f t="shared" si="3"/>
        <v>87</v>
      </c>
      <c r="N6" s="5">
        <v>37</v>
      </c>
      <c r="O6" s="5">
        <v>77</v>
      </c>
      <c r="P6" s="5">
        <f>1*24+4</f>
        <v>28</v>
      </c>
      <c r="Q6" s="1">
        <f>2*24+8</f>
        <v>56</v>
      </c>
      <c r="R6" s="5">
        <v>54</v>
      </c>
      <c r="S6" s="1">
        <f>3*24+15</f>
        <v>87</v>
      </c>
      <c r="T6" s="1">
        <f>2*24+16</f>
        <v>64</v>
      </c>
      <c r="U6" s="5">
        <v>77</v>
      </c>
      <c r="V6" s="5">
        <v>58</v>
      </c>
      <c r="W6" s="5">
        <v>96</v>
      </c>
      <c r="X6" s="5">
        <v>98</v>
      </c>
      <c r="Y6" s="1">
        <f>4*24+16</f>
        <v>112</v>
      </c>
      <c r="Z6" s="1">
        <f>6*24+10</f>
        <v>154</v>
      </c>
    </row>
    <row r="7" spans="1:26" ht="16.5" customHeight="1" x14ac:dyDescent="0.25">
      <c r="A7" s="11">
        <v>6</v>
      </c>
      <c r="B7" s="11" t="s">
        <v>7</v>
      </c>
      <c r="C7" s="2"/>
      <c r="D7" s="2"/>
      <c r="E7" s="2"/>
      <c r="F7" s="2"/>
      <c r="G7" s="2"/>
      <c r="H7" s="2"/>
      <c r="I7" s="1">
        <f>6*24+17</f>
        <v>161</v>
      </c>
      <c r="J7" s="5">
        <v>51</v>
      </c>
      <c r="K7" s="5">
        <v>20</v>
      </c>
      <c r="L7" s="1">
        <f>24+15</f>
        <v>39</v>
      </c>
      <c r="M7" s="5">
        <v>30</v>
      </c>
      <c r="N7" s="1">
        <f>24+18</f>
        <v>42</v>
      </c>
      <c r="O7" s="5">
        <v>81</v>
      </c>
      <c r="P7" s="5">
        <f>1*24+17</f>
        <v>41</v>
      </c>
      <c r="Q7" s="1">
        <f>48+13</f>
        <v>61</v>
      </c>
      <c r="R7" s="5">
        <v>59</v>
      </c>
      <c r="S7" s="5">
        <v>97</v>
      </c>
      <c r="T7" s="1">
        <f>48+21</f>
        <v>69</v>
      </c>
      <c r="U7" s="5">
        <v>81</v>
      </c>
      <c r="V7" s="1">
        <f>2*24+15</f>
        <v>63</v>
      </c>
      <c r="W7" s="1">
        <f>4*24+11</f>
        <v>107</v>
      </c>
      <c r="X7" s="1">
        <f>4*24+7</f>
        <v>103</v>
      </c>
      <c r="Y7" s="1">
        <f>4*24+20</f>
        <v>116</v>
      </c>
      <c r="Z7" s="1">
        <f>6*24+17</f>
        <v>161</v>
      </c>
    </row>
    <row r="8" spans="1:26" ht="16.5" customHeight="1" x14ac:dyDescent="0.25">
      <c r="A8" s="11">
        <v>7</v>
      </c>
      <c r="B8" s="11" t="s">
        <v>8</v>
      </c>
      <c r="C8" s="2"/>
      <c r="D8" s="2"/>
      <c r="E8" s="2"/>
      <c r="F8" s="2"/>
      <c r="G8" s="2"/>
      <c r="H8" s="2"/>
      <c r="I8" s="2"/>
      <c r="J8" s="1">
        <f>2*24+13</f>
        <v>61</v>
      </c>
      <c r="K8" s="5">
        <v>31</v>
      </c>
      <c r="L8" s="5">
        <v>50</v>
      </c>
      <c r="M8" s="1">
        <f>24+17</f>
        <v>41</v>
      </c>
      <c r="N8" s="5">
        <v>50</v>
      </c>
      <c r="O8" s="1">
        <f>3*24+18</f>
        <v>90</v>
      </c>
      <c r="P8" s="5">
        <f>1*24+22</f>
        <v>46</v>
      </c>
      <c r="Q8" s="1">
        <f>48+21</f>
        <v>69</v>
      </c>
      <c r="R8" s="1">
        <f>48+19</f>
        <v>67</v>
      </c>
      <c r="S8" s="5">
        <v>106</v>
      </c>
      <c r="T8" s="5">
        <v>78</v>
      </c>
      <c r="U8" s="5">
        <v>90</v>
      </c>
      <c r="V8" s="1">
        <f>48+23</f>
        <v>71</v>
      </c>
      <c r="W8" s="1">
        <f>4*24+19</f>
        <v>115</v>
      </c>
      <c r="X8" s="1">
        <f>4*24+16</f>
        <v>112</v>
      </c>
      <c r="Y8" s="1">
        <f>5*24+5</f>
        <v>125</v>
      </c>
      <c r="Z8" s="1">
        <f>7*24+1</f>
        <v>169</v>
      </c>
    </row>
    <row r="9" spans="1:26" ht="16.5" customHeight="1" x14ac:dyDescent="0.25">
      <c r="A9" s="11">
        <v>8</v>
      </c>
      <c r="B9" s="11" t="s">
        <v>9</v>
      </c>
      <c r="C9" s="2"/>
      <c r="D9" s="2"/>
      <c r="E9" s="2"/>
      <c r="F9" s="2"/>
      <c r="G9" s="2"/>
      <c r="H9" s="2"/>
      <c r="I9" s="2"/>
      <c r="J9" s="2"/>
      <c r="K9" s="5">
        <v>32</v>
      </c>
      <c r="L9" s="1">
        <f>48+16</f>
        <v>64</v>
      </c>
      <c r="M9" s="5">
        <v>53</v>
      </c>
      <c r="N9" s="5">
        <v>72</v>
      </c>
      <c r="O9" s="1">
        <f>96+12</f>
        <v>108</v>
      </c>
      <c r="P9" s="5">
        <f>2*24+20</f>
        <v>68</v>
      </c>
      <c r="Q9" s="1">
        <f>3*24+18</f>
        <v>90</v>
      </c>
      <c r="R9" s="1">
        <f>3*24+16</f>
        <v>88</v>
      </c>
      <c r="S9" s="6">
        <f>5*24+7</f>
        <v>127</v>
      </c>
      <c r="T9" s="6">
        <f>4*24+3</f>
        <v>99</v>
      </c>
      <c r="U9" s="6">
        <f>4*24+14</f>
        <v>110</v>
      </c>
      <c r="V9" s="6">
        <f>72+19</f>
        <v>91</v>
      </c>
      <c r="W9" s="6">
        <f>5*24+16</f>
        <v>136</v>
      </c>
      <c r="X9" s="6">
        <f>5*24+11</f>
        <v>131</v>
      </c>
      <c r="Y9" s="6">
        <f>6*24+1</f>
        <v>145</v>
      </c>
      <c r="Z9" s="6">
        <f>7*24+21</f>
        <v>189</v>
      </c>
    </row>
    <row r="10" spans="1:26" ht="16.5" customHeight="1" x14ac:dyDescent="0.25">
      <c r="A10" s="11">
        <v>9</v>
      </c>
      <c r="B10" s="11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5">
        <v>33</v>
      </c>
      <c r="M10" s="5">
        <v>23</v>
      </c>
      <c r="N10" s="1">
        <f>24+18</f>
        <v>42</v>
      </c>
      <c r="O10" s="1">
        <f>3*24+5</f>
        <v>77</v>
      </c>
      <c r="P10" s="5">
        <f>1*24+14</f>
        <v>38</v>
      </c>
      <c r="Q10" s="5">
        <v>60</v>
      </c>
      <c r="R10" s="5">
        <v>58</v>
      </c>
      <c r="S10" s="14">
        <v>96</v>
      </c>
      <c r="T10" s="14">
        <v>74</v>
      </c>
      <c r="U10" s="6">
        <f>72+13</f>
        <v>85</v>
      </c>
      <c r="V10" s="6">
        <f>48+17</f>
        <v>65</v>
      </c>
      <c r="W10" s="6">
        <f>4*24+18</f>
        <v>114</v>
      </c>
      <c r="X10" s="6">
        <f>5*24+3</f>
        <v>123</v>
      </c>
      <c r="Y10" s="6">
        <f>4*24+12</f>
        <v>108</v>
      </c>
      <c r="Z10" s="6">
        <f>7*24+3</f>
        <v>171</v>
      </c>
    </row>
    <row r="11" spans="1:26" ht="16.5" customHeight="1" x14ac:dyDescent="0.25">
      <c r="A11" s="11">
        <v>10</v>
      </c>
      <c r="B11" s="12" t="s">
        <v>11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8">
        <v>12</v>
      </c>
      <c r="N11" s="8">
        <v>12</v>
      </c>
      <c r="O11" s="9">
        <f>24+12</f>
        <v>36</v>
      </c>
      <c r="P11" s="8">
        <v>20</v>
      </c>
      <c r="Q11" s="9">
        <f>24+9</f>
        <v>33</v>
      </c>
      <c r="R11" s="9">
        <f>24+7</f>
        <v>31</v>
      </c>
      <c r="S11" s="6">
        <f>48+22</f>
        <v>70</v>
      </c>
      <c r="T11" s="6">
        <f>24+17</f>
        <v>41</v>
      </c>
      <c r="U11" s="6">
        <f>24+23</f>
        <v>47</v>
      </c>
      <c r="V11" s="10">
        <f>24+6</f>
        <v>30</v>
      </c>
      <c r="W11" s="6">
        <f>24*3+2</f>
        <v>74</v>
      </c>
      <c r="X11" s="6">
        <f>48+21</f>
        <v>69</v>
      </c>
      <c r="Y11" s="6">
        <f>24*3+10</f>
        <v>82</v>
      </c>
      <c r="Z11" s="6">
        <f>24*5+7</f>
        <v>127</v>
      </c>
    </row>
    <row r="12" spans="1:26" ht="16.5" customHeight="1" x14ac:dyDescent="0.25">
      <c r="A12" s="11">
        <v>11</v>
      </c>
      <c r="B12" s="11" t="s">
        <v>12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5">
        <v>49</v>
      </c>
      <c r="O12" s="1">
        <f>24*2+7</f>
        <v>55</v>
      </c>
      <c r="P12" s="1">
        <v>22</v>
      </c>
      <c r="Q12" s="1">
        <f>24+16</f>
        <v>40</v>
      </c>
      <c r="R12" s="1">
        <f t="shared" ref="R12:S12" si="4">24+14</f>
        <v>38</v>
      </c>
      <c r="S12" s="1">
        <f t="shared" si="4"/>
        <v>38</v>
      </c>
      <c r="T12" s="1">
        <f>49</f>
        <v>49</v>
      </c>
      <c r="U12" s="5">
        <f>2*24+9</f>
        <v>57</v>
      </c>
      <c r="V12" s="1">
        <f>24+15</f>
        <v>39</v>
      </c>
      <c r="W12" s="1">
        <f>3*24+13</f>
        <v>85</v>
      </c>
      <c r="X12" s="1">
        <f>3*24+7</f>
        <v>79</v>
      </c>
      <c r="Y12" s="1">
        <f>3*24+20</f>
        <v>92</v>
      </c>
      <c r="Z12" s="1">
        <f>5*24+17</f>
        <v>137</v>
      </c>
    </row>
    <row r="13" spans="1:26" ht="16.5" customHeight="1" x14ac:dyDescent="0.25">
      <c r="A13" s="11">
        <v>12</v>
      </c>
      <c r="B13" s="11" t="s">
        <v>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">
        <f>24+20</f>
        <v>44</v>
      </c>
      <c r="P13" s="1">
        <v>9</v>
      </c>
      <c r="Q13" s="5">
        <v>22</v>
      </c>
      <c r="R13" s="5">
        <v>20</v>
      </c>
      <c r="S13" s="1">
        <f>2*24+11</f>
        <v>59</v>
      </c>
      <c r="T13" s="1">
        <f>48+11</f>
        <v>59</v>
      </c>
      <c r="U13" s="1">
        <f>24+19</f>
        <v>43</v>
      </c>
      <c r="V13" s="8">
        <v>24</v>
      </c>
      <c r="W13" s="5">
        <v>24</v>
      </c>
      <c r="X13" s="1">
        <f>24*2+17</f>
        <v>65</v>
      </c>
      <c r="Y13" s="1">
        <f>3*24+6</f>
        <v>78</v>
      </c>
      <c r="Z13" s="1">
        <f>5*24+2</f>
        <v>122</v>
      </c>
    </row>
    <row r="14" spans="1:26" ht="16.5" customHeight="1" x14ac:dyDescent="0.25">
      <c r="A14" s="11">
        <v>13</v>
      </c>
      <c r="B14" s="11" t="s">
        <v>14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5">
        <f>2*24+2</f>
        <v>50</v>
      </c>
      <c r="Q14" s="1">
        <f t="shared" ref="Q14:R14" si="5">24+17</f>
        <v>41</v>
      </c>
      <c r="R14" s="1">
        <f t="shared" si="5"/>
        <v>41</v>
      </c>
      <c r="S14" s="1">
        <f>24+19</f>
        <v>43</v>
      </c>
      <c r="T14" s="1">
        <f>24+18</f>
        <v>42</v>
      </c>
      <c r="U14" s="5">
        <v>19</v>
      </c>
      <c r="V14" s="8">
        <v>21</v>
      </c>
      <c r="W14" s="1">
        <f>24+19</f>
        <v>43</v>
      </c>
      <c r="X14" s="1">
        <f>24+7</f>
        <v>31</v>
      </c>
      <c r="Y14" s="1">
        <f>24+22</f>
        <v>46</v>
      </c>
      <c r="Z14" s="1">
        <f>3*24+18</f>
        <v>90</v>
      </c>
    </row>
    <row r="15" spans="1:26" ht="16.5" customHeight="1" x14ac:dyDescent="0.25">
      <c r="A15" s="11">
        <v>14</v>
      </c>
      <c r="B15" s="11" t="s">
        <v>15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5">
        <f>1*24+5</f>
        <v>29</v>
      </c>
      <c r="R15" s="5">
        <f>1*24+2</f>
        <v>26</v>
      </c>
      <c r="S15" s="5">
        <f>2*24+17</f>
        <v>65</v>
      </c>
      <c r="T15" s="5">
        <f>1*24+13</f>
        <v>37</v>
      </c>
      <c r="U15" s="5">
        <f>2*24+2</f>
        <v>50</v>
      </c>
      <c r="V15" s="5">
        <f>1*24+7</f>
        <v>31</v>
      </c>
      <c r="W15" s="5">
        <f>3*24+2</f>
        <v>74</v>
      </c>
      <c r="X15" s="5">
        <f>2*24+23</f>
        <v>71</v>
      </c>
      <c r="Y15" s="5">
        <f>3*24+12</f>
        <v>84</v>
      </c>
      <c r="Z15" s="5">
        <f>5*24+9</f>
        <v>129</v>
      </c>
    </row>
    <row r="16" spans="1:26" ht="16.5" customHeight="1" x14ac:dyDescent="0.25">
      <c r="A16" s="11">
        <v>15</v>
      </c>
      <c r="B16" s="11" t="s">
        <v>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5">
        <v>1</v>
      </c>
      <c r="S16" s="5">
        <v>1</v>
      </c>
      <c r="T16" s="5">
        <v>11</v>
      </c>
      <c r="U16" s="1">
        <f>24+16</f>
        <v>40</v>
      </c>
      <c r="V16" s="8">
        <v>20</v>
      </c>
      <c r="W16" s="1">
        <f>24+23</f>
        <v>47</v>
      </c>
      <c r="X16" s="1">
        <f>2*24+14</f>
        <v>62</v>
      </c>
      <c r="Y16" s="1">
        <f>48+18</f>
        <v>66</v>
      </c>
      <c r="Z16" s="5">
        <f t="shared" ref="Z16:Z17" si="6">4*24+12</f>
        <v>108</v>
      </c>
    </row>
    <row r="17" spans="1:26" ht="16.5" customHeight="1" x14ac:dyDescent="0.25">
      <c r="A17" s="11">
        <v>16</v>
      </c>
      <c r="B17" s="11" t="s">
        <v>17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1">
        <f>24+16</f>
        <v>40</v>
      </c>
      <c r="T17" s="5">
        <v>13</v>
      </c>
      <c r="U17" s="5">
        <f>24+15</f>
        <v>39</v>
      </c>
      <c r="V17" s="8">
        <v>19</v>
      </c>
      <c r="W17" s="5">
        <v>49</v>
      </c>
      <c r="X17" s="1">
        <f>2*24+13</f>
        <v>61</v>
      </c>
      <c r="Y17" s="1">
        <f>48+20</f>
        <v>68</v>
      </c>
      <c r="Z17" s="1">
        <f t="shared" si="6"/>
        <v>108</v>
      </c>
    </row>
    <row r="18" spans="1:26" ht="16.5" customHeight="1" x14ac:dyDescent="0.25">
      <c r="A18" s="11">
        <v>17</v>
      </c>
      <c r="B18" s="12" t="s">
        <v>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9">
        <f>24+7</f>
        <v>31</v>
      </c>
      <c r="U18" s="5">
        <v>25</v>
      </c>
      <c r="V18" s="8">
        <v>44</v>
      </c>
      <c r="W18" s="8">
        <v>9</v>
      </c>
      <c r="X18" s="8">
        <v>26</v>
      </c>
      <c r="Y18" s="8">
        <v>28</v>
      </c>
      <c r="Z18" s="9">
        <f>4*24+14</f>
        <v>110</v>
      </c>
    </row>
    <row r="19" spans="1:26" ht="16.5" customHeight="1" x14ac:dyDescent="0.25">
      <c r="A19" s="11">
        <v>18</v>
      </c>
      <c r="B19" s="11" t="s">
        <v>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1">
        <f>24+7</f>
        <v>31</v>
      </c>
      <c r="V19" s="8">
        <v>21</v>
      </c>
      <c r="W19" s="1">
        <f>24+16</f>
        <v>40</v>
      </c>
      <c r="X19" s="1">
        <f>48+9</f>
        <v>57</v>
      </c>
      <c r="Y19" s="1">
        <f>2*24+11</f>
        <v>59</v>
      </c>
      <c r="Z19" s="1">
        <f>4*24+4</f>
        <v>100</v>
      </c>
    </row>
    <row r="20" spans="1:26" ht="16.5" customHeight="1" x14ac:dyDescent="0.25">
      <c r="A20" s="11">
        <v>19</v>
      </c>
      <c r="B20" s="11" t="s">
        <v>20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8">
        <v>20</v>
      </c>
      <c r="W20" s="5">
        <v>29</v>
      </c>
      <c r="X20" s="5">
        <v>25</v>
      </c>
      <c r="Y20" s="1">
        <f>2*24+7</f>
        <v>55</v>
      </c>
      <c r="Z20" s="1">
        <f t="shared" ref="Z20:Z21" si="7">3*24+10</f>
        <v>82</v>
      </c>
    </row>
    <row r="21" spans="1:26" ht="16.5" customHeight="1" x14ac:dyDescent="0.25">
      <c r="A21" s="11">
        <v>20</v>
      </c>
      <c r="B21" s="12" t="s">
        <v>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5">
        <v>20</v>
      </c>
      <c r="X21" s="1">
        <f>24+17</f>
        <v>41</v>
      </c>
      <c r="Y21" s="1">
        <f>24*2+7</f>
        <v>55</v>
      </c>
      <c r="Z21" s="1">
        <f t="shared" si="7"/>
        <v>82</v>
      </c>
    </row>
    <row r="22" spans="1:26" ht="16.5" customHeight="1" x14ac:dyDescent="0.25">
      <c r="A22" s="11">
        <v>21</v>
      </c>
      <c r="B22" s="11" t="s">
        <v>22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5">
        <v>21</v>
      </c>
      <c r="Y22" s="5">
        <v>20</v>
      </c>
      <c r="Z22" s="1">
        <f>2*24+15</f>
        <v>63</v>
      </c>
    </row>
    <row r="23" spans="1:26" ht="16.5" customHeight="1" x14ac:dyDescent="0.25">
      <c r="A23" s="11">
        <v>22</v>
      </c>
      <c r="B23" s="11" t="s">
        <v>23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8">
        <v>19</v>
      </c>
      <c r="Z23" s="1">
        <f>24+16</f>
        <v>40</v>
      </c>
    </row>
    <row r="24" spans="1:26" ht="16.5" customHeight="1" x14ac:dyDescent="0.25">
      <c r="A24" s="11">
        <v>23</v>
      </c>
      <c r="B24" s="11" t="s">
        <v>24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1">
        <f>24+21</f>
        <v>45</v>
      </c>
    </row>
    <row r="25" spans="1:26" ht="16.5" customHeight="1" x14ac:dyDescent="0.25">
      <c r="A25" s="11">
        <v>24</v>
      </c>
      <c r="B25" s="11" t="s">
        <v>25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customHeight="1" x14ac:dyDescent="0.2"/>
    <row r="27" spans="1:26" ht="16.5" customHeight="1" x14ac:dyDescent="0.25">
      <c r="A27" s="12" t="s">
        <v>26</v>
      </c>
      <c r="B27" s="15" t="s">
        <v>27</v>
      </c>
    </row>
    <row r="28" spans="1:26" ht="16.5" customHeight="1" x14ac:dyDescent="0.25">
      <c r="A28" s="11" t="s">
        <v>26</v>
      </c>
      <c r="B28" s="15" t="s">
        <v>28</v>
      </c>
      <c r="N28" s="4"/>
    </row>
    <row r="29" spans="1:26" ht="16.5" customHeight="1" x14ac:dyDescent="0.25">
      <c r="A29" s="3"/>
      <c r="B29" s="16" t="s">
        <v>29</v>
      </c>
    </row>
    <row r="30" spans="1:26" ht="16.5" customHeight="1" x14ac:dyDescent="0.2"/>
    <row r="31" spans="1:26" ht="16.5" customHeight="1" x14ac:dyDescent="0.2"/>
    <row r="32" spans="1:26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  <row r="37" ht="16.5" customHeight="1" x14ac:dyDescent="0.2"/>
    <row r="38" ht="16.5" customHeight="1" x14ac:dyDescent="0.2"/>
    <row r="39" ht="16.5" customHeight="1" x14ac:dyDescent="0.2"/>
    <row r="40" ht="16.5" customHeight="1" x14ac:dyDescent="0.2"/>
    <row r="41" ht="16.5" customHeight="1" x14ac:dyDescent="0.2"/>
    <row r="42" ht="16.5" customHeight="1" x14ac:dyDescent="0.2"/>
    <row r="43" ht="16.5" customHeight="1" x14ac:dyDescent="0.2"/>
    <row r="44" ht="16.5" customHeight="1" x14ac:dyDescent="0.2"/>
    <row r="45" ht="16.5" customHeight="1" x14ac:dyDescent="0.2"/>
    <row r="46" ht="16.5" customHeight="1" x14ac:dyDescent="0.2"/>
    <row r="47" ht="16.5" customHeight="1" x14ac:dyDescent="0.2"/>
    <row r="4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  <row r="54" ht="16.5" customHeight="1" x14ac:dyDescent="0.2"/>
    <row r="55" ht="16.5" customHeight="1" x14ac:dyDescent="0.2"/>
    <row r="56" ht="16.5" customHeight="1" x14ac:dyDescent="0.2"/>
    <row r="57" ht="16.5" customHeight="1" x14ac:dyDescent="0.2"/>
    <row r="58" ht="16.5" customHeight="1" x14ac:dyDescent="0.2"/>
    <row r="59" ht="16.5" customHeight="1" x14ac:dyDescent="0.2"/>
    <row r="60" ht="16.5" customHeight="1" x14ac:dyDescent="0.2"/>
    <row r="61" ht="16.5" customHeight="1" x14ac:dyDescent="0.2"/>
    <row r="62" ht="16.5" customHeight="1" x14ac:dyDescent="0.2"/>
    <row r="63" ht="16.5" customHeight="1" x14ac:dyDescent="0.2"/>
    <row r="64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</sheetData>
  <phoneticPr fontId="3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SDM-computer</cp:lastModifiedBy>
  <dcterms:created xsi:type="dcterms:W3CDTF">2015-06-05T18:17:20Z</dcterms:created>
  <dcterms:modified xsi:type="dcterms:W3CDTF">2020-12-27T02:28:01Z</dcterms:modified>
</cp:coreProperties>
</file>