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"/>
    </mc:Choice>
  </mc:AlternateContent>
  <xr:revisionPtr revIDLastSave="0" documentId="13_ncr:1_{344A74DC-05D8-43A0-8B3F-F7E3B2E30382}" xr6:coauthVersionLast="45" xr6:coauthVersionMax="45" xr10:uidLastSave="{00000000-0000-0000-0000-000000000000}"/>
  <bookViews>
    <workbookView xWindow="-108" yWindow="-108" windowWidth="23256" windowHeight="12576" xr2:uid="{553527C6-E424-4D29-9DE7-BE31D0B2D47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F69" i="1"/>
  <c r="I69" i="1" s="1"/>
  <c r="F70" i="1"/>
  <c r="I70" i="1" s="1"/>
  <c r="F68" i="1"/>
  <c r="I68" i="1" s="1"/>
  <c r="L22" i="1"/>
  <c r="K22" i="1"/>
  <c r="Q58" i="1"/>
  <c r="B70" i="1" s="1"/>
  <c r="Q46" i="1"/>
  <c r="Q34" i="1"/>
  <c r="B69" i="1"/>
  <c r="B23" i="1"/>
  <c r="B68" i="1" s="1"/>
  <c r="K57" i="1"/>
  <c r="J57" i="1"/>
  <c r="I57" i="1"/>
  <c r="H57" i="1"/>
  <c r="G57" i="1"/>
  <c r="F57" i="1"/>
  <c r="E57" i="1"/>
  <c r="D57" i="1"/>
  <c r="C57" i="1"/>
  <c r="B57" i="1"/>
  <c r="O56" i="1"/>
  <c r="K45" i="1"/>
  <c r="J45" i="1"/>
  <c r="I45" i="1"/>
  <c r="H45" i="1"/>
  <c r="G45" i="1"/>
  <c r="F45" i="1"/>
  <c r="E45" i="1"/>
  <c r="D45" i="1"/>
  <c r="C45" i="1"/>
  <c r="B45" i="1"/>
  <c r="O44" i="1"/>
  <c r="O36" i="1"/>
  <c r="O37" i="1" s="1"/>
  <c r="O38" i="1" s="1"/>
  <c r="O35" i="1"/>
  <c r="P32" i="1"/>
  <c r="O34" i="1"/>
  <c r="O32" i="1"/>
  <c r="N32" i="1"/>
  <c r="C33" i="1"/>
  <c r="D33" i="1"/>
  <c r="E33" i="1"/>
  <c r="F33" i="1"/>
  <c r="G33" i="1"/>
  <c r="H33" i="1"/>
  <c r="I33" i="1"/>
  <c r="J33" i="1"/>
  <c r="K33" i="1"/>
  <c r="B33" i="1"/>
  <c r="B74" i="1" l="1"/>
  <c r="B24" i="1"/>
  <c r="B25" i="1" s="1"/>
  <c r="P56" i="1"/>
  <c r="P44" i="1"/>
  <c r="N44" i="1"/>
  <c r="O46" i="1" s="1"/>
  <c r="O48" i="1" s="1"/>
  <c r="N56" i="1"/>
  <c r="O58" i="1" s="1"/>
  <c r="O60" i="1" s="1"/>
  <c r="O47" i="1" l="1"/>
  <c r="O49" i="1" s="1"/>
  <c r="O50" i="1" s="1"/>
  <c r="D74" i="1" s="1"/>
  <c r="O59" i="1"/>
  <c r="O61" i="1" s="1"/>
  <c r="O62" i="1" s="1"/>
  <c r="B15" i="1" l="1"/>
  <c r="P13" i="1"/>
  <c r="N13" i="1" s="1"/>
  <c r="B16" i="1" s="1"/>
  <c r="B17" i="1" s="1"/>
  <c r="B8" i="1"/>
  <c r="B7" i="1"/>
  <c r="N4" i="1"/>
  <c r="P4" i="1"/>
  <c r="B6" i="1"/>
</calcChain>
</file>

<file path=xl/sharedStrings.xml><?xml version="1.0" encoding="utf-8"?>
<sst xmlns="http://schemas.openxmlformats.org/spreadsheetml/2006/main" count="99" uniqueCount="40">
  <si>
    <t>Номер измерения</t>
  </si>
  <si>
    <t>d, мм</t>
  </si>
  <si>
    <t>d среднее, мм</t>
  </si>
  <si>
    <t>погрешность измерений</t>
  </si>
  <si>
    <t>полная</t>
  </si>
  <si>
    <t>систематическая</t>
  </si>
  <si>
    <t>случайная</t>
  </si>
  <si>
    <t>абс погр. d, мм</t>
  </si>
  <si>
    <t>отн погр d</t>
  </si>
  <si>
    <t xml:space="preserve">Часть 1.1 Измерение диаметра проволоки штангенциркулем </t>
  </si>
  <si>
    <t>Часть 1.2 Измерение диаметра проволоки микрометром</t>
  </si>
  <si>
    <t>Часть 2 Определение площади поперечного сечения</t>
  </si>
  <si>
    <t>S среднее, см^2</t>
  </si>
  <si>
    <t>абс погр S, см^2</t>
  </si>
  <si>
    <t>отн погр S</t>
  </si>
  <si>
    <t>Часть 3 Определение сопротивления проволоки</t>
  </si>
  <si>
    <t>l = 20 см</t>
  </si>
  <si>
    <t>V, делений</t>
  </si>
  <si>
    <t>V, мВ</t>
  </si>
  <si>
    <t>I, мА</t>
  </si>
  <si>
    <t>Определение R методом наименьших квадратов</t>
  </si>
  <si>
    <t>ковар</t>
  </si>
  <si>
    <t>дисп I</t>
  </si>
  <si>
    <t>R среднее, Ом</t>
  </si>
  <si>
    <t>дисп V</t>
  </si>
  <si>
    <t>случ погр R, Ом</t>
  </si>
  <si>
    <t>сист погр R, Ом</t>
  </si>
  <si>
    <t>отн погр V</t>
  </si>
  <si>
    <t>отн погр I</t>
  </si>
  <si>
    <t>погр R, Ом</t>
  </si>
  <si>
    <t>отн погр R</t>
  </si>
  <si>
    <t>l = 30 см</t>
  </si>
  <si>
    <t>l = 50 см</t>
  </si>
  <si>
    <t>R после поправки</t>
  </si>
  <si>
    <t>удельное сопотивление, Ом * мм ^ 2 / м</t>
  </si>
  <si>
    <t>абсолютная погр</t>
  </si>
  <si>
    <t>Часть 4 Определение удельного сопротивления проволоки</t>
  </si>
  <si>
    <t>ИТОГО</t>
  </si>
  <si>
    <t>Ро, Ом * мм ^2 / м</t>
  </si>
  <si>
    <t>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</si>
</sst>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8" xfId="0" applyNumberFormat="1" applyBorder="1"/>
    <xf numFmtId="165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 = 20 см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25000"/>
                    <a:lumOff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Лист2!$B$15:$L$15</c:f>
              <c:numCache>
                <c:formatCode>General</c:formatCode>
                <c:ptCount val="11"/>
                <c:pt idx="0">
                  <c:v>334.16</c:v>
                </c:pt>
                <c:pt idx="1">
                  <c:v>275.27999999999997</c:v>
                </c:pt>
                <c:pt idx="2">
                  <c:v>194.88</c:v>
                </c:pt>
                <c:pt idx="3">
                  <c:v>123.62</c:v>
                </c:pt>
                <c:pt idx="4">
                  <c:v>92.33</c:v>
                </c:pt>
                <c:pt idx="5">
                  <c:v>102.75</c:v>
                </c:pt>
                <c:pt idx="6">
                  <c:v>127.91</c:v>
                </c:pt>
                <c:pt idx="7">
                  <c:v>162.69</c:v>
                </c:pt>
                <c:pt idx="8">
                  <c:v>186.32</c:v>
                </c:pt>
                <c:pt idx="9">
                  <c:v>328.03</c:v>
                </c:pt>
                <c:pt idx="10">
                  <c:v>0</c:v>
                </c:pt>
              </c:numCache>
            </c:numRef>
          </c:xVal>
          <c:yVal>
            <c:numRef>
              <c:f>Лист2!$B$16:$L$16</c:f>
              <c:numCache>
                <c:formatCode>General</c:formatCode>
                <c:ptCount val="11"/>
                <c:pt idx="0">
                  <c:v>725</c:v>
                </c:pt>
                <c:pt idx="1">
                  <c:v>595</c:v>
                </c:pt>
                <c:pt idx="2">
                  <c:v>425</c:v>
                </c:pt>
                <c:pt idx="3">
                  <c:v>270</c:v>
                </c:pt>
                <c:pt idx="4">
                  <c:v>200</c:v>
                </c:pt>
                <c:pt idx="5">
                  <c:v>220</c:v>
                </c:pt>
                <c:pt idx="6">
                  <c:v>275</c:v>
                </c:pt>
                <c:pt idx="7">
                  <c:v>350</c:v>
                </c:pt>
                <c:pt idx="8">
                  <c:v>405</c:v>
                </c:pt>
                <c:pt idx="9">
                  <c:v>710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9-4C50-86F4-B3E278528159}"/>
            </c:ext>
          </c:extLst>
        </c:ser>
        <c:ser>
          <c:idx val="1"/>
          <c:order val="1"/>
          <c:tx>
            <c:v>l = 30 см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Лист2!$B$18:$L$18</c:f>
              <c:numCache>
                <c:formatCode>General</c:formatCode>
                <c:ptCount val="11"/>
                <c:pt idx="0">
                  <c:v>227.16</c:v>
                </c:pt>
                <c:pt idx="1">
                  <c:v>182.61</c:v>
                </c:pt>
                <c:pt idx="2">
                  <c:v>138.13999999999999</c:v>
                </c:pt>
                <c:pt idx="3">
                  <c:v>107.99</c:v>
                </c:pt>
                <c:pt idx="4">
                  <c:v>78.89</c:v>
                </c:pt>
                <c:pt idx="5">
                  <c:v>90.03</c:v>
                </c:pt>
                <c:pt idx="6">
                  <c:v>101.51</c:v>
                </c:pt>
                <c:pt idx="7">
                  <c:v>117.83</c:v>
                </c:pt>
                <c:pt idx="8">
                  <c:v>142.59</c:v>
                </c:pt>
                <c:pt idx="9">
                  <c:v>189.22</c:v>
                </c:pt>
                <c:pt idx="10">
                  <c:v>0</c:v>
                </c:pt>
              </c:numCache>
            </c:numRef>
          </c:xVal>
          <c:yVal>
            <c:numRef>
              <c:f>Лист2!$B$19:$L$19</c:f>
              <c:numCache>
                <c:formatCode>General</c:formatCode>
                <c:ptCount val="11"/>
                <c:pt idx="0">
                  <c:v>745</c:v>
                </c:pt>
                <c:pt idx="1">
                  <c:v>600</c:v>
                </c:pt>
                <c:pt idx="2">
                  <c:v>455</c:v>
                </c:pt>
                <c:pt idx="3">
                  <c:v>355</c:v>
                </c:pt>
                <c:pt idx="4">
                  <c:v>260</c:v>
                </c:pt>
                <c:pt idx="5">
                  <c:v>295</c:v>
                </c:pt>
                <c:pt idx="6">
                  <c:v>335</c:v>
                </c:pt>
                <c:pt idx="7">
                  <c:v>390</c:v>
                </c:pt>
                <c:pt idx="8">
                  <c:v>470</c:v>
                </c:pt>
                <c:pt idx="9">
                  <c:v>620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C50-86F4-B3E278528159}"/>
            </c:ext>
          </c:extLst>
        </c:ser>
        <c:ser>
          <c:idx val="2"/>
          <c:order val="2"/>
          <c:tx>
            <c:v>l = 50 см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Лист2!$B$21:$L$21</c:f>
              <c:numCache>
                <c:formatCode>General</c:formatCode>
                <c:ptCount val="11"/>
                <c:pt idx="0">
                  <c:v>139.06</c:v>
                </c:pt>
                <c:pt idx="1">
                  <c:v>125.81</c:v>
                </c:pt>
                <c:pt idx="2">
                  <c:v>105.1</c:v>
                </c:pt>
                <c:pt idx="3">
                  <c:v>85.15</c:v>
                </c:pt>
                <c:pt idx="4">
                  <c:v>71.16</c:v>
                </c:pt>
                <c:pt idx="5">
                  <c:v>81.319999999999993</c:v>
                </c:pt>
                <c:pt idx="6">
                  <c:v>97.09</c:v>
                </c:pt>
                <c:pt idx="7">
                  <c:v>120.46</c:v>
                </c:pt>
                <c:pt idx="8">
                  <c:v>132.55000000000001</c:v>
                </c:pt>
                <c:pt idx="9">
                  <c:v>115.25</c:v>
                </c:pt>
                <c:pt idx="10">
                  <c:v>0</c:v>
                </c:pt>
              </c:numCache>
            </c:numRef>
          </c:xVal>
          <c:yVal>
            <c:numRef>
              <c:f>Лист2!$B$22:$L$22</c:f>
              <c:numCache>
                <c:formatCode>General</c:formatCode>
                <c:ptCount val="11"/>
                <c:pt idx="0">
                  <c:v>750</c:v>
                </c:pt>
                <c:pt idx="1">
                  <c:v>680</c:v>
                </c:pt>
                <c:pt idx="2">
                  <c:v>570</c:v>
                </c:pt>
                <c:pt idx="3">
                  <c:v>460</c:v>
                </c:pt>
                <c:pt idx="4">
                  <c:v>385</c:v>
                </c:pt>
                <c:pt idx="5">
                  <c:v>440</c:v>
                </c:pt>
                <c:pt idx="6">
                  <c:v>525</c:v>
                </c:pt>
                <c:pt idx="7">
                  <c:v>650</c:v>
                </c:pt>
                <c:pt idx="8">
                  <c:v>715</c:v>
                </c:pt>
                <c:pt idx="9">
                  <c:v>625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A9-4C50-86F4-B3E27852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967631"/>
        <c:axId val="1557026511"/>
      </c:scatterChart>
      <c:valAx>
        <c:axId val="172096763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</a:t>
                </a:r>
                <a:r>
                  <a:rPr lang="ru-RU" sz="1000"/>
                  <a:t>В</a:t>
                </a:r>
                <a:r>
                  <a:rPr lang="ru-RU" sz="1400"/>
                  <a:t>,</a:t>
                </a:r>
                <a:r>
                  <a:rPr lang="ru-RU" sz="1400" baseline="0"/>
                  <a:t> мВ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026511"/>
        <c:crosses val="autoZero"/>
        <c:crossBetween val="midCat"/>
      </c:valAx>
      <c:valAx>
        <c:axId val="155702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</a:t>
                </a:r>
                <a:r>
                  <a:rPr lang="en-US" sz="1000"/>
                  <a:t>A</a:t>
                </a:r>
                <a:r>
                  <a:rPr lang="en-US" sz="1400"/>
                  <a:t>,</a:t>
                </a:r>
                <a:r>
                  <a:rPr lang="en-US" sz="1400" baseline="0"/>
                  <a:t> </a:t>
                </a:r>
                <a:r>
                  <a:rPr lang="ru-RU" sz="1400" baseline="0"/>
                  <a:t>мА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589296853966932"/>
          <c:y val="0.32720564456102708"/>
          <c:w val="0.10750475621104816"/>
          <c:h val="0.29392859958665774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112974</xdr:colOff>
      <xdr:row>2</xdr:row>
      <xdr:rowOff>111980</xdr:rowOff>
    </xdr:from>
    <xdr:to>
      <xdr:col>26</xdr:col>
      <xdr:colOff>129540</xdr:colOff>
      <xdr:row>23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A8B749-1E37-4D4B-B53E-8A73B2CAE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CB0C-9473-4844-8C86-D0CA0DF239C0}">
  <dimension ref="A2:Q74"/>
  <sheetViews>
    <sheetView tabSelected="1" topLeftCell="A56" zoomScaleNormal="100" workbookViewId="0">
      <selection activeCell="E75" sqref="E75"/>
    </sheetView>
  </sheetViews>
  <sheetFormatPr defaultRowHeight="14.4" x14ac:dyDescent="0.3"/>
  <cols>
    <col min="1" max="1" width="16.44140625" customWidth="1"/>
    <col min="2" max="2" width="12" customWidth="1"/>
    <col min="11" max="11" width="10.44140625" customWidth="1"/>
    <col min="12" max="12" width="12" bestFit="1" customWidth="1"/>
    <col min="14" max="14" width="14.21875" customWidth="1"/>
    <col min="15" max="15" width="15.6640625" bestFit="1" customWidth="1"/>
    <col min="16" max="16" width="11" bestFit="1" customWidth="1"/>
    <col min="17" max="17" width="16" customWidth="1"/>
  </cols>
  <sheetData>
    <row r="2" spans="1:16" ht="15" thickBot="1" x14ac:dyDescent="0.35">
      <c r="A2" s="2" t="s">
        <v>9</v>
      </c>
      <c r="B2" s="2"/>
      <c r="C2" s="2"/>
      <c r="D2" s="2"/>
      <c r="E2" s="2"/>
      <c r="N2" s="1" t="s">
        <v>3</v>
      </c>
      <c r="O2" s="1"/>
      <c r="P2" s="1"/>
    </row>
    <row r="3" spans="1:16" x14ac:dyDescent="0.3">
      <c r="A3" s="3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5">
        <v>10</v>
      </c>
      <c r="N3" t="s">
        <v>4</v>
      </c>
      <c r="O3" t="s">
        <v>5</v>
      </c>
      <c r="P3" t="s">
        <v>6</v>
      </c>
    </row>
    <row r="4" spans="1:16" ht="15" thickBot="1" x14ac:dyDescent="0.35">
      <c r="A4" s="6" t="s">
        <v>1</v>
      </c>
      <c r="B4" s="7">
        <v>0.36</v>
      </c>
      <c r="C4" s="7">
        <v>0.34</v>
      </c>
      <c r="D4" s="7">
        <v>0.36</v>
      </c>
      <c r="E4" s="7">
        <v>0.36</v>
      </c>
      <c r="F4" s="7">
        <v>0.34</v>
      </c>
      <c r="G4" s="7">
        <v>0.36</v>
      </c>
      <c r="H4" s="7">
        <v>0.34</v>
      </c>
      <c r="I4" s="7">
        <v>0.36</v>
      </c>
      <c r="J4" s="7">
        <v>0.36</v>
      </c>
      <c r="K4" s="8">
        <v>0.36</v>
      </c>
      <c r="N4">
        <f>SQRT(O4^2 + P4^2)</f>
        <v>1.0456258094238747E-2</v>
      </c>
      <c r="O4">
        <v>0.01</v>
      </c>
      <c r="P4">
        <f>SQRT(_xlfn.VAR.P(B4:K4) / 9)</f>
        <v>3.0550504633038876E-3</v>
      </c>
    </row>
    <row r="5" spans="1:16" ht="15" thickBot="1" x14ac:dyDescent="0.35"/>
    <row r="6" spans="1:16" x14ac:dyDescent="0.3">
      <c r="A6" s="3" t="s">
        <v>2</v>
      </c>
      <c r="B6" s="5">
        <f>AVERAGE(B4:K4)</f>
        <v>0.35399999999999998</v>
      </c>
    </row>
    <row r="7" spans="1:16" x14ac:dyDescent="0.3">
      <c r="A7" s="16" t="s">
        <v>7</v>
      </c>
      <c r="B7" s="21">
        <f>N4</f>
        <v>1.0456258094238747E-2</v>
      </c>
    </row>
    <row r="8" spans="1:16" ht="15" thickBot="1" x14ac:dyDescent="0.35">
      <c r="A8" s="6" t="s">
        <v>8</v>
      </c>
      <c r="B8" s="22">
        <f>B7/B6</f>
        <v>2.9537452243612278E-2</v>
      </c>
    </row>
    <row r="11" spans="1:16" ht="15" thickBot="1" x14ac:dyDescent="0.35">
      <c r="A11" s="2" t="s">
        <v>10</v>
      </c>
      <c r="B11" s="2"/>
      <c r="C11" s="2"/>
      <c r="D11" s="2"/>
      <c r="E11" s="2"/>
      <c r="N11" s="1" t="s">
        <v>3</v>
      </c>
      <c r="O11" s="1"/>
      <c r="P11" s="1"/>
    </row>
    <row r="12" spans="1:16" x14ac:dyDescent="0.3">
      <c r="A12" s="3" t="s">
        <v>0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5">
        <v>10</v>
      </c>
      <c r="N12" t="s">
        <v>4</v>
      </c>
      <c r="O12" t="s">
        <v>5</v>
      </c>
      <c r="P12" t="s">
        <v>6</v>
      </c>
    </row>
    <row r="13" spans="1:16" ht="15" thickBot="1" x14ac:dyDescent="0.35">
      <c r="A13" s="6" t="s">
        <v>1</v>
      </c>
      <c r="B13" s="7">
        <v>0.35</v>
      </c>
      <c r="C13" s="7">
        <v>0.36</v>
      </c>
      <c r="D13" s="7">
        <v>0.36</v>
      </c>
      <c r="E13" s="7">
        <v>0.35</v>
      </c>
      <c r="F13" s="7">
        <v>0.36</v>
      </c>
      <c r="G13" s="7">
        <v>0.36</v>
      </c>
      <c r="H13" s="7">
        <v>0.36</v>
      </c>
      <c r="I13" s="7">
        <v>0.35</v>
      </c>
      <c r="J13" s="7">
        <v>0.36</v>
      </c>
      <c r="K13" s="8">
        <v>0.36</v>
      </c>
      <c r="N13">
        <f>SQRT(O13^2 + P13^2)</f>
        <v>5.2281290471193741E-3</v>
      </c>
      <c r="O13">
        <v>5.0000000000000001E-3</v>
      </c>
      <c r="P13">
        <f>SQRT(_xlfn.VAR.P(B13:K13) / 9)</f>
        <v>1.5275252316519481E-3</v>
      </c>
    </row>
    <row r="14" spans="1:16" ht="15" thickBot="1" x14ac:dyDescent="0.35"/>
    <row r="15" spans="1:16" x14ac:dyDescent="0.3">
      <c r="A15" s="10" t="s">
        <v>2</v>
      </c>
      <c r="B15" s="11">
        <f>AVERAGE(B13:K13)</f>
        <v>0.35699999999999993</v>
      </c>
    </row>
    <row r="16" spans="1:16" x14ac:dyDescent="0.3">
      <c r="A16" s="12" t="s">
        <v>7</v>
      </c>
      <c r="B16" s="13">
        <f>N13</f>
        <v>5.2281290471193741E-3</v>
      </c>
    </row>
    <row r="17" spans="1:17" ht="15" thickBot="1" x14ac:dyDescent="0.35">
      <c r="A17" s="14" t="s">
        <v>8</v>
      </c>
      <c r="B17" s="15">
        <f>B16/B15</f>
        <v>1.4644619179606093E-2</v>
      </c>
    </row>
    <row r="21" spans="1:17" x14ac:dyDescent="0.3">
      <c r="A21" s="2" t="s">
        <v>11</v>
      </c>
      <c r="B21" s="2"/>
      <c r="C21" s="2"/>
      <c r="D21" s="2"/>
      <c r="E21" s="2"/>
      <c r="K21" t="s">
        <v>27</v>
      </c>
      <c r="L21" t="s">
        <v>28</v>
      </c>
    </row>
    <row r="22" spans="1:17" ht="15" thickBot="1" x14ac:dyDescent="0.35">
      <c r="K22">
        <f>2.5 / 150 / 5</f>
        <v>3.3333333333333331E-3</v>
      </c>
      <c r="L22">
        <f>0.005/334.16</f>
        <v>1.4962892027771127E-5</v>
      </c>
    </row>
    <row r="23" spans="1:17" x14ac:dyDescent="0.3">
      <c r="A23" s="3" t="s">
        <v>12</v>
      </c>
      <c r="B23" s="5">
        <f>PI() * (B15)^2 / 4</f>
        <v>0.10009821052684134</v>
      </c>
    </row>
    <row r="24" spans="1:17" x14ac:dyDescent="0.3">
      <c r="A24" s="16" t="s">
        <v>13</v>
      </c>
      <c r="B24" s="17">
        <f>B23*2*B17</f>
        <v>2.9318003474512583E-3</v>
      </c>
    </row>
    <row r="25" spans="1:17" ht="15" thickBot="1" x14ac:dyDescent="0.35">
      <c r="A25" s="6" t="s">
        <v>14</v>
      </c>
      <c r="B25" s="8">
        <f>B24/B23</f>
        <v>2.9289238359212186E-2</v>
      </c>
    </row>
    <row r="28" spans="1:17" x14ac:dyDescent="0.3">
      <c r="A28" s="2" t="s">
        <v>15</v>
      </c>
      <c r="B28" s="2"/>
      <c r="C28" s="2"/>
      <c r="D28" s="2"/>
      <c r="E28" s="2"/>
    </row>
    <row r="30" spans="1:17" x14ac:dyDescent="0.3">
      <c r="A30" s="9" t="s">
        <v>16</v>
      </c>
      <c r="N30" s="1" t="s">
        <v>20</v>
      </c>
      <c r="O30" s="1"/>
      <c r="P30" s="1"/>
      <c r="Q30" s="1"/>
    </row>
    <row r="31" spans="1:17" x14ac:dyDescent="0.3">
      <c r="A31" t="s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N31" t="s">
        <v>21</v>
      </c>
      <c r="O31" t="s">
        <v>22</v>
      </c>
      <c r="P31" t="s">
        <v>24</v>
      </c>
    </row>
    <row r="32" spans="1:17" x14ac:dyDescent="0.3">
      <c r="A32" t="s">
        <v>17</v>
      </c>
      <c r="B32">
        <v>145</v>
      </c>
      <c r="C32">
        <v>119</v>
      </c>
      <c r="D32">
        <v>85</v>
      </c>
      <c r="E32">
        <v>54</v>
      </c>
      <c r="F32">
        <v>40</v>
      </c>
      <c r="G32">
        <v>44</v>
      </c>
      <c r="H32">
        <v>55</v>
      </c>
      <c r="I32">
        <v>70</v>
      </c>
      <c r="J32">
        <v>81</v>
      </c>
      <c r="K32">
        <v>142</v>
      </c>
      <c r="N32">
        <f>_xlfn.COVARIANCE.P(B33:K33,B34:K34)</f>
        <v>15888.017499999998</v>
      </c>
      <c r="O32">
        <f>_xlfn.VAR.P(B34:K34)</f>
        <v>7322.5489610000004</v>
      </c>
      <c r="P32">
        <f>_xlfn.VAR.P(B33:K33)</f>
        <v>34476.25</v>
      </c>
    </row>
    <row r="33" spans="1:17" x14ac:dyDescent="0.3">
      <c r="A33" t="s">
        <v>18</v>
      </c>
      <c r="B33">
        <f>5 * B32</f>
        <v>725</v>
      </c>
      <c r="C33">
        <f t="shared" ref="C33:K33" si="0">5 * C32</f>
        <v>595</v>
      </c>
      <c r="D33">
        <f t="shared" si="0"/>
        <v>425</v>
      </c>
      <c r="E33">
        <f t="shared" si="0"/>
        <v>270</v>
      </c>
      <c r="F33">
        <f t="shared" si="0"/>
        <v>200</v>
      </c>
      <c r="G33">
        <f t="shared" si="0"/>
        <v>220</v>
      </c>
      <c r="H33">
        <f t="shared" si="0"/>
        <v>275</v>
      </c>
      <c r="I33">
        <f t="shared" si="0"/>
        <v>350</v>
      </c>
      <c r="J33">
        <f t="shared" si="0"/>
        <v>405</v>
      </c>
      <c r="K33">
        <f t="shared" si="0"/>
        <v>710</v>
      </c>
      <c r="Q33" t="s">
        <v>33</v>
      </c>
    </row>
    <row r="34" spans="1:17" x14ac:dyDescent="0.3">
      <c r="A34" t="s">
        <v>19</v>
      </c>
      <c r="B34">
        <v>334.16</v>
      </c>
      <c r="C34">
        <v>275.27999999999997</v>
      </c>
      <c r="D34">
        <v>194.88</v>
      </c>
      <c r="E34">
        <v>123.62</v>
      </c>
      <c r="F34">
        <v>92.33</v>
      </c>
      <c r="G34">
        <v>102.75</v>
      </c>
      <c r="H34">
        <v>127.91</v>
      </c>
      <c r="I34">
        <v>162.69</v>
      </c>
      <c r="J34">
        <v>186.32</v>
      </c>
      <c r="K34">
        <v>328.03</v>
      </c>
      <c r="N34" t="s">
        <v>23</v>
      </c>
      <c r="O34" s="18">
        <f>N32/O32</f>
        <v>2.1697386503825107</v>
      </c>
      <c r="Q34">
        <f>O34+O34^2/5000</f>
        <v>2.1706802035447033</v>
      </c>
    </row>
    <row r="35" spans="1:17" x14ac:dyDescent="0.3">
      <c r="N35" t="s">
        <v>25</v>
      </c>
      <c r="O35" s="18">
        <f>SQRT((P32/O32 - O34^2) / (8))</f>
        <v>7.6232666776730809E-3</v>
      </c>
    </row>
    <row r="36" spans="1:17" x14ac:dyDescent="0.3">
      <c r="N36" t="s">
        <v>26</v>
      </c>
      <c r="O36" s="18">
        <f>O34*SQRT($K$22^2 + $L$22 ^ 2)</f>
        <v>7.2325350343865431E-3</v>
      </c>
    </row>
    <row r="37" spans="1:17" x14ac:dyDescent="0.3">
      <c r="N37" t="s">
        <v>29</v>
      </c>
      <c r="O37" s="18">
        <f>SQRT(O35^2+O36^2)</f>
        <v>1.0508270926396479E-2</v>
      </c>
    </row>
    <row r="38" spans="1:17" x14ac:dyDescent="0.3">
      <c r="N38" t="s">
        <v>30</v>
      </c>
      <c r="O38" s="18">
        <f>O37/O34</f>
        <v>4.8431044561721478E-3</v>
      </c>
    </row>
    <row r="42" spans="1:17" x14ac:dyDescent="0.3">
      <c r="A42" s="9" t="s">
        <v>31</v>
      </c>
      <c r="N42" s="1" t="s">
        <v>20</v>
      </c>
      <c r="O42" s="1"/>
      <c r="P42" s="1"/>
      <c r="Q42" s="1"/>
    </row>
    <row r="43" spans="1:17" x14ac:dyDescent="0.3">
      <c r="A43" t="s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N43" t="s">
        <v>21</v>
      </c>
      <c r="O43" t="s">
        <v>22</v>
      </c>
      <c r="P43" t="s">
        <v>24</v>
      </c>
    </row>
    <row r="44" spans="1:17" x14ac:dyDescent="0.3">
      <c r="A44" t="s">
        <v>17</v>
      </c>
      <c r="B44">
        <v>149</v>
      </c>
      <c r="C44">
        <v>120</v>
      </c>
      <c r="D44">
        <v>91</v>
      </c>
      <c r="E44">
        <v>71</v>
      </c>
      <c r="F44">
        <v>52</v>
      </c>
      <c r="G44">
        <v>59</v>
      </c>
      <c r="H44">
        <v>67</v>
      </c>
      <c r="I44">
        <v>78</v>
      </c>
      <c r="J44">
        <v>94</v>
      </c>
      <c r="K44">
        <v>124</v>
      </c>
      <c r="N44">
        <f>_xlfn.COVARIANCE.P(B45:K45,B46:K46)</f>
        <v>6872.7425000000003</v>
      </c>
      <c r="O44">
        <f>_xlfn.VAR.P(B46:K46)</f>
        <v>2101.6571810000064</v>
      </c>
      <c r="P44">
        <f>_xlfn.VAR.P(B45:K45)</f>
        <v>22476.25</v>
      </c>
    </row>
    <row r="45" spans="1:17" x14ac:dyDescent="0.3">
      <c r="A45" t="s">
        <v>18</v>
      </c>
      <c r="B45">
        <f>5 * B44</f>
        <v>745</v>
      </c>
      <c r="C45">
        <f t="shared" ref="C45" si="1">5 * C44</f>
        <v>600</v>
      </c>
      <c r="D45">
        <f t="shared" ref="D45" si="2">5 * D44</f>
        <v>455</v>
      </c>
      <c r="E45">
        <f t="shared" ref="E45" si="3">5 * E44</f>
        <v>355</v>
      </c>
      <c r="F45">
        <f t="shared" ref="F45" si="4">5 * F44</f>
        <v>260</v>
      </c>
      <c r="G45">
        <f t="shared" ref="G45" si="5">5 * G44</f>
        <v>295</v>
      </c>
      <c r="H45">
        <f t="shared" ref="H45" si="6">5 * H44</f>
        <v>335</v>
      </c>
      <c r="I45">
        <f t="shared" ref="I45" si="7">5 * I44</f>
        <v>390</v>
      </c>
      <c r="J45">
        <f t="shared" ref="J45" si="8">5 * J44</f>
        <v>470</v>
      </c>
      <c r="K45">
        <f t="shared" ref="K45" si="9">5 * K44</f>
        <v>620</v>
      </c>
      <c r="Q45" t="s">
        <v>33</v>
      </c>
    </row>
    <row r="46" spans="1:17" x14ac:dyDescent="0.3">
      <c r="A46" t="s">
        <v>19</v>
      </c>
      <c r="B46">
        <v>227.16</v>
      </c>
      <c r="C46">
        <v>182.61</v>
      </c>
      <c r="D46">
        <v>138.13999999999999</v>
      </c>
      <c r="E46">
        <v>107.99</v>
      </c>
      <c r="F46">
        <v>78.89</v>
      </c>
      <c r="G46">
        <v>90.03</v>
      </c>
      <c r="H46">
        <v>101.51</v>
      </c>
      <c r="I46">
        <v>117.83</v>
      </c>
      <c r="J46">
        <v>142.59</v>
      </c>
      <c r="K46">
        <v>189.22</v>
      </c>
      <c r="N46" t="s">
        <v>23</v>
      </c>
      <c r="O46" s="18">
        <f>N44/O44</f>
        <v>3.2701539347772339</v>
      </c>
      <c r="Q46">
        <f>O46+O46^2/5000</f>
        <v>3.2722927161286619</v>
      </c>
    </row>
    <row r="47" spans="1:17" x14ac:dyDescent="0.3">
      <c r="N47" t="s">
        <v>25</v>
      </c>
      <c r="O47" s="18">
        <f>SQRT((P44/O44 - O46^2) / (8))</f>
        <v>8.8742097872244723E-3</v>
      </c>
    </row>
    <row r="48" spans="1:17" x14ac:dyDescent="0.3">
      <c r="N48" t="s">
        <v>26</v>
      </c>
      <c r="O48" s="18">
        <f>O46*SQRT($K$22^2 + $L$22 ^ 2)</f>
        <v>1.0900622937672123E-2</v>
      </c>
    </row>
    <row r="49" spans="1:17" x14ac:dyDescent="0.3">
      <c r="N49" t="s">
        <v>29</v>
      </c>
      <c r="O49" s="18">
        <f>SQRT(O47^2+O48^2)</f>
        <v>1.4056143844489293E-2</v>
      </c>
    </row>
    <row r="50" spans="1:17" x14ac:dyDescent="0.3">
      <c r="N50" t="s">
        <v>30</v>
      </c>
      <c r="O50" s="18">
        <f>O49/O46</f>
        <v>4.2983125947087296E-3</v>
      </c>
    </row>
    <row r="54" spans="1:17" x14ac:dyDescent="0.3">
      <c r="A54" s="9" t="s">
        <v>32</v>
      </c>
      <c r="N54" s="1" t="s">
        <v>20</v>
      </c>
      <c r="O54" s="1"/>
      <c r="P54" s="1"/>
      <c r="Q54" s="1"/>
    </row>
    <row r="55" spans="1:17" x14ac:dyDescent="0.3">
      <c r="A55" t="s">
        <v>0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N55" t="s">
        <v>21</v>
      </c>
      <c r="O55" t="s">
        <v>22</v>
      </c>
      <c r="P55" t="s">
        <v>24</v>
      </c>
    </row>
    <row r="56" spans="1:17" x14ac:dyDescent="0.3">
      <c r="A56" t="s">
        <v>17</v>
      </c>
      <c r="B56">
        <v>150</v>
      </c>
      <c r="C56">
        <v>136</v>
      </c>
      <c r="D56">
        <v>114</v>
      </c>
      <c r="E56">
        <v>92</v>
      </c>
      <c r="F56">
        <v>77</v>
      </c>
      <c r="G56">
        <v>88</v>
      </c>
      <c r="H56">
        <v>105</v>
      </c>
      <c r="I56">
        <v>130</v>
      </c>
      <c r="J56">
        <v>143</v>
      </c>
      <c r="K56">
        <v>125</v>
      </c>
      <c r="N56">
        <f>_xlfn.COVARIANCE.P(B57:K57,B58:K58)</f>
        <v>2586.3949999999995</v>
      </c>
      <c r="O56">
        <f>_xlfn.VAR.P(B58:K58)</f>
        <v>480.60346499999753</v>
      </c>
      <c r="P56">
        <f>_xlfn.VAR.P(B57:K57)</f>
        <v>13920</v>
      </c>
    </row>
    <row r="57" spans="1:17" x14ac:dyDescent="0.3">
      <c r="A57" t="s">
        <v>18</v>
      </c>
      <c r="B57">
        <f>5 * B56</f>
        <v>750</v>
      </c>
      <c r="C57">
        <f t="shared" ref="C57" si="10">5 * C56</f>
        <v>680</v>
      </c>
      <c r="D57">
        <f t="shared" ref="D57" si="11">5 * D56</f>
        <v>570</v>
      </c>
      <c r="E57">
        <f t="shared" ref="E57" si="12">5 * E56</f>
        <v>460</v>
      </c>
      <c r="F57">
        <f t="shared" ref="F57" si="13">5 * F56</f>
        <v>385</v>
      </c>
      <c r="G57">
        <f t="shared" ref="G57" si="14">5 * G56</f>
        <v>440</v>
      </c>
      <c r="H57">
        <f t="shared" ref="H57" si="15">5 * H56</f>
        <v>525</v>
      </c>
      <c r="I57">
        <f t="shared" ref="I57" si="16">5 * I56</f>
        <v>650</v>
      </c>
      <c r="J57">
        <f t="shared" ref="J57" si="17">5 * J56</f>
        <v>715</v>
      </c>
      <c r="K57">
        <f t="shared" ref="K57" si="18">5 * K56</f>
        <v>625</v>
      </c>
      <c r="Q57" t="s">
        <v>33</v>
      </c>
    </row>
    <row r="58" spans="1:17" x14ac:dyDescent="0.3">
      <c r="A58" t="s">
        <v>19</v>
      </c>
      <c r="B58">
        <v>139.06</v>
      </c>
      <c r="C58">
        <v>125.81</v>
      </c>
      <c r="D58">
        <v>105.1</v>
      </c>
      <c r="E58">
        <v>85.15</v>
      </c>
      <c r="F58">
        <v>71.16</v>
      </c>
      <c r="G58">
        <v>81.319999999999993</v>
      </c>
      <c r="H58">
        <v>97.09</v>
      </c>
      <c r="I58">
        <v>120.46</v>
      </c>
      <c r="J58">
        <v>132.55000000000001</v>
      </c>
      <c r="K58">
        <v>115.25</v>
      </c>
      <c r="N58" t="s">
        <v>23</v>
      </c>
      <c r="O58" s="18">
        <f>N56/O56</f>
        <v>5.3815571221485321</v>
      </c>
      <c r="Q58">
        <f>O58+O58^2/5000</f>
        <v>5.3873493535603219</v>
      </c>
    </row>
    <row r="59" spans="1:17" x14ac:dyDescent="0.3">
      <c r="N59" t="s">
        <v>25</v>
      </c>
      <c r="O59" s="18">
        <f>SQRT((P56/O56 - O58^2) / (8))</f>
        <v>1.7426191199928838E-2</v>
      </c>
    </row>
    <row r="60" spans="1:17" x14ac:dyDescent="0.3">
      <c r="N60" t="s">
        <v>26</v>
      </c>
      <c r="O60" s="18">
        <f>O58*SQRT($K$22^2 + $L$22 ^ 2)</f>
        <v>1.7938704469605101E-2</v>
      </c>
    </row>
    <row r="61" spans="1:17" x14ac:dyDescent="0.3">
      <c r="N61" t="s">
        <v>29</v>
      </c>
      <c r="O61" s="18">
        <f>SQRT(O59^2+O60^2)</f>
        <v>2.5009383394724218E-2</v>
      </c>
    </row>
    <row r="62" spans="1:17" x14ac:dyDescent="0.3">
      <c r="N62" t="s">
        <v>30</v>
      </c>
      <c r="O62" s="18">
        <f>O61/O58</f>
        <v>4.6472392333799994E-3</v>
      </c>
    </row>
    <row r="65" spans="1:9" x14ac:dyDescent="0.3">
      <c r="A65" s="2" t="s">
        <v>36</v>
      </c>
      <c r="B65" s="2"/>
      <c r="C65" s="2"/>
      <c r="D65" s="2"/>
      <c r="E65" s="2"/>
    </row>
    <row r="67" spans="1:9" x14ac:dyDescent="0.3">
      <c r="B67" s="1" t="s">
        <v>34</v>
      </c>
      <c r="C67" s="1"/>
      <c r="D67" s="1"/>
      <c r="E67" s="1"/>
      <c r="F67" s="1" t="s">
        <v>35</v>
      </c>
      <c r="G67" s="1"/>
      <c r="H67" s="1"/>
      <c r="I67" t="s">
        <v>39</v>
      </c>
    </row>
    <row r="68" spans="1:9" x14ac:dyDescent="0.3">
      <c r="A68" t="s">
        <v>16</v>
      </c>
      <c r="B68" s="20">
        <f>Q34*$B$23/0.2</f>
        <v>1.0864060200043224</v>
      </c>
      <c r="C68" s="20"/>
      <c r="D68" s="20"/>
      <c r="E68" s="20"/>
      <c r="F68" s="20">
        <f>B68 * SQRT(O38^2 +4 * $B$17^2)</f>
        <v>3.2252083832881841E-2</v>
      </c>
      <c r="G68" s="20"/>
      <c r="H68" s="20"/>
      <c r="I68" s="18">
        <f>F68/B68</f>
        <v>2.9686952427558824E-2</v>
      </c>
    </row>
    <row r="69" spans="1:9" x14ac:dyDescent="0.3">
      <c r="A69" t="s">
        <v>31</v>
      </c>
      <c r="B69" s="20">
        <f>Q46*$B$23/0.3</f>
        <v>1.0918354840149878</v>
      </c>
      <c r="C69" s="20"/>
      <c r="D69" s="20"/>
      <c r="E69" s="20"/>
      <c r="F69" s="20">
        <f t="shared" ref="F69:F70" si="19">B69 * SQRT(O39^2 +4 * $B$17^2)</f>
        <v>3.1979029740360786E-2</v>
      </c>
      <c r="G69" s="20"/>
      <c r="H69" s="20"/>
      <c r="I69" s="18">
        <f t="shared" ref="I69:I70" si="20">F69/B69</f>
        <v>2.928923835921219E-2</v>
      </c>
    </row>
    <row r="70" spans="1:9" x14ac:dyDescent="0.3">
      <c r="A70" t="s">
        <v>32</v>
      </c>
      <c r="B70" s="20">
        <f>Q58*$B$23/0.5</f>
        <v>1.0785280595486475</v>
      </c>
      <c r="C70" s="20"/>
      <c r="D70" s="20"/>
      <c r="E70" s="20"/>
      <c r="F70" s="20">
        <f t="shared" si="19"/>
        <v>3.158926541321893E-2</v>
      </c>
      <c r="G70" s="20"/>
      <c r="H70" s="20"/>
      <c r="I70" s="18">
        <f t="shared" si="20"/>
        <v>2.9289238359212183E-2</v>
      </c>
    </row>
    <row r="73" spans="1:9" x14ac:dyDescent="0.3">
      <c r="A73" t="s">
        <v>37</v>
      </c>
      <c r="B73" s="1" t="s">
        <v>38</v>
      </c>
      <c r="C73" s="1"/>
    </row>
    <row r="74" spans="1:9" x14ac:dyDescent="0.3">
      <c r="B74" s="19">
        <f>AVERAGE(B68:E70)</f>
        <v>1.0855898545226526</v>
      </c>
      <c r="C74" s="19"/>
      <c r="D74" s="18">
        <f>AVERAGE(F68:H70)</f>
        <v>3.1940126328820519E-2</v>
      </c>
      <c r="E74" s="18">
        <f>D74/B74 * 100</f>
        <v>2.9421909384797074</v>
      </c>
    </row>
  </sheetData>
  <mergeCells count="20">
    <mergeCell ref="B73:C73"/>
    <mergeCell ref="B74:C74"/>
    <mergeCell ref="A65:E65"/>
    <mergeCell ref="B67:E67"/>
    <mergeCell ref="B68:E68"/>
    <mergeCell ref="B69:E69"/>
    <mergeCell ref="B70:E70"/>
    <mergeCell ref="F67:H67"/>
    <mergeCell ref="F68:H68"/>
    <mergeCell ref="F69:H69"/>
    <mergeCell ref="F70:H70"/>
    <mergeCell ref="A28:E28"/>
    <mergeCell ref="N30:Q30"/>
    <mergeCell ref="N42:Q42"/>
    <mergeCell ref="N54:Q54"/>
    <mergeCell ref="A2:E2"/>
    <mergeCell ref="N2:P2"/>
    <mergeCell ref="A11:E11"/>
    <mergeCell ref="N11:P11"/>
    <mergeCell ref="A21:E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48FC-CCB0-43C4-9B46-ECF3BCB2196F}">
  <dimension ref="A1:L34"/>
  <sheetViews>
    <sheetView zoomScale="115" zoomScaleNormal="115" workbookViewId="0">
      <selection activeCell="G25" sqref="G25:H34"/>
    </sheetView>
  </sheetViews>
  <sheetFormatPr defaultRowHeight="14.4" x14ac:dyDescent="0.3"/>
  <sheetData>
    <row r="1" spans="1:12" x14ac:dyDescent="0.3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3">
      <c r="A2" t="s">
        <v>17</v>
      </c>
      <c r="B2">
        <v>145</v>
      </c>
      <c r="C2">
        <v>119</v>
      </c>
      <c r="D2">
        <v>85</v>
      </c>
      <c r="E2">
        <v>54</v>
      </c>
      <c r="F2">
        <v>40</v>
      </c>
      <c r="G2">
        <v>44</v>
      </c>
      <c r="H2">
        <v>55</v>
      </c>
      <c r="I2">
        <v>70</v>
      </c>
      <c r="J2">
        <v>81</v>
      </c>
      <c r="K2">
        <v>142</v>
      </c>
    </row>
    <row r="3" spans="1:12" x14ac:dyDescent="0.3">
      <c r="A3" t="s">
        <v>18</v>
      </c>
      <c r="B3">
        <v>725</v>
      </c>
      <c r="C3">
        <v>595</v>
      </c>
      <c r="D3">
        <v>425</v>
      </c>
      <c r="E3">
        <v>270</v>
      </c>
      <c r="F3">
        <v>200</v>
      </c>
      <c r="G3">
        <v>220</v>
      </c>
      <c r="H3">
        <v>275</v>
      </c>
      <c r="I3">
        <v>350</v>
      </c>
      <c r="J3">
        <v>405</v>
      </c>
      <c r="K3">
        <v>710</v>
      </c>
    </row>
    <row r="4" spans="1:12" x14ac:dyDescent="0.3">
      <c r="A4" t="s">
        <v>19</v>
      </c>
      <c r="B4">
        <v>334.16</v>
      </c>
      <c r="C4">
        <v>275.27999999999997</v>
      </c>
      <c r="D4">
        <v>194.88</v>
      </c>
      <c r="E4">
        <v>123.62</v>
      </c>
      <c r="F4">
        <v>92.33</v>
      </c>
      <c r="G4">
        <v>102.75</v>
      </c>
      <c r="H4">
        <v>127.91</v>
      </c>
      <c r="I4">
        <v>162.69</v>
      </c>
      <c r="J4">
        <v>186.32</v>
      </c>
      <c r="K4">
        <v>328.03</v>
      </c>
    </row>
    <row r="5" spans="1:12" x14ac:dyDescent="0.3">
      <c r="A5" s="1" t="s">
        <v>31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 x14ac:dyDescent="0.3">
      <c r="A6" t="s">
        <v>17</v>
      </c>
      <c r="B6">
        <v>149</v>
      </c>
      <c r="C6">
        <v>120</v>
      </c>
      <c r="D6">
        <v>91</v>
      </c>
      <c r="E6">
        <v>71</v>
      </c>
      <c r="F6">
        <v>52</v>
      </c>
      <c r="G6">
        <v>59</v>
      </c>
      <c r="H6">
        <v>67</v>
      </c>
      <c r="I6">
        <v>78</v>
      </c>
      <c r="J6">
        <v>94</v>
      </c>
      <c r="K6">
        <v>124</v>
      </c>
    </row>
    <row r="7" spans="1:12" x14ac:dyDescent="0.3">
      <c r="A7" t="s">
        <v>18</v>
      </c>
      <c r="B7">
        <v>745</v>
      </c>
      <c r="C7">
        <v>600</v>
      </c>
      <c r="D7">
        <v>455</v>
      </c>
      <c r="E7">
        <v>355</v>
      </c>
      <c r="F7">
        <v>260</v>
      </c>
      <c r="G7">
        <v>295</v>
      </c>
      <c r="H7">
        <v>335</v>
      </c>
      <c r="I7">
        <v>390</v>
      </c>
      <c r="J7">
        <v>470</v>
      </c>
      <c r="K7">
        <v>620</v>
      </c>
    </row>
    <row r="8" spans="1:12" x14ac:dyDescent="0.3">
      <c r="A8" t="s">
        <v>19</v>
      </c>
      <c r="B8">
        <v>227.16</v>
      </c>
      <c r="C8">
        <v>182.61</v>
      </c>
      <c r="D8">
        <v>138.13999999999999</v>
      </c>
      <c r="E8">
        <v>107.99</v>
      </c>
      <c r="F8">
        <v>78.89</v>
      </c>
      <c r="G8">
        <v>90.03</v>
      </c>
      <c r="H8">
        <v>101.51</v>
      </c>
      <c r="I8">
        <v>117.83</v>
      </c>
      <c r="J8">
        <v>142.59</v>
      </c>
      <c r="K8">
        <v>189.22</v>
      </c>
    </row>
    <row r="9" spans="1:12" x14ac:dyDescent="0.3">
      <c r="A9" s="1" t="s">
        <v>32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3">
      <c r="A10" t="s">
        <v>17</v>
      </c>
      <c r="B10">
        <v>150</v>
      </c>
      <c r="C10">
        <v>136</v>
      </c>
      <c r="D10">
        <v>114</v>
      </c>
      <c r="E10">
        <v>92</v>
      </c>
      <c r="F10">
        <v>77</v>
      </c>
      <c r="G10">
        <v>88</v>
      </c>
      <c r="H10">
        <v>105</v>
      </c>
      <c r="I10">
        <v>130</v>
      </c>
      <c r="J10">
        <v>143</v>
      </c>
      <c r="K10">
        <v>125</v>
      </c>
    </row>
    <row r="11" spans="1:12" x14ac:dyDescent="0.3">
      <c r="A11" t="s">
        <v>18</v>
      </c>
      <c r="B11">
        <v>750</v>
      </c>
      <c r="C11">
        <v>680</v>
      </c>
      <c r="D11">
        <v>570</v>
      </c>
      <c r="E11">
        <v>460</v>
      </c>
      <c r="F11">
        <v>385</v>
      </c>
      <c r="G11">
        <v>440</v>
      </c>
      <c r="H11">
        <v>525</v>
      </c>
      <c r="I11">
        <v>650</v>
      </c>
      <c r="J11">
        <v>715</v>
      </c>
      <c r="K11">
        <v>625</v>
      </c>
    </row>
    <row r="12" spans="1:12" x14ac:dyDescent="0.3">
      <c r="A12" t="s">
        <v>19</v>
      </c>
      <c r="B12">
        <v>139.06</v>
      </c>
      <c r="C12">
        <v>125.81</v>
      </c>
      <c r="D12">
        <v>105.1</v>
      </c>
      <c r="E12">
        <v>85.15</v>
      </c>
      <c r="F12">
        <v>71.16</v>
      </c>
      <c r="G12">
        <v>81.319999999999993</v>
      </c>
      <c r="H12">
        <v>97.09</v>
      </c>
      <c r="I12">
        <v>120.46</v>
      </c>
      <c r="J12">
        <v>132.55000000000001</v>
      </c>
      <c r="K12">
        <v>115.25</v>
      </c>
    </row>
    <row r="15" spans="1:12" x14ac:dyDescent="0.3">
      <c r="A15" t="s">
        <v>19</v>
      </c>
      <c r="B15">
        <v>334.16</v>
      </c>
      <c r="C15">
        <v>275.27999999999997</v>
      </c>
      <c r="D15">
        <v>194.88</v>
      </c>
      <c r="E15">
        <v>123.62</v>
      </c>
      <c r="F15">
        <v>92.33</v>
      </c>
      <c r="G15">
        <v>102.75</v>
      </c>
      <c r="H15">
        <v>127.91</v>
      </c>
      <c r="I15">
        <v>162.69</v>
      </c>
      <c r="J15">
        <v>186.32</v>
      </c>
      <c r="K15">
        <v>328.03</v>
      </c>
      <c r="L15">
        <v>0</v>
      </c>
    </row>
    <row r="16" spans="1:12" x14ac:dyDescent="0.3">
      <c r="A16" t="s">
        <v>18</v>
      </c>
      <c r="B16">
        <v>725</v>
      </c>
      <c r="C16">
        <v>595</v>
      </c>
      <c r="D16">
        <v>425</v>
      </c>
      <c r="E16">
        <v>270</v>
      </c>
      <c r="F16">
        <v>200</v>
      </c>
      <c r="G16">
        <v>220</v>
      </c>
      <c r="H16">
        <v>275</v>
      </c>
      <c r="I16">
        <v>350</v>
      </c>
      <c r="J16">
        <v>405</v>
      </c>
      <c r="K16">
        <v>710</v>
      </c>
      <c r="L16">
        <v>0</v>
      </c>
    </row>
    <row r="18" spans="1:12" x14ac:dyDescent="0.3">
      <c r="A18" t="s">
        <v>19</v>
      </c>
      <c r="B18">
        <v>227.16</v>
      </c>
      <c r="C18">
        <v>182.61</v>
      </c>
      <c r="D18">
        <v>138.13999999999999</v>
      </c>
      <c r="E18">
        <v>107.99</v>
      </c>
      <c r="F18">
        <v>78.89</v>
      </c>
      <c r="G18">
        <v>90.03</v>
      </c>
      <c r="H18">
        <v>101.51</v>
      </c>
      <c r="I18">
        <v>117.83</v>
      </c>
      <c r="J18">
        <v>142.59</v>
      </c>
      <c r="K18">
        <v>189.22</v>
      </c>
      <c r="L18">
        <v>0</v>
      </c>
    </row>
    <row r="19" spans="1:12" x14ac:dyDescent="0.3">
      <c r="A19" t="s">
        <v>18</v>
      </c>
      <c r="B19">
        <v>745</v>
      </c>
      <c r="C19">
        <v>600</v>
      </c>
      <c r="D19">
        <v>455</v>
      </c>
      <c r="E19">
        <v>355</v>
      </c>
      <c r="F19">
        <v>260</v>
      </c>
      <c r="G19">
        <v>295</v>
      </c>
      <c r="H19">
        <v>335</v>
      </c>
      <c r="I19">
        <v>390</v>
      </c>
      <c r="J19">
        <v>470</v>
      </c>
      <c r="K19">
        <v>620</v>
      </c>
      <c r="L19">
        <v>0</v>
      </c>
    </row>
    <row r="21" spans="1:12" x14ac:dyDescent="0.3">
      <c r="A21" t="s">
        <v>19</v>
      </c>
      <c r="B21">
        <v>139.06</v>
      </c>
      <c r="C21">
        <v>125.81</v>
      </c>
      <c r="D21">
        <v>105.1</v>
      </c>
      <c r="E21">
        <v>85.15</v>
      </c>
      <c r="F21">
        <v>71.16</v>
      </c>
      <c r="G21">
        <v>81.319999999999993</v>
      </c>
      <c r="H21">
        <v>97.09</v>
      </c>
      <c r="I21">
        <v>120.46</v>
      </c>
      <c r="J21">
        <v>132.55000000000001</v>
      </c>
      <c r="K21">
        <v>115.25</v>
      </c>
      <c r="L21">
        <v>0</v>
      </c>
    </row>
    <row r="22" spans="1:12" x14ac:dyDescent="0.3">
      <c r="A22" t="s">
        <v>18</v>
      </c>
      <c r="B22">
        <v>750</v>
      </c>
      <c r="C22">
        <v>680</v>
      </c>
      <c r="D22">
        <v>570</v>
      </c>
      <c r="E22">
        <v>460</v>
      </c>
      <c r="F22">
        <v>385</v>
      </c>
      <c r="G22">
        <v>440</v>
      </c>
      <c r="H22">
        <v>525</v>
      </c>
      <c r="I22">
        <v>650</v>
      </c>
      <c r="J22">
        <v>715</v>
      </c>
      <c r="K22">
        <v>625</v>
      </c>
      <c r="L22">
        <v>0</v>
      </c>
    </row>
    <row r="25" spans="1:12" x14ac:dyDescent="0.3">
      <c r="A25">
        <v>334.16</v>
      </c>
      <c r="B25">
        <v>725</v>
      </c>
      <c r="D25">
        <v>227.16</v>
      </c>
      <c r="E25">
        <v>745</v>
      </c>
      <c r="G25">
        <v>139.06</v>
      </c>
      <c r="H25">
        <v>750</v>
      </c>
    </row>
    <row r="26" spans="1:12" x14ac:dyDescent="0.3">
      <c r="A26">
        <v>275.27999999999997</v>
      </c>
      <c r="B26">
        <v>595</v>
      </c>
      <c r="D26">
        <v>182.61</v>
      </c>
      <c r="E26">
        <v>600</v>
      </c>
      <c r="G26">
        <v>125.81</v>
      </c>
      <c r="H26">
        <v>680</v>
      </c>
    </row>
    <row r="27" spans="1:12" x14ac:dyDescent="0.3">
      <c r="A27">
        <v>194.88</v>
      </c>
      <c r="B27">
        <v>425</v>
      </c>
      <c r="D27">
        <v>138.13999999999999</v>
      </c>
      <c r="E27">
        <v>455</v>
      </c>
      <c r="G27">
        <v>105.1</v>
      </c>
      <c r="H27">
        <v>570</v>
      </c>
    </row>
    <row r="28" spans="1:12" x14ac:dyDescent="0.3">
      <c r="A28">
        <v>123.62</v>
      </c>
      <c r="B28">
        <v>270</v>
      </c>
      <c r="D28">
        <v>107.99</v>
      </c>
      <c r="E28">
        <v>355</v>
      </c>
      <c r="G28">
        <v>85.15</v>
      </c>
      <c r="H28">
        <v>460</v>
      </c>
    </row>
    <row r="29" spans="1:12" x14ac:dyDescent="0.3">
      <c r="A29">
        <v>92.33</v>
      </c>
      <c r="B29">
        <v>200</v>
      </c>
      <c r="D29">
        <v>78.89</v>
      </c>
      <c r="E29">
        <v>260</v>
      </c>
      <c r="G29">
        <v>71.16</v>
      </c>
      <c r="H29">
        <v>385</v>
      </c>
    </row>
    <row r="30" spans="1:12" x14ac:dyDescent="0.3">
      <c r="A30">
        <v>102.75</v>
      </c>
      <c r="B30">
        <v>220</v>
      </c>
      <c r="D30">
        <v>90.03</v>
      </c>
      <c r="E30">
        <v>295</v>
      </c>
      <c r="G30">
        <v>81.319999999999993</v>
      </c>
      <c r="H30">
        <v>440</v>
      </c>
    </row>
    <row r="31" spans="1:12" x14ac:dyDescent="0.3">
      <c r="A31">
        <v>127.91</v>
      </c>
      <c r="B31">
        <v>275</v>
      </c>
      <c r="D31">
        <v>101.51</v>
      </c>
      <c r="E31">
        <v>335</v>
      </c>
      <c r="G31">
        <v>97.09</v>
      </c>
      <c r="H31">
        <v>525</v>
      </c>
    </row>
    <row r="32" spans="1:12" x14ac:dyDescent="0.3">
      <c r="A32">
        <v>162.69</v>
      </c>
      <c r="B32">
        <v>350</v>
      </c>
      <c r="D32">
        <v>117.83</v>
      </c>
      <c r="E32">
        <v>390</v>
      </c>
      <c r="G32">
        <v>120.46</v>
      </c>
      <c r="H32">
        <v>650</v>
      </c>
    </row>
    <row r="33" spans="1:8" x14ac:dyDescent="0.3">
      <c r="A33">
        <v>186.32</v>
      </c>
      <c r="B33">
        <v>405</v>
      </c>
      <c r="D33">
        <v>142.59</v>
      </c>
      <c r="E33">
        <v>470</v>
      </c>
      <c r="G33">
        <v>132.55000000000001</v>
      </c>
      <c r="H33">
        <v>715</v>
      </c>
    </row>
    <row r="34" spans="1:8" x14ac:dyDescent="0.3">
      <c r="A34">
        <v>328.03</v>
      </c>
      <c r="B34">
        <v>710</v>
      </c>
      <c r="D34">
        <v>189.22</v>
      </c>
      <c r="E34">
        <v>620</v>
      </c>
      <c r="G34">
        <v>115.25</v>
      </c>
      <c r="H34">
        <v>625</v>
      </c>
    </row>
  </sheetData>
  <mergeCells count="3">
    <mergeCell ref="A1:K1"/>
    <mergeCell ref="A5:K5"/>
    <mergeCell ref="A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2020-09-11T11:22:34Z</dcterms:created>
  <dcterms:modified xsi:type="dcterms:W3CDTF">2020-09-12T15:58:58Z</dcterms:modified>
</cp:coreProperties>
</file>