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Рауф\МФТИ\2 курс\лабораторные работы\1.2.2\"/>
    </mc:Choice>
  </mc:AlternateContent>
  <xr:revisionPtr revIDLastSave="0" documentId="13_ncr:1_{060679C0-04FA-44E1-B5FE-E26249009E1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" i="1" l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W29" i="1"/>
  <c r="S29" i="1"/>
  <c r="AA16" i="1"/>
  <c r="AE14" i="1"/>
  <c r="AE13" i="1"/>
  <c r="AJ4" i="1"/>
  <c r="AE12" i="1"/>
  <c r="AE11" i="1"/>
  <c r="AH5" i="1" l="1"/>
  <c r="AH6" i="1"/>
  <c r="AH7" i="1"/>
  <c r="AH8" i="1"/>
  <c r="AH9" i="1"/>
  <c r="AH10" i="1"/>
  <c r="AH4" i="1"/>
  <c r="AG4" i="1"/>
  <c r="AE5" i="1"/>
  <c r="AG5" i="1" s="1"/>
  <c r="AE6" i="1"/>
  <c r="AE7" i="1"/>
  <c r="AE8" i="1"/>
  <c r="AE9" i="1"/>
  <c r="AG9" i="1" s="1"/>
  <c r="AE10" i="1"/>
  <c r="AG10" i="1" s="1"/>
  <c r="AE4" i="1"/>
  <c r="AJ5" i="1"/>
  <c r="AJ6" i="1"/>
  <c r="AJ7" i="1"/>
  <c r="AJ8" i="1"/>
  <c r="AJ9" i="1"/>
  <c r="AJ10" i="1"/>
  <c r="AG6" i="1"/>
  <c r="AG7" i="1"/>
  <c r="AG8" i="1"/>
  <c r="AI8" i="1" s="1"/>
  <c r="AK7" i="1" l="1"/>
  <c r="AL7" i="1"/>
  <c r="AK6" i="1"/>
  <c r="AL6" i="1"/>
  <c r="AK5" i="1"/>
  <c r="AL5" i="1"/>
  <c r="AK4" i="1"/>
  <c r="AK11" i="1" s="1"/>
  <c r="AK12" i="1" s="1"/>
  <c r="AK14" i="1" s="1"/>
  <c r="AL4" i="1"/>
  <c r="AK10" i="1"/>
  <c r="AL10" i="1"/>
  <c r="AK9" i="1"/>
  <c r="AL9" i="1"/>
  <c r="AK8" i="1"/>
  <c r="AL8" i="1"/>
  <c r="AI10" i="1"/>
  <c r="AI5" i="1"/>
  <c r="AI9" i="1"/>
  <c r="AI7" i="1"/>
  <c r="AI6" i="1"/>
  <c r="AI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35" i="1" l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4" i="1"/>
</calcChain>
</file>

<file path=xl/sharedStrings.xml><?xml version="1.0" encoding="utf-8"?>
<sst xmlns="http://schemas.openxmlformats.org/spreadsheetml/2006/main" count="41" uniqueCount="34">
  <si>
    <t>E, мВ</t>
  </si>
  <si>
    <t>E_1, В</t>
  </si>
  <si>
    <t>C1</t>
  </si>
  <si>
    <t>f, кГц</t>
  </si>
  <si>
    <t>A, В</t>
  </si>
  <si>
    <t>C4</t>
  </si>
  <si>
    <t>АЧХ</t>
  </si>
  <si>
    <t>\varphi*\pi</t>
  </si>
  <si>
    <t>ФЧХ</t>
  </si>
  <si>
    <t>$n$</t>
  </si>
  <si>
    <t>$C_n$, пФ</t>
  </si>
  <si>
    <t>$\sigma_{C_n}$, пФ</t>
  </si>
  <si>
    <t>$f_{\text{резонанс}}$, кГц</t>
  </si>
  <si>
    <t>$\sigma_{f_{\text{резонанс}}}$, кГц</t>
  </si>
  <si>
    <t>$U$, В</t>
  </si>
  <si>
    <t>$\sigma_U$, В</t>
  </si>
  <si>
    <t>$f$, кГц</t>
  </si>
  <si>
    <t>$f_{0n}, кГц</t>
  </si>
  <si>
    <t>$U_C$, В</t>
  </si>
  <si>
    <t>$E$, В</t>
  </si>
  <si>
    <t>$Q$</t>
  </si>
  <si>
    <t>$\rho$, Ом</t>
  </si>
  <si>
    <t>$R_{\sum}$, Ом</t>
  </si>
  <si>
    <t>$R_{S_{\max}}$, Ом</t>
  </si>
  <si>
    <t>$R_S$, Ом</t>
  </si>
  <si>
    <t>$R_L$, Ом</t>
  </si>
  <si>
    <t>$I$, мА</t>
  </si>
  <si>
    <t>$C_n$, нФ</t>
  </si>
  <si>
    <t>$L$, мrкГн</t>
  </si>
  <si>
    <t>tg \delta</t>
  </si>
  <si>
    <t>Среднее значение</t>
  </si>
  <si>
    <t>Среднеквадратичная погрешность среднего значения</t>
  </si>
  <si>
    <t>Коэффициент Стьюденса $t_{n \alpha} для $n = 7$, $\alpha = 0,95$</t>
  </si>
  <si>
    <t xml:space="preserve">Случайная погрешность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</si>
</sst>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64" fontId="0" fillId="0" borderId="0" xfId="0" applyNumberFormat="1" applyBorder="1"/>
    <xf numFmtId="164" fontId="0" fillId="0" borderId="6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tabSelected="1" topLeftCell="S1" workbookViewId="0">
      <selection activeCell="AK4" sqref="AK4:AK10"/>
    </sheetView>
  </sheetViews>
  <sheetFormatPr defaultRowHeight="14.4" x14ac:dyDescent="0.3"/>
  <cols>
    <col min="1" max="1" width="25" customWidth="1"/>
    <col min="20" max="20" width="12" customWidth="1"/>
    <col min="24" max="24" width="12.5546875" customWidth="1"/>
    <col min="31" max="31" width="12" bestFit="1" customWidth="1"/>
    <col min="36" max="36" width="12" bestFit="1" customWidth="1"/>
  </cols>
  <sheetData>
    <row r="1" spans="1:38" x14ac:dyDescent="0.3">
      <c r="B1" s="7" t="s">
        <v>0</v>
      </c>
      <c r="C1" s="8">
        <v>100</v>
      </c>
      <c r="D1" s="7" t="s">
        <v>1</v>
      </c>
      <c r="E1" s="8">
        <v>0.1</v>
      </c>
    </row>
    <row r="2" spans="1:38" x14ac:dyDescent="0.3">
      <c r="A2" s="1" t="s">
        <v>9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3">
        <v>7</v>
      </c>
      <c r="J2" s="19" t="s">
        <v>6</v>
      </c>
      <c r="K2" s="19"/>
      <c r="L2" s="19"/>
      <c r="M2" s="19"/>
      <c r="N2" s="19"/>
      <c r="O2" s="19"/>
      <c r="P2" s="19"/>
      <c r="R2" s="19" t="s">
        <v>8</v>
      </c>
      <c r="S2" s="19"/>
      <c r="T2" s="19"/>
      <c r="U2" s="19"/>
      <c r="V2" s="19"/>
      <c r="W2" s="19"/>
      <c r="X2" s="19"/>
      <c r="AB2" t="s">
        <v>29</v>
      </c>
      <c r="AC2">
        <v>6.3E-2</v>
      </c>
    </row>
    <row r="3" spans="1:38" x14ac:dyDescent="0.3">
      <c r="A3" s="4" t="s">
        <v>10</v>
      </c>
      <c r="B3" s="12">
        <v>25</v>
      </c>
      <c r="C3" s="12">
        <v>33.200000000000003</v>
      </c>
      <c r="D3" s="12">
        <v>47.5</v>
      </c>
      <c r="E3" s="12">
        <v>57.2</v>
      </c>
      <c r="F3" s="12">
        <v>67.400000000000006</v>
      </c>
      <c r="G3" s="12">
        <v>82.1</v>
      </c>
      <c r="H3" s="13">
        <v>99.6</v>
      </c>
      <c r="J3" s="19"/>
      <c r="K3" s="19"/>
      <c r="L3" s="19"/>
      <c r="M3" s="19"/>
      <c r="N3" s="19"/>
      <c r="O3" s="19"/>
      <c r="P3" s="19"/>
      <c r="R3" s="19"/>
      <c r="S3" s="19"/>
      <c r="T3" s="19"/>
      <c r="U3" s="19"/>
      <c r="V3" s="19"/>
      <c r="W3" s="19"/>
      <c r="X3" s="19"/>
      <c r="Z3" t="s">
        <v>9</v>
      </c>
      <c r="AA3" t="s">
        <v>27</v>
      </c>
      <c r="AB3" t="s">
        <v>17</v>
      </c>
      <c r="AC3" t="s">
        <v>18</v>
      </c>
      <c r="AD3" t="s">
        <v>19</v>
      </c>
      <c r="AE3" t="s">
        <v>28</v>
      </c>
      <c r="AF3" t="s">
        <v>20</v>
      </c>
      <c r="AG3" t="s">
        <v>21</v>
      </c>
      <c r="AH3" t="s">
        <v>22</v>
      </c>
      <c r="AI3" t="s">
        <v>23</v>
      </c>
      <c r="AJ3" t="s">
        <v>24</v>
      </c>
      <c r="AK3" t="s">
        <v>25</v>
      </c>
      <c r="AL3" t="s">
        <v>26</v>
      </c>
    </row>
    <row r="4" spans="1:38" x14ac:dyDescent="0.3">
      <c r="A4" s="4" t="s">
        <v>11</v>
      </c>
      <c r="B4" s="12">
        <v>0.1</v>
      </c>
      <c r="C4" s="12">
        <v>0.1</v>
      </c>
      <c r="D4" s="12">
        <v>0.1</v>
      </c>
      <c r="E4" s="12">
        <v>0.1</v>
      </c>
      <c r="F4" s="12">
        <v>0.1</v>
      </c>
      <c r="G4" s="12">
        <v>0.1</v>
      </c>
      <c r="H4" s="13">
        <v>0.1</v>
      </c>
      <c r="J4" s="9" t="s">
        <v>9</v>
      </c>
      <c r="K4" s="9" t="s">
        <v>16</v>
      </c>
      <c r="L4" s="9" t="s">
        <v>4</v>
      </c>
      <c r="M4" s="9"/>
      <c r="N4" s="9" t="s">
        <v>5</v>
      </c>
      <c r="O4" s="9" t="s">
        <v>3</v>
      </c>
      <c r="P4" s="9" t="s">
        <v>4</v>
      </c>
      <c r="R4" s="9" t="s">
        <v>2</v>
      </c>
      <c r="S4" s="9" t="s">
        <v>3</v>
      </c>
      <c r="T4" s="9" t="s">
        <v>7</v>
      </c>
      <c r="U4" s="9"/>
      <c r="V4" s="9" t="s">
        <v>5</v>
      </c>
      <c r="W4" s="9" t="s">
        <v>3</v>
      </c>
      <c r="X4" s="9" t="s">
        <v>7</v>
      </c>
      <c r="Z4">
        <v>1</v>
      </c>
      <c r="AA4" s="12">
        <v>25</v>
      </c>
      <c r="AB4" s="12">
        <v>32</v>
      </c>
      <c r="AC4" s="14">
        <v>2.57</v>
      </c>
      <c r="AD4">
        <v>0.1</v>
      </c>
      <c r="AE4" s="21">
        <f>1/39.4/AB4/AB4/AA4*10^9</f>
        <v>991.43401015228426</v>
      </c>
      <c r="AF4">
        <v>25</v>
      </c>
      <c r="AG4" s="21">
        <f>SQRT(AE4/AA4*1000)</f>
        <v>199.14155871161441</v>
      </c>
      <c r="AH4" s="21">
        <f>AG4*$AC$2</f>
        <v>12.545918198831707</v>
      </c>
      <c r="AI4" s="21">
        <f>AG4/1000</f>
        <v>0.1991415587116144</v>
      </c>
      <c r="AJ4" s="21">
        <f>1/6.3/AA4/AB4*1000</f>
        <v>0.1984126984126984</v>
      </c>
      <c r="AK4" s="21">
        <f>AH4-AI4-3.45</f>
        <v>8.8967766401200912</v>
      </c>
      <c r="AL4" s="22">
        <f>AD4/AH4</f>
        <v>7.9707199118604286E-3</v>
      </c>
    </row>
    <row r="5" spans="1:38" x14ac:dyDescent="0.3">
      <c r="A5" s="4" t="s">
        <v>12</v>
      </c>
      <c r="B5" s="12">
        <v>32</v>
      </c>
      <c r="C5" s="12">
        <v>28</v>
      </c>
      <c r="D5" s="12">
        <v>23.3</v>
      </c>
      <c r="E5" s="12">
        <v>21.2</v>
      </c>
      <c r="F5" s="12">
        <v>19.600000000000001</v>
      </c>
      <c r="G5" s="12">
        <v>17.7</v>
      </c>
      <c r="H5" s="13">
        <v>16.2</v>
      </c>
      <c r="J5" s="9">
        <v>1</v>
      </c>
      <c r="K5" s="9">
        <v>29.8</v>
      </c>
      <c r="L5" s="9">
        <v>0.4</v>
      </c>
      <c r="M5" s="9"/>
      <c r="N5" s="9">
        <v>1</v>
      </c>
      <c r="O5" s="9">
        <v>17</v>
      </c>
      <c r="P5" s="9">
        <v>0.13</v>
      </c>
      <c r="R5" s="9">
        <v>1</v>
      </c>
      <c r="S5" s="9">
        <v>29.6</v>
      </c>
      <c r="T5" s="9">
        <v>0.03</v>
      </c>
      <c r="U5" s="9"/>
      <c r="V5" s="9">
        <v>1</v>
      </c>
      <c r="W5" s="9">
        <v>18.8</v>
      </c>
      <c r="X5" s="9">
        <v>0.06</v>
      </c>
      <c r="Z5">
        <v>2</v>
      </c>
      <c r="AA5" s="12">
        <v>33.200000000000003</v>
      </c>
      <c r="AB5" s="12">
        <v>28</v>
      </c>
      <c r="AC5" s="14">
        <v>2.14</v>
      </c>
      <c r="AD5">
        <v>0.1</v>
      </c>
      <c r="AE5" s="21">
        <f t="shared" ref="AE5:AE10" si="0">1/39.4/AB5/AB5/AA5*10^9</f>
        <v>975.10106727542097</v>
      </c>
      <c r="AF5">
        <v>25</v>
      </c>
      <c r="AG5" s="21">
        <f t="shared" ref="AG5:AG10" si="1">SQRT(AE5/AA5*1000)</f>
        <v>171.37827772083855</v>
      </c>
      <c r="AH5" s="21">
        <f t="shared" ref="AH5:AH10" si="2">AG5*$AC$2</f>
        <v>10.796831496412828</v>
      </c>
      <c r="AI5" s="21">
        <f t="shared" ref="AI5:AI10" si="3">AG5/1000</f>
        <v>0.17137827772083855</v>
      </c>
      <c r="AJ5" s="21">
        <f t="shared" ref="AJ5:AJ10" si="4">1/6.3/AA5/AB5*1000</f>
        <v>0.17075103133622924</v>
      </c>
      <c r="AK5" s="21">
        <f t="shared" ref="AK5:AK10" si="5">AH5-AI5-3.45</f>
        <v>7.175453218691989</v>
      </c>
      <c r="AL5" s="22">
        <f t="shared" ref="AL5:AL10" si="6">AD5/AH5</f>
        <v>9.2619765375818175E-3</v>
      </c>
    </row>
    <row r="6" spans="1:38" x14ac:dyDescent="0.3">
      <c r="A6" s="4" t="s">
        <v>13</v>
      </c>
      <c r="B6" s="12">
        <v>0.1</v>
      </c>
      <c r="C6" s="12">
        <v>0.1</v>
      </c>
      <c r="D6" s="12">
        <v>0.1</v>
      </c>
      <c r="E6" s="12">
        <v>0.1</v>
      </c>
      <c r="F6" s="12">
        <v>0.1</v>
      </c>
      <c r="G6" s="12">
        <v>0.1</v>
      </c>
      <c r="H6" s="13">
        <v>0.1</v>
      </c>
      <c r="J6" s="9">
        <v>2</v>
      </c>
      <c r="K6" s="9">
        <v>27.3</v>
      </c>
      <c r="L6" s="9">
        <v>0.2</v>
      </c>
      <c r="M6" s="9"/>
      <c r="N6" s="9">
        <v>2</v>
      </c>
      <c r="O6" s="9">
        <v>17.600000000000001</v>
      </c>
      <c r="P6" s="9">
        <v>0.18</v>
      </c>
      <c r="R6" s="9">
        <v>2</v>
      </c>
      <c r="S6" s="9">
        <v>29.8</v>
      </c>
      <c r="T6" s="9">
        <v>0.04</v>
      </c>
      <c r="U6" s="9"/>
      <c r="V6" s="9">
        <v>2</v>
      </c>
      <c r="W6" s="9">
        <v>19</v>
      </c>
      <c r="X6" s="9">
        <v>0.08</v>
      </c>
      <c r="Z6">
        <v>3</v>
      </c>
      <c r="AA6" s="12">
        <v>47.5</v>
      </c>
      <c r="AB6" s="12">
        <v>23.3</v>
      </c>
      <c r="AC6" s="14">
        <v>1.98</v>
      </c>
      <c r="AD6">
        <v>0.1</v>
      </c>
      <c r="AE6" s="21">
        <f t="shared" si="0"/>
        <v>984.23391614268951</v>
      </c>
      <c r="AF6">
        <v>25</v>
      </c>
      <c r="AG6" s="21">
        <f t="shared" si="1"/>
        <v>143.94691390945698</v>
      </c>
      <c r="AH6" s="21">
        <f t="shared" si="2"/>
        <v>9.0686555762957894</v>
      </c>
      <c r="AI6" s="21">
        <f t="shared" si="3"/>
        <v>0.14394691390945699</v>
      </c>
      <c r="AJ6" s="21">
        <f t="shared" si="4"/>
        <v>0.14342006661862094</v>
      </c>
      <c r="AK6" s="21">
        <f t="shared" si="5"/>
        <v>5.474708662386333</v>
      </c>
      <c r="AL6" s="22">
        <f t="shared" si="6"/>
        <v>1.1026992828064412E-2</v>
      </c>
    </row>
    <row r="7" spans="1:38" x14ac:dyDescent="0.3">
      <c r="A7" s="4" t="s">
        <v>14</v>
      </c>
      <c r="B7" s="14">
        <v>2.57</v>
      </c>
      <c r="C7" s="14">
        <v>2.14</v>
      </c>
      <c r="D7" s="14">
        <v>1.98</v>
      </c>
      <c r="E7" s="14">
        <v>1.83</v>
      </c>
      <c r="F7" s="14">
        <v>1.7</v>
      </c>
      <c r="G7" s="14">
        <v>1.57</v>
      </c>
      <c r="H7" s="15">
        <v>1.44</v>
      </c>
      <c r="J7" s="9">
        <v>3</v>
      </c>
      <c r="K7" s="9">
        <v>28</v>
      </c>
      <c r="L7" s="9">
        <v>0.22</v>
      </c>
      <c r="M7" s="9"/>
      <c r="N7" s="9">
        <v>3</v>
      </c>
      <c r="O7" s="9">
        <v>18.399999999999999</v>
      </c>
      <c r="P7" s="9">
        <v>0.22</v>
      </c>
      <c r="R7" s="9">
        <v>3</v>
      </c>
      <c r="S7" s="9">
        <v>30</v>
      </c>
      <c r="T7" s="9">
        <v>0.05</v>
      </c>
      <c r="U7" s="9"/>
      <c r="V7" s="9">
        <v>3</v>
      </c>
      <c r="W7" s="9">
        <v>19.5</v>
      </c>
      <c r="X7" s="9">
        <v>0.08</v>
      </c>
      <c r="Z7">
        <v>4</v>
      </c>
      <c r="AA7" s="12">
        <v>57.2</v>
      </c>
      <c r="AB7" s="12">
        <v>21.2</v>
      </c>
      <c r="AC7" s="14">
        <v>1.83</v>
      </c>
      <c r="AD7">
        <v>0.1</v>
      </c>
      <c r="AE7" s="21">
        <f t="shared" si="0"/>
        <v>987.27019809183184</v>
      </c>
      <c r="AF7">
        <v>25</v>
      </c>
      <c r="AG7" s="21">
        <f t="shared" si="1"/>
        <v>131.37719930836153</v>
      </c>
      <c r="AH7" s="21">
        <f t="shared" si="2"/>
        <v>8.2767635564267756</v>
      </c>
      <c r="AI7" s="21">
        <f t="shared" si="3"/>
        <v>0.13137719930836153</v>
      </c>
      <c r="AJ7" s="21">
        <f t="shared" si="4"/>
        <v>0.13089635731145163</v>
      </c>
      <c r="AK7" s="21">
        <f t="shared" si="5"/>
        <v>4.6953863571184131</v>
      </c>
      <c r="AL7" s="22">
        <f t="shared" si="6"/>
        <v>1.2082017242398038E-2</v>
      </c>
    </row>
    <row r="8" spans="1:38" x14ac:dyDescent="0.3">
      <c r="A8" s="6" t="s">
        <v>15</v>
      </c>
      <c r="B8" s="16">
        <v>0.01</v>
      </c>
      <c r="C8" s="16">
        <v>0.01</v>
      </c>
      <c r="D8" s="16">
        <v>0.01</v>
      </c>
      <c r="E8" s="16">
        <v>0.01</v>
      </c>
      <c r="F8" s="16">
        <v>0.01</v>
      </c>
      <c r="G8" s="16">
        <v>0.01</v>
      </c>
      <c r="H8" s="17">
        <v>0.01</v>
      </c>
      <c r="J8" s="9">
        <v>4</v>
      </c>
      <c r="K8" s="9">
        <v>28.5</v>
      </c>
      <c r="L8" s="9">
        <v>0.25</v>
      </c>
      <c r="M8" s="9"/>
      <c r="N8" s="9">
        <v>4</v>
      </c>
      <c r="O8" s="9">
        <v>18.7</v>
      </c>
      <c r="P8" s="9">
        <v>0.24</v>
      </c>
      <c r="R8" s="9">
        <v>4</v>
      </c>
      <c r="S8" s="11">
        <v>30.4</v>
      </c>
      <c r="T8" s="9">
        <v>0.05</v>
      </c>
      <c r="U8" s="9"/>
      <c r="V8" s="9">
        <v>4</v>
      </c>
      <c r="W8" s="9">
        <v>19.600000000000001</v>
      </c>
      <c r="X8" s="9">
        <v>0.11</v>
      </c>
      <c r="Z8">
        <v>5</v>
      </c>
      <c r="AA8" s="12">
        <v>67.400000000000006</v>
      </c>
      <c r="AB8" s="12">
        <v>19.600000000000001</v>
      </c>
      <c r="AC8" s="14">
        <v>1.7</v>
      </c>
      <c r="AD8">
        <v>0.1</v>
      </c>
      <c r="AE8" s="21">
        <f t="shared" si="0"/>
        <v>980.23846162247844</v>
      </c>
      <c r="AF8">
        <v>25</v>
      </c>
      <c r="AG8" s="21">
        <f t="shared" si="1"/>
        <v>120.59683807401102</v>
      </c>
      <c r="AH8" s="21">
        <f t="shared" si="2"/>
        <v>7.5976007986626941</v>
      </c>
      <c r="AI8" s="21">
        <f t="shared" si="3"/>
        <v>0.12059683807401102</v>
      </c>
      <c r="AJ8" s="21">
        <f t="shared" si="4"/>
        <v>0.12015545231799091</v>
      </c>
      <c r="AK8" s="21">
        <f t="shared" si="5"/>
        <v>4.0270039605886829</v>
      </c>
      <c r="AL8" s="22">
        <f t="shared" si="6"/>
        <v>1.3162049790455125E-2</v>
      </c>
    </row>
    <row r="9" spans="1:38" x14ac:dyDescent="0.3">
      <c r="J9" s="9">
        <v>5</v>
      </c>
      <c r="K9" s="9">
        <v>29</v>
      </c>
      <c r="L9" s="9">
        <v>0.28000000000000003</v>
      </c>
      <c r="M9" s="9"/>
      <c r="N9" s="9">
        <v>5</v>
      </c>
      <c r="O9" s="9">
        <v>19</v>
      </c>
      <c r="P9" s="9">
        <v>0.26</v>
      </c>
      <c r="R9" s="9">
        <v>5</v>
      </c>
      <c r="S9" s="11">
        <v>30.8</v>
      </c>
      <c r="T9" s="9">
        <v>0.1</v>
      </c>
      <c r="U9" s="9"/>
      <c r="V9" s="9">
        <v>5</v>
      </c>
      <c r="W9" s="9">
        <v>19.8</v>
      </c>
      <c r="X9" s="9">
        <v>0.15</v>
      </c>
      <c r="Z9">
        <v>6</v>
      </c>
      <c r="AA9" s="12">
        <v>82.1</v>
      </c>
      <c r="AB9" s="12">
        <v>17.7</v>
      </c>
      <c r="AC9" s="14">
        <v>1.57</v>
      </c>
      <c r="AD9">
        <v>0.1</v>
      </c>
      <c r="AE9" s="21">
        <f t="shared" si="0"/>
        <v>986.76579846920606</v>
      </c>
      <c r="AF9">
        <v>25</v>
      </c>
      <c r="AG9" s="21">
        <f t="shared" si="1"/>
        <v>109.63152760467912</v>
      </c>
      <c r="AH9" s="21">
        <f t="shared" si="2"/>
        <v>6.9067862390947843</v>
      </c>
      <c r="AI9" s="21">
        <f t="shared" si="3"/>
        <v>0.10963152760467912</v>
      </c>
      <c r="AJ9" s="21">
        <f t="shared" si="4"/>
        <v>0.10923027500578647</v>
      </c>
      <c r="AK9" s="21">
        <f t="shared" si="5"/>
        <v>3.3471547114901048</v>
      </c>
      <c r="AL9" s="22">
        <f t="shared" si="6"/>
        <v>1.447851381789777E-2</v>
      </c>
    </row>
    <row r="10" spans="1:38" x14ac:dyDescent="0.3">
      <c r="A10" s="5"/>
      <c r="B10" s="5"/>
      <c r="C10" s="5"/>
      <c r="D10" s="5"/>
      <c r="E10" s="5"/>
      <c r="F10" s="5"/>
      <c r="G10" s="5"/>
      <c r="H10" s="5"/>
      <c r="I10" s="5"/>
      <c r="J10" s="9">
        <v>6</v>
      </c>
      <c r="K10" s="9">
        <v>29.5</v>
      </c>
      <c r="L10" s="9">
        <v>0.32</v>
      </c>
      <c r="M10" s="9"/>
      <c r="N10" s="9">
        <v>6</v>
      </c>
      <c r="O10" s="9">
        <v>19.3</v>
      </c>
      <c r="P10" s="9">
        <v>0.3</v>
      </c>
      <c r="Q10" s="5"/>
      <c r="R10" s="9">
        <v>6</v>
      </c>
      <c r="S10" s="11">
        <v>31.2</v>
      </c>
      <c r="T10" s="9">
        <v>0.14000000000000001</v>
      </c>
      <c r="U10" s="9"/>
      <c r="V10" s="9">
        <v>6</v>
      </c>
      <c r="W10" s="9">
        <v>20.100000000000001</v>
      </c>
      <c r="X10" s="9">
        <v>0.17</v>
      </c>
      <c r="Y10" s="5"/>
      <c r="Z10" s="18">
        <v>7</v>
      </c>
      <c r="AA10" s="13">
        <v>99.6</v>
      </c>
      <c r="AB10" s="13">
        <v>16.2</v>
      </c>
      <c r="AC10" s="15">
        <v>1.44</v>
      </c>
      <c r="AD10" s="5">
        <v>0.1</v>
      </c>
      <c r="AE10" s="21">
        <f t="shared" si="0"/>
        <v>970.98922514851654</v>
      </c>
      <c r="AF10">
        <v>25</v>
      </c>
      <c r="AG10" s="21">
        <f t="shared" si="1"/>
        <v>98.736456300071609</v>
      </c>
      <c r="AH10" s="21">
        <f t="shared" si="2"/>
        <v>6.2203967469045116</v>
      </c>
      <c r="AI10" s="21">
        <f t="shared" si="3"/>
        <v>9.8736456300071607E-2</v>
      </c>
      <c r="AJ10" s="21">
        <f t="shared" si="4"/>
        <v>9.837507978218972E-2</v>
      </c>
      <c r="AK10" s="21">
        <f t="shared" si="5"/>
        <v>2.6716602906044402</v>
      </c>
      <c r="AL10" s="22">
        <f t="shared" si="6"/>
        <v>1.6076144990231293E-2</v>
      </c>
    </row>
    <row r="11" spans="1:38" x14ac:dyDescent="0.3">
      <c r="A11" s="5"/>
      <c r="B11" s="5"/>
      <c r="C11" s="5"/>
      <c r="D11" s="5"/>
      <c r="E11" s="5"/>
      <c r="F11" s="5"/>
      <c r="G11" s="5"/>
      <c r="H11" s="5"/>
      <c r="I11" s="5"/>
      <c r="J11" s="9">
        <v>7</v>
      </c>
      <c r="K11" s="9">
        <v>30.5</v>
      </c>
      <c r="L11" s="9">
        <v>0.48</v>
      </c>
      <c r="M11" s="9"/>
      <c r="N11" s="9">
        <v>7</v>
      </c>
      <c r="O11" s="9">
        <v>19.5</v>
      </c>
      <c r="P11" s="9">
        <v>0.32</v>
      </c>
      <c r="Q11" s="5"/>
      <c r="R11" s="9">
        <v>7</v>
      </c>
      <c r="S11" s="11">
        <v>31.5</v>
      </c>
      <c r="T11" s="9">
        <v>0.21</v>
      </c>
      <c r="U11" s="9"/>
      <c r="V11" s="9">
        <v>7</v>
      </c>
      <c r="W11" s="11">
        <v>20.3</v>
      </c>
      <c r="X11" s="9">
        <v>0.2</v>
      </c>
      <c r="Y11" s="5"/>
      <c r="Z11" s="20" t="s">
        <v>30</v>
      </c>
      <c r="AA11" s="20"/>
      <c r="AB11" s="20"/>
      <c r="AC11" s="20"/>
      <c r="AD11" s="20"/>
      <c r="AE11" s="21">
        <f>AVERAGE(AE4:AE10)</f>
        <v>982.2903824146324</v>
      </c>
      <c r="AK11" s="21">
        <f>AVERAGE(AK4:AK10)</f>
        <v>5.1840205487142939</v>
      </c>
    </row>
    <row r="12" spans="1:38" x14ac:dyDescent="0.3">
      <c r="A12" s="5"/>
      <c r="B12" s="5"/>
      <c r="C12" s="5"/>
      <c r="D12" s="5"/>
      <c r="E12" s="5"/>
      <c r="F12" s="5"/>
      <c r="G12" s="5"/>
      <c r="H12" s="5"/>
      <c r="I12" s="5"/>
      <c r="J12" s="9">
        <v>8</v>
      </c>
      <c r="K12" s="9">
        <v>30.9</v>
      </c>
      <c r="L12" s="9">
        <v>0.6</v>
      </c>
      <c r="M12" s="9"/>
      <c r="N12" s="9">
        <v>8</v>
      </c>
      <c r="O12" s="9">
        <v>19.7</v>
      </c>
      <c r="P12" s="9">
        <v>0.34</v>
      </c>
      <c r="Q12" s="5"/>
      <c r="R12" s="9">
        <v>8</v>
      </c>
      <c r="S12" s="11">
        <v>31.6</v>
      </c>
      <c r="T12" s="9">
        <v>0.28999999999999998</v>
      </c>
      <c r="U12" s="9"/>
      <c r="V12" s="9">
        <v>8</v>
      </c>
      <c r="W12" s="11">
        <v>20.5</v>
      </c>
      <c r="X12" s="9">
        <v>0.22</v>
      </c>
      <c r="Y12" s="5"/>
      <c r="Z12" s="20" t="s">
        <v>31</v>
      </c>
      <c r="AA12" s="20"/>
      <c r="AB12" s="20"/>
      <c r="AC12" s="20"/>
      <c r="AD12" s="20"/>
      <c r="AE12" s="21">
        <f>SQRT(DEVSQ(AE11, AE4:AE10)/7/6)</f>
        <v>2.7421921681598391</v>
      </c>
      <c r="AK12" s="21">
        <f>SQRT(DEVSQ(AK11, AK4:AK10)/7/6)</f>
        <v>0.83235669983088323</v>
      </c>
    </row>
    <row r="13" spans="1:38" x14ac:dyDescent="0.3">
      <c r="A13" s="5"/>
      <c r="B13" s="5"/>
      <c r="C13" s="5"/>
      <c r="D13" s="5"/>
      <c r="E13" s="5"/>
      <c r="F13" s="5"/>
      <c r="G13" s="5"/>
      <c r="H13" s="5"/>
      <c r="I13" s="5"/>
      <c r="J13" s="9">
        <v>9</v>
      </c>
      <c r="K13" s="9">
        <v>31.3</v>
      </c>
      <c r="L13" s="9">
        <v>0.9</v>
      </c>
      <c r="M13" s="9"/>
      <c r="N13" s="9">
        <v>9</v>
      </c>
      <c r="O13" s="9">
        <v>20</v>
      </c>
      <c r="P13" s="9">
        <v>0.4</v>
      </c>
      <c r="Q13" s="5"/>
      <c r="R13" s="9">
        <v>9</v>
      </c>
      <c r="S13" s="11">
        <v>31.9</v>
      </c>
      <c r="T13" s="9">
        <v>0.4</v>
      </c>
      <c r="U13" s="9"/>
      <c r="V13" s="9">
        <v>9</v>
      </c>
      <c r="W13" s="11">
        <v>20.7</v>
      </c>
      <c r="X13" s="9">
        <v>0.27</v>
      </c>
      <c r="Y13" s="5"/>
      <c r="Z13" s="20" t="s">
        <v>32</v>
      </c>
      <c r="AA13" s="20"/>
      <c r="AB13" s="20"/>
      <c r="AC13" s="20"/>
      <c r="AD13" s="20"/>
      <c r="AE13" s="21">
        <f>2.34</f>
        <v>2.34</v>
      </c>
      <c r="AK13" s="21">
        <v>2.34</v>
      </c>
    </row>
    <row r="14" spans="1:38" x14ac:dyDescent="0.3">
      <c r="A14" s="5"/>
      <c r="B14" s="5"/>
      <c r="C14" s="5"/>
      <c r="D14" s="5"/>
      <c r="E14" s="5"/>
      <c r="F14" s="5"/>
      <c r="G14" s="5"/>
      <c r="H14" s="5"/>
      <c r="I14" s="5"/>
      <c r="J14" s="9">
        <v>10</v>
      </c>
      <c r="K14" s="9">
        <v>31.5</v>
      </c>
      <c r="L14" s="9">
        <v>1</v>
      </c>
      <c r="M14" s="9"/>
      <c r="N14" s="9">
        <v>10</v>
      </c>
      <c r="O14" s="9">
        <v>20.2</v>
      </c>
      <c r="P14" s="9">
        <v>0.48</v>
      </c>
      <c r="Q14" s="5"/>
      <c r="R14" s="9">
        <v>10</v>
      </c>
      <c r="S14" s="11">
        <v>32</v>
      </c>
      <c r="T14" s="9">
        <v>0.49</v>
      </c>
      <c r="U14" s="9"/>
      <c r="V14" s="9">
        <v>10</v>
      </c>
      <c r="W14" s="11">
        <v>20.8</v>
      </c>
      <c r="X14" s="9">
        <v>0.36</v>
      </c>
      <c r="Y14" s="5"/>
      <c r="Z14" s="20" t="s">
        <v>33</v>
      </c>
      <c r="AA14" s="20"/>
      <c r="AB14" s="20"/>
      <c r="AC14" s="20"/>
      <c r="AD14" s="20"/>
      <c r="AE14" s="21">
        <f>AE13*AE12</f>
        <v>6.4167296734940233</v>
      </c>
      <c r="AK14" s="21">
        <f>AK13*AK12</f>
        <v>1.9477146776042666</v>
      </c>
    </row>
    <row r="15" spans="1:38" x14ac:dyDescent="0.3">
      <c r="A15" s="5"/>
      <c r="B15" s="5"/>
      <c r="C15" s="5"/>
      <c r="D15" s="5"/>
      <c r="E15" s="5"/>
      <c r="F15" s="5"/>
      <c r="G15" s="5"/>
      <c r="H15" s="5"/>
      <c r="I15" s="5"/>
      <c r="J15" s="9">
        <v>11</v>
      </c>
      <c r="K15" s="9">
        <v>31.7</v>
      </c>
      <c r="L15" s="9">
        <v>1.1000000000000001</v>
      </c>
      <c r="M15" s="9"/>
      <c r="N15" s="9">
        <v>11</v>
      </c>
      <c r="O15" s="9">
        <v>20.3</v>
      </c>
      <c r="P15" s="9">
        <v>0.52</v>
      </c>
      <c r="Q15" s="5"/>
      <c r="R15" s="9">
        <v>11</v>
      </c>
      <c r="S15" s="11">
        <v>32.299999999999997</v>
      </c>
      <c r="T15" s="9">
        <v>0.6</v>
      </c>
      <c r="U15" s="9"/>
      <c r="V15" s="9">
        <v>11</v>
      </c>
      <c r="W15" s="11">
        <v>21</v>
      </c>
      <c r="X15" s="9">
        <v>0.41</v>
      </c>
      <c r="Y15" s="5"/>
      <c r="Z15" s="5"/>
      <c r="AA15" s="5"/>
      <c r="AB15" s="5"/>
      <c r="AC15" s="5"/>
      <c r="AD15" s="5"/>
    </row>
    <row r="16" spans="1:38" x14ac:dyDescent="0.3">
      <c r="A16" s="5"/>
      <c r="B16" s="5"/>
      <c r="C16" s="5"/>
      <c r="D16" s="5"/>
      <c r="E16" s="5"/>
      <c r="F16" s="5"/>
      <c r="G16" s="5"/>
      <c r="H16" s="5"/>
      <c r="I16" s="5"/>
      <c r="J16" s="9">
        <v>12</v>
      </c>
      <c r="K16" s="9">
        <v>31.9</v>
      </c>
      <c r="L16" s="9">
        <v>1.3</v>
      </c>
      <c r="M16" s="9"/>
      <c r="N16" s="9">
        <v>12</v>
      </c>
      <c r="O16" s="9">
        <v>20.5</v>
      </c>
      <c r="P16" s="9">
        <v>0.6</v>
      </c>
      <c r="Q16" s="5"/>
      <c r="R16" s="9">
        <v>12</v>
      </c>
      <c r="S16" s="11">
        <v>32.5</v>
      </c>
      <c r="T16" s="9">
        <v>0.71</v>
      </c>
      <c r="U16" s="9"/>
      <c r="V16" s="9">
        <v>12</v>
      </c>
      <c r="W16" s="11">
        <v>21.1</v>
      </c>
      <c r="X16" s="9">
        <v>0.45</v>
      </c>
      <c r="Y16" s="5"/>
      <c r="Z16" s="5"/>
      <c r="AA16" s="5">
        <f>TAN(0.0628)</f>
        <v>6.2882688163337946E-2</v>
      </c>
      <c r="AB16" s="5"/>
      <c r="AC16" s="5"/>
      <c r="AD16" s="5"/>
    </row>
    <row r="17" spans="1:30" x14ac:dyDescent="0.3">
      <c r="A17" s="5"/>
      <c r="I17" s="5"/>
      <c r="J17" s="9">
        <v>13</v>
      </c>
      <c r="K17" s="9">
        <v>32</v>
      </c>
      <c r="L17" s="9">
        <v>1.4</v>
      </c>
      <c r="M17" s="9"/>
      <c r="N17" s="9">
        <v>13</v>
      </c>
      <c r="O17" s="9">
        <v>20.7</v>
      </c>
      <c r="P17" s="9">
        <v>0.78</v>
      </c>
      <c r="Q17" s="5"/>
      <c r="R17" s="9">
        <v>13</v>
      </c>
      <c r="S17" s="11">
        <v>32.799999999999997</v>
      </c>
      <c r="T17" s="9">
        <v>0.8</v>
      </c>
      <c r="U17" s="9"/>
      <c r="V17" s="9">
        <v>13</v>
      </c>
      <c r="W17" s="11">
        <v>21.2</v>
      </c>
      <c r="X17" s="9">
        <v>0.48</v>
      </c>
      <c r="Y17" s="5"/>
      <c r="Z17" s="5"/>
      <c r="AA17" s="5"/>
      <c r="AB17" s="5"/>
      <c r="AC17" s="5"/>
      <c r="AD17" s="5"/>
    </row>
    <row r="18" spans="1:30" x14ac:dyDescent="0.3">
      <c r="J18" s="9">
        <v>14</v>
      </c>
      <c r="K18" s="9">
        <v>32.200000000000003</v>
      </c>
      <c r="L18" s="10">
        <v>1.35</v>
      </c>
      <c r="M18" s="9"/>
      <c r="N18" s="9">
        <v>14</v>
      </c>
      <c r="O18" s="9">
        <v>20.8</v>
      </c>
      <c r="P18" s="9">
        <v>0.83</v>
      </c>
      <c r="R18" s="9">
        <v>14</v>
      </c>
      <c r="S18" s="11">
        <v>33</v>
      </c>
      <c r="T18" s="9">
        <v>0.86</v>
      </c>
      <c r="U18" s="9"/>
      <c r="V18" s="9">
        <v>14</v>
      </c>
      <c r="W18" s="11">
        <v>21.3</v>
      </c>
      <c r="X18" s="9">
        <v>0.56999999999999995</v>
      </c>
    </row>
    <row r="19" spans="1:30" x14ac:dyDescent="0.3">
      <c r="J19" s="9">
        <v>15</v>
      </c>
      <c r="K19" s="9">
        <v>32.4</v>
      </c>
      <c r="L19" s="9">
        <v>1.25</v>
      </c>
      <c r="M19" s="9"/>
      <c r="N19" s="9">
        <v>15</v>
      </c>
      <c r="O19" s="9">
        <v>21.1</v>
      </c>
      <c r="P19" s="9">
        <v>1</v>
      </c>
      <c r="R19" s="9">
        <v>15</v>
      </c>
      <c r="S19" s="11">
        <v>33.200000000000003</v>
      </c>
      <c r="T19" s="9">
        <v>0.87</v>
      </c>
      <c r="U19" s="9"/>
      <c r="V19" s="9">
        <v>15</v>
      </c>
      <c r="W19" s="11">
        <v>21.5</v>
      </c>
      <c r="X19" s="9">
        <v>0.71</v>
      </c>
    </row>
    <row r="20" spans="1:30" x14ac:dyDescent="0.3">
      <c r="J20" s="9">
        <v>16</v>
      </c>
      <c r="K20" s="9">
        <v>32.799999999999997</v>
      </c>
      <c r="L20" s="9">
        <v>0.9</v>
      </c>
      <c r="M20" s="9"/>
      <c r="N20" s="9">
        <v>16</v>
      </c>
      <c r="O20" s="9">
        <v>21.2</v>
      </c>
      <c r="P20" s="9">
        <v>1</v>
      </c>
      <c r="R20" s="9">
        <v>16</v>
      </c>
      <c r="S20" s="11">
        <v>33.5</v>
      </c>
      <c r="T20" s="9">
        <v>0.88</v>
      </c>
      <c r="U20" s="9"/>
      <c r="V20" s="9">
        <v>16</v>
      </c>
      <c r="W20" s="11">
        <v>21.7</v>
      </c>
      <c r="X20" s="9">
        <v>0.81</v>
      </c>
    </row>
    <row r="21" spans="1:30" x14ac:dyDescent="0.3">
      <c r="J21" s="9">
        <v>17</v>
      </c>
      <c r="K21" s="9">
        <v>33.1</v>
      </c>
      <c r="L21" s="9">
        <v>0.75</v>
      </c>
      <c r="M21" s="9"/>
      <c r="N21" s="9">
        <v>17</v>
      </c>
      <c r="O21" s="9">
        <v>21.4</v>
      </c>
      <c r="P21" s="9">
        <v>1</v>
      </c>
      <c r="R21" s="9">
        <v>17</v>
      </c>
      <c r="S21" s="11">
        <v>33.799999999999997</v>
      </c>
      <c r="T21" s="9">
        <v>0.94</v>
      </c>
      <c r="U21" s="9"/>
      <c r="V21" s="9">
        <v>17</v>
      </c>
      <c r="W21" s="11">
        <v>22</v>
      </c>
      <c r="X21" s="9">
        <v>0.86</v>
      </c>
    </row>
    <row r="22" spans="1:30" x14ac:dyDescent="0.3">
      <c r="J22" s="9">
        <v>18</v>
      </c>
      <c r="K22" s="9">
        <v>33.6</v>
      </c>
      <c r="L22" s="9">
        <v>0.6</v>
      </c>
      <c r="M22" s="9"/>
      <c r="N22" s="9">
        <v>18</v>
      </c>
      <c r="O22" s="9">
        <v>21.6</v>
      </c>
      <c r="P22" s="9">
        <v>0.8</v>
      </c>
      <c r="R22" s="9">
        <v>18</v>
      </c>
      <c r="S22" s="11">
        <v>34</v>
      </c>
      <c r="T22" s="9">
        <v>0.98</v>
      </c>
      <c r="U22" s="9"/>
      <c r="V22" s="9">
        <v>18</v>
      </c>
      <c r="W22" s="11">
        <v>22.3</v>
      </c>
      <c r="X22" s="9">
        <v>0.93</v>
      </c>
    </row>
    <row r="23" spans="1:30" x14ac:dyDescent="0.3">
      <c r="J23" s="9">
        <v>19</v>
      </c>
      <c r="K23" s="9">
        <v>34.1</v>
      </c>
      <c r="L23" s="9">
        <v>0.4</v>
      </c>
      <c r="M23" s="9"/>
      <c r="N23" s="9">
        <v>19</v>
      </c>
      <c r="O23" s="9">
        <v>21.8</v>
      </c>
      <c r="P23" s="9">
        <v>0.72</v>
      </c>
      <c r="R23" s="9">
        <v>19</v>
      </c>
      <c r="S23" s="11">
        <v>34.4</v>
      </c>
      <c r="T23" s="9">
        <v>1</v>
      </c>
      <c r="U23" s="9"/>
      <c r="V23" s="9">
        <v>19</v>
      </c>
      <c r="W23" s="11">
        <v>22.4</v>
      </c>
      <c r="X23" s="9">
        <v>1</v>
      </c>
    </row>
    <row r="24" spans="1:30" x14ac:dyDescent="0.3">
      <c r="J24" s="9">
        <v>20</v>
      </c>
      <c r="K24" s="9">
        <v>34.6</v>
      </c>
      <c r="L24" s="9">
        <v>0.35</v>
      </c>
      <c r="M24" s="9"/>
      <c r="N24" s="9">
        <v>20</v>
      </c>
      <c r="O24" s="9">
        <v>21.9</v>
      </c>
      <c r="P24" s="9">
        <v>0.64</v>
      </c>
      <c r="R24" s="9">
        <v>20</v>
      </c>
      <c r="S24" s="11">
        <v>32.6</v>
      </c>
      <c r="T24" s="9">
        <v>0.74</v>
      </c>
      <c r="U24" s="9"/>
      <c r="V24" s="9">
        <v>20</v>
      </c>
      <c r="W24" s="11">
        <v>22.6</v>
      </c>
      <c r="X24" s="9">
        <v>1.1100000000000001</v>
      </c>
    </row>
    <row r="25" spans="1:30" x14ac:dyDescent="0.3">
      <c r="J25" s="9">
        <v>21</v>
      </c>
      <c r="K25" s="9">
        <v>35.1</v>
      </c>
      <c r="L25" s="9">
        <v>0.24</v>
      </c>
      <c r="M25" s="9"/>
      <c r="N25" s="9">
        <v>21</v>
      </c>
      <c r="O25" s="9">
        <v>22.1</v>
      </c>
      <c r="P25" s="9">
        <v>0.54</v>
      </c>
      <c r="R25" s="9">
        <v>21</v>
      </c>
      <c r="S25" s="11">
        <v>32.4</v>
      </c>
      <c r="T25" s="9">
        <v>0.66</v>
      </c>
      <c r="U25" s="9"/>
      <c r="V25" s="9">
        <v>21</v>
      </c>
      <c r="W25" s="11">
        <v>22.8</v>
      </c>
      <c r="X25" s="9">
        <v>1</v>
      </c>
    </row>
    <row r="26" spans="1:30" x14ac:dyDescent="0.3">
      <c r="J26" s="9">
        <v>22</v>
      </c>
      <c r="K26" s="9">
        <v>35.4</v>
      </c>
      <c r="L26" s="9">
        <v>0.24</v>
      </c>
      <c r="M26" s="9"/>
      <c r="N26" s="9">
        <v>22</v>
      </c>
      <c r="O26" s="9">
        <v>22.6</v>
      </c>
      <c r="P26" s="9">
        <v>0.4</v>
      </c>
      <c r="R26" s="9"/>
      <c r="S26" s="9"/>
      <c r="T26" s="9"/>
      <c r="U26" s="9"/>
      <c r="V26" s="9">
        <v>22</v>
      </c>
      <c r="W26" s="11">
        <v>23.1</v>
      </c>
      <c r="X26" s="9">
        <v>0.98</v>
      </c>
    </row>
    <row r="27" spans="1:30" x14ac:dyDescent="0.3">
      <c r="J27" s="9">
        <v>23</v>
      </c>
      <c r="K27" s="9">
        <v>36.6</v>
      </c>
      <c r="L27" s="9">
        <v>0.18</v>
      </c>
      <c r="M27" s="9"/>
      <c r="N27" s="9">
        <v>23</v>
      </c>
      <c r="O27" s="9">
        <v>22.9</v>
      </c>
      <c r="P27" s="9">
        <v>0.32</v>
      </c>
      <c r="U27" s="9"/>
      <c r="V27" s="9"/>
      <c r="W27" s="9"/>
      <c r="X27" s="9"/>
    </row>
    <row r="28" spans="1:30" x14ac:dyDescent="0.3">
      <c r="J28" s="9">
        <v>24</v>
      </c>
      <c r="K28" s="9">
        <v>37.299999999999997</v>
      </c>
      <c r="L28" s="9">
        <v>0.16</v>
      </c>
      <c r="M28" s="9"/>
      <c r="N28" s="9">
        <v>24</v>
      </c>
      <c r="O28" s="9">
        <v>23.2</v>
      </c>
      <c r="P28" s="9">
        <v>0.28000000000000003</v>
      </c>
      <c r="U28" s="9"/>
      <c r="V28" s="9"/>
      <c r="W28" s="9"/>
      <c r="X28" s="9"/>
    </row>
    <row r="29" spans="1:30" x14ac:dyDescent="0.3">
      <c r="J29" s="9">
        <v>25</v>
      </c>
      <c r="K29" s="9">
        <v>32.5</v>
      </c>
      <c r="L29" s="9">
        <v>1.3</v>
      </c>
      <c r="M29" s="9"/>
      <c r="N29" s="9">
        <v>25</v>
      </c>
      <c r="O29" s="9">
        <v>23.6</v>
      </c>
      <c r="P29" s="9">
        <v>0.24</v>
      </c>
      <c r="S29">
        <f>S5/32</f>
        <v>0.92500000000000004</v>
      </c>
      <c r="T29">
        <f>-T5</f>
        <v>-0.03</v>
      </c>
      <c r="W29">
        <f>W5/21.2</f>
        <v>0.8867924528301887</v>
      </c>
      <c r="X29">
        <f>-X5</f>
        <v>-0.06</v>
      </c>
    </row>
    <row r="30" spans="1:30" x14ac:dyDescent="0.3">
      <c r="J30" s="9">
        <v>26</v>
      </c>
      <c r="K30" s="9">
        <v>32.9</v>
      </c>
      <c r="L30" s="9">
        <v>0.85</v>
      </c>
      <c r="M30" s="9"/>
      <c r="N30" s="9">
        <v>26</v>
      </c>
      <c r="O30" s="9">
        <v>23.8</v>
      </c>
      <c r="P30" s="9">
        <v>0.22</v>
      </c>
      <c r="S30">
        <f t="shared" ref="S30:S53" si="7">S6/32</f>
        <v>0.93125000000000002</v>
      </c>
      <c r="T30">
        <f t="shared" ref="T30:T49" si="8">-T6</f>
        <v>-0.04</v>
      </c>
      <c r="W30">
        <f t="shared" ref="W30:W50" si="9">W6/21.2</f>
        <v>0.89622641509433965</v>
      </c>
      <c r="X30">
        <f t="shared" ref="X30:X49" si="10">-X6</f>
        <v>-0.08</v>
      </c>
    </row>
    <row r="31" spans="1:30" x14ac:dyDescent="0.3">
      <c r="J31" s="9">
        <v>27</v>
      </c>
      <c r="K31" s="9">
        <v>33</v>
      </c>
      <c r="L31" s="9">
        <v>0.8</v>
      </c>
      <c r="M31" s="9"/>
      <c r="N31" s="9">
        <v>27</v>
      </c>
      <c r="O31" s="9">
        <v>24.3</v>
      </c>
      <c r="P31" s="9">
        <v>0.18</v>
      </c>
      <c r="S31">
        <f t="shared" si="7"/>
        <v>0.9375</v>
      </c>
      <c r="T31">
        <f t="shared" si="8"/>
        <v>-0.05</v>
      </c>
      <c r="W31">
        <f t="shared" si="9"/>
        <v>0.91981132075471705</v>
      </c>
      <c r="X31">
        <f t="shared" si="10"/>
        <v>-0.08</v>
      </c>
    </row>
    <row r="32" spans="1:30" x14ac:dyDescent="0.3">
      <c r="J32" s="9"/>
      <c r="K32" s="9"/>
      <c r="L32" s="9"/>
      <c r="M32" s="9"/>
      <c r="N32" s="9">
        <v>28</v>
      </c>
      <c r="O32" s="9">
        <v>24.6</v>
      </c>
      <c r="P32" s="9">
        <v>0.16</v>
      </c>
      <c r="S32">
        <f t="shared" si="7"/>
        <v>0.95</v>
      </c>
      <c r="T32">
        <f t="shared" si="8"/>
        <v>-0.05</v>
      </c>
      <c r="W32">
        <f t="shared" si="9"/>
        <v>0.92452830188679258</v>
      </c>
      <c r="X32">
        <f t="shared" si="10"/>
        <v>-0.11</v>
      </c>
    </row>
    <row r="33" spans="10:24" x14ac:dyDescent="0.3">
      <c r="J33" s="9"/>
      <c r="K33" s="9"/>
      <c r="L33" s="9"/>
      <c r="M33" s="9"/>
      <c r="N33" s="9">
        <v>29</v>
      </c>
      <c r="O33" s="9">
        <v>24.9</v>
      </c>
      <c r="P33" s="9">
        <v>0.15</v>
      </c>
      <c r="S33">
        <f t="shared" si="7"/>
        <v>0.96250000000000002</v>
      </c>
      <c r="T33">
        <f t="shared" si="8"/>
        <v>-0.1</v>
      </c>
      <c r="W33">
        <f t="shared" si="9"/>
        <v>0.93396226415094341</v>
      </c>
      <c r="X33">
        <f t="shared" si="10"/>
        <v>-0.15</v>
      </c>
    </row>
    <row r="34" spans="10:24" x14ac:dyDescent="0.3">
      <c r="K34">
        <f t="shared" ref="K34:K60" si="11">K5/32</f>
        <v>0.93125000000000002</v>
      </c>
      <c r="L34">
        <f t="shared" ref="L34:L60" si="12" xml:space="preserve"> L5/1.4</f>
        <v>0.28571428571428575</v>
      </c>
      <c r="O34">
        <f t="shared" ref="O34:O62" si="13">O5/21.2</f>
        <v>0.80188679245283023</v>
      </c>
      <c r="P34">
        <f t="shared" ref="P34:P62" si="14" xml:space="preserve"> P5/1</f>
        <v>0.13</v>
      </c>
      <c r="S34">
        <f t="shared" si="7"/>
        <v>0.97499999999999998</v>
      </c>
      <c r="T34">
        <f t="shared" si="8"/>
        <v>-0.14000000000000001</v>
      </c>
      <c r="W34">
        <f t="shared" si="9"/>
        <v>0.94811320754716988</v>
      </c>
      <c r="X34">
        <f t="shared" si="10"/>
        <v>-0.17</v>
      </c>
    </row>
    <row r="35" spans="10:24" x14ac:dyDescent="0.3">
      <c r="K35">
        <f t="shared" si="11"/>
        <v>0.85312500000000002</v>
      </c>
      <c r="L35">
        <f t="shared" si="12"/>
        <v>0.14285714285714288</v>
      </c>
      <c r="O35">
        <f t="shared" si="13"/>
        <v>0.83018867924528317</v>
      </c>
      <c r="P35">
        <f t="shared" si="14"/>
        <v>0.18</v>
      </c>
      <c r="S35">
        <f t="shared" si="7"/>
        <v>0.984375</v>
      </c>
      <c r="T35">
        <f t="shared" si="8"/>
        <v>-0.21</v>
      </c>
      <c r="W35">
        <f t="shared" si="9"/>
        <v>0.95754716981132082</v>
      </c>
      <c r="X35">
        <f t="shared" si="10"/>
        <v>-0.2</v>
      </c>
    </row>
    <row r="36" spans="10:24" x14ac:dyDescent="0.3">
      <c r="K36">
        <f t="shared" si="11"/>
        <v>0.875</v>
      </c>
      <c r="L36">
        <f t="shared" si="12"/>
        <v>0.15714285714285717</v>
      </c>
      <c r="O36">
        <f t="shared" si="13"/>
        <v>0.86792452830188671</v>
      </c>
      <c r="P36">
        <f t="shared" si="14"/>
        <v>0.22</v>
      </c>
      <c r="S36">
        <f t="shared" si="7"/>
        <v>0.98750000000000004</v>
      </c>
      <c r="T36">
        <f t="shared" si="8"/>
        <v>-0.28999999999999998</v>
      </c>
      <c r="W36">
        <f t="shared" si="9"/>
        <v>0.96698113207547176</v>
      </c>
      <c r="X36">
        <f t="shared" si="10"/>
        <v>-0.22</v>
      </c>
    </row>
    <row r="37" spans="10:24" x14ac:dyDescent="0.3">
      <c r="K37">
        <f t="shared" si="11"/>
        <v>0.890625</v>
      </c>
      <c r="L37">
        <f t="shared" si="12"/>
        <v>0.17857142857142858</v>
      </c>
      <c r="O37">
        <f t="shared" si="13"/>
        <v>0.88207547169811318</v>
      </c>
      <c r="P37">
        <f t="shared" si="14"/>
        <v>0.24</v>
      </c>
      <c r="S37">
        <f t="shared" si="7"/>
        <v>0.99687499999999996</v>
      </c>
      <c r="T37">
        <f t="shared" si="8"/>
        <v>-0.4</v>
      </c>
      <c r="W37">
        <f t="shared" si="9"/>
        <v>0.97641509433962259</v>
      </c>
      <c r="X37">
        <f t="shared" si="10"/>
        <v>-0.27</v>
      </c>
    </row>
    <row r="38" spans="10:24" x14ac:dyDescent="0.3">
      <c r="K38">
        <f t="shared" si="11"/>
        <v>0.90625</v>
      </c>
      <c r="L38">
        <f t="shared" si="12"/>
        <v>0.20000000000000004</v>
      </c>
      <c r="O38">
        <f t="shared" si="13"/>
        <v>0.89622641509433965</v>
      </c>
      <c r="P38">
        <f t="shared" si="14"/>
        <v>0.26</v>
      </c>
      <c r="S38">
        <f t="shared" si="7"/>
        <v>1</v>
      </c>
      <c r="T38">
        <f t="shared" si="8"/>
        <v>-0.49</v>
      </c>
      <c r="W38">
        <f t="shared" si="9"/>
        <v>0.98113207547169823</v>
      </c>
      <c r="X38">
        <f t="shared" si="10"/>
        <v>-0.36</v>
      </c>
    </row>
    <row r="39" spans="10:24" x14ac:dyDescent="0.3">
      <c r="K39">
        <f t="shared" si="11"/>
        <v>0.921875</v>
      </c>
      <c r="L39">
        <f t="shared" si="12"/>
        <v>0.22857142857142859</v>
      </c>
      <c r="O39">
        <f t="shared" si="13"/>
        <v>0.91037735849056611</v>
      </c>
      <c r="P39">
        <f t="shared" si="14"/>
        <v>0.3</v>
      </c>
      <c r="S39">
        <f t="shared" si="7"/>
        <v>1.0093749999999999</v>
      </c>
      <c r="T39">
        <f t="shared" si="8"/>
        <v>-0.6</v>
      </c>
      <c r="W39">
        <f t="shared" si="9"/>
        <v>0.99056603773584906</v>
      </c>
      <c r="X39">
        <f t="shared" si="10"/>
        <v>-0.41</v>
      </c>
    </row>
    <row r="40" spans="10:24" x14ac:dyDescent="0.3">
      <c r="K40">
        <f t="shared" si="11"/>
        <v>0.953125</v>
      </c>
      <c r="L40">
        <f t="shared" si="12"/>
        <v>0.34285714285714286</v>
      </c>
      <c r="O40">
        <f t="shared" si="13"/>
        <v>0.91981132075471705</v>
      </c>
      <c r="P40">
        <f t="shared" si="14"/>
        <v>0.32</v>
      </c>
      <c r="S40">
        <f t="shared" si="7"/>
        <v>1.015625</v>
      </c>
      <c r="T40">
        <f t="shared" si="8"/>
        <v>-0.71</v>
      </c>
      <c r="W40">
        <f t="shared" si="9"/>
        <v>0.99528301886792458</v>
      </c>
      <c r="X40">
        <f t="shared" si="10"/>
        <v>-0.45</v>
      </c>
    </row>
    <row r="41" spans="10:24" x14ac:dyDescent="0.3">
      <c r="K41">
        <f t="shared" si="11"/>
        <v>0.96562499999999996</v>
      </c>
      <c r="L41">
        <f t="shared" si="12"/>
        <v>0.4285714285714286</v>
      </c>
      <c r="O41">
        <f t="shared" si="13"/>
        <v>0.92924528301886788</v>
      </c>
      <c r="P41">
        <f t="shared" si="14"/>
        <v>0.34</v>
      </c>
      <c r="S41">
        <f t="shared" si="7"/>
        <v>1.0249999999999999</v>
      </c>
      <c r="T41">
        <f t="shared" si="8"/>
        <v>-0.8</v>
      </c>
      <c r="W41">
        <f t="shared" si="9"/>
        <v>1</v>
      </c>
      <c r="X41">
        <f t="shared" si="10"/>
        <v>-0.48</v>
      </c>
    </row>
    <row r="42" spans="10:24" x14ac:dyDescent="0.3">
      <c r="K42">
        <f t="shared" si="11"/>
        <v>0.97812500000000002</v>
      </c>
      <c r="L42">
        <f t="shared" si="12"/>
        <v>0.6428571428571429</v>
      </c>
      <c r="O42">
        <f t="shared" si="13"/>
        <v>0.94339622641509435</v>
      </c>
      <c r="P42">
        <f t="shared" si="14"/>
        <v>0.4</v>
      </c>
      <c r="S42">
        <f t="shared" si="7"/>
        <v>1.03125</v>
      </c>
      <c r="T42">
        <f t="shared" si="8"/>
        <v>-0.86</v>
      </c>
      <c r="W42">
        <f t="shared" si="9"/>
        <v>1.0047169811320755</v>
      </c>
      <c r="X42">
        <f t="shared" si="10"/>
        <v>-0.56999999999999995</v>
      </c>
    </row>
    <row r="43" spans="10:24" x14ac:dyDescent="0.3">
      <c r="K43">
        <f t="shared" si="11"/>
        <v>0.984375</v>
      </c>
      <c r="L43">
        <f t="shared" si="12"/>
        <v>0.7142857142857143</v>
      </c>
      <c r="O43">
        <f t="shared" si="13"/>
        <v>0.95283018867924529</v>
      </c>
      <c r="P43">
        <f t="shared" si="14"/>
        <v>0.48</v>
      </c>
      <c r="S43">
        <f t="shared" si="7"/>
        <v>1.0375000000000001</v>
      </c>
      <c r="T43">
        <f t="shared" si="8"/>
        <v>-0.87</v>
      </c>
      <c r="W43">
        <f t="shared" si="9"/>
        <v>1.0141509433962264</v>
      </c>
      <c r="X43">
        <f t="shared" si="10"/>
        <v>-0.71</v>
      </c>
    </row>
    <row r="44" spans="10:24" x14ac:dyDescent="0.3">
      <c r="K44">
        <f t="shared" si="11"/>
        <v>0.99062499999999998</v>
      </c>
      <c r="L44">
        <f t="shared" si="12"/>
        <v>0.78571428571428581</v>
      </c>
      <c r="O44">
        <f t="shared" si="13"/>
        <v>0.95754716981132082</v>
      </c>
      <c r="P44">
        <f t="shared" si="14"/>
        <v>0.52</v>
      </c>
      <c r="S44">
        <f t="shared" si="7"/>
        <v>1.046875</v>
      </c>
      <c r="T44">
        <f t="shared" si="8"/>
        <v>-0.88</v>
      </c>
      <c r="W44">
        <f t="shared" si="9"/>
        <v>1.0235849056603774</v>
      </c>
      <c r="X44">
        <f t="shared" si="10"/>
        <v>-0.81</v>
      </c>
    </row>
    <row r="45" spans="10:24" x14ac:dyDescent="0.3">
      <c r="K45">
        <f t="shared" si="11"/>
        <v>0.99687499999999996</v>
      </c>
      <c r="L45">
        <f t="shared" si="12"/>
        <v>0.92857142857142871</v>
      </c>
      <c r="O45">
        <f t="shared" si="13"/>
        <v>0.96698113207547176</v>
      </c>
      <c r="P45">
        <f t="shared" si="14"/>
        <v>0.6</v>
      </c>
      <c r="S45">
        <f t="shared" si="7"/>
        <v>1.0562499999999999</v>
      </c>
      <c r="T45">
        <f t="shared" si="8"/>
        <v>-0.94</v>
      </c>
      <c r="W45">
        <f t="shared" si="9"/>
        <v>1.0377358490566038</v>
      </c>
      <c r="X45">
        <f t="shared" si="10"/>
        <v>-0.86</v>
      </c>
    </row>
    <row r="46" spans="10:24" x14ac:dyDescent="0.3">
      <c r="K46">
        <f t="shared" si="11"/>
        <v>1</v>
      </c>
      <c r="L46">
        <f t="shared" si="12"/>
        <v>1</v>
      </c>
      <c r="O46">
        <f t="shared" si="13"/>
        <v>0.97641509433962259</v>
      </c>
      <c r="P46">
        <f t="shared" si="14"/>
        <v>0.78</v>
      </c>
      <c r="S46">
        <f t="shared" si="7"/>
        <v>1.0625</v>
      </c>
      <c r="T46">
        <f t="shared" si="8"/>
        <v>-0.98</v>
      </c>
      <c r="W46">
        <f t="shared" si="9"/>
        <v>1.0518867924528303</v>
      </c>
      <c r="X46">
        <f t="shared" si="10"/>
        <v>-0.93</v>
      </c>
    </row>
    <row r="47" spans="10:24" x14ac:dyDescent="0.3">
      <c r="K47">
        <f t="shared" si="11"/>
        <v>1.0062500000000001</v>
      </c>
      <c r="L47">
        <f t="shared" si="12"/>
        <v>0.96428571428571441</v>
      </c>
      <c r="O47">
        <f t="shared" si="13"/>
        <v>0.98113207547169823</v>
      </c>
      <c r="P47">
        <f t="shared" si="14"/>
        <v>0.83</v>
      </c>
      <c r="S47">
        <f t="shared" si="7"/>
        <v>1.075</v>
      </c>
      <c r="T47">
        <f t="shared" si="8"/>
        <v>-1</v>
      </c>
      <c r="W47">
        <f t="shared" si="9"/>
        <v>1.0566037735849056</v>
      </c>
      <c r="X47">
        <f t="shared" si="10"/>
        <v>-1</v>
      </c>
    </row>
    <row r="48" spans="10:24" x14ac:dyDescent="0.3">
      <c r="K48">
        <f t="shared" si="11"/>
        <v>1.0125</v>
      </c>
      <c r="L48">
        <f t="shared" si="12"/>
        <v>0.8928571428571429</v>
      </c>
      <c r="O48">
        <f t="shared" si="13"/>
        <v>0.99528301886792458</v>
      </c>
      <c r="P48">
        <f t="shared" si="14"/>
        <v>1</v>
      </c>
      <c r="S48">
        <f t="shared" si="7"/>
        <v>1.01875</v>
      </c>
      <c r="T48">
        <f t="shared" si="8"/>
        <v>-0.74</v>
      </c>
      <c r="W48">
        <f t="shared" si="9"/>
        <v>1.0660377358490567</v>
      </c>
      <c r="X48">
        <f t="shared" si="10"/>
        <v>-1.1100000000000001</v>
      </c>
    </row>
    <row r="49" spans="11:24" x14ac:dyDescent="0.3">
      <c r="K49">
        <f t="shared" si="11"/>
        <v>1.0249999999999999</v>
      </c>
      <c r="L49">
        <f t="shared" si="12"/>
        <v>0.6428571428571429</v>
      </c>
      <c r="O49">
        <f t="shared" si="13"/>
        <v>1</v>
      </c>
      <c r="P49">
        <f t="shared" si="14"/>
        <v>1</v>
      </c>
      <c r="S49">
        <f t="shared" si="7"/>
        <v>1.0125</v>
      </c>
      <c r="T49">
        <f t="shared" si="8"/>
        <v>-0.66</v>
      </c>
      <c r="W49">
        <f t="shared" si="9"/>
        <v>1.0754716981132075</v>
      </c>
      <c r="X49">
        <f t="shared" si="10"/>
        <v>-1</v>
      </c>
    </row>
    <row r="50" spans="11:24" x14ac:dyDescent="0.3">
      <c r="K50">
        <f t="shared" si="11"/>
        <v>1.034375</v>
      </c>
      <c r="L50">
        <f t="shared" si="12"/>
        <v>0.5357142857142857</v>
      </c>
      <c r="O50">
        <f t="shared" si="13"/>
        <v>1.0094339622641508</v>
      </c>
      <c r="P50">
        <f t="shared" si="14"/>
        <v>1</v>
      </c>
      <c r="W50">
        <f t="shared" si="9"/>
        <v>1.0896226415094341</v>
      </c>
      <c r="X50">
        <f>-X26</f>
        <v>-0.98</v>
      </c>
    </row>
    <row r="51" spans="11:24" x14ac:dyDescent="0.3">
      <c r="K51">
        <f t="shared" si="11"/>
        <v>1.05</v>
      </c>
      <c r="L51">
        <f t="shared" si="12"/>
        <v>0.4285714285714286</v>
      </c>
      <c r="O51">
        <f t="shared" si="13"/>
        <v>1.0188679245283019</v>
      </c>
      <c r="P51">
        <f t="shared" si="14"/>
        <v>0.8</v>
      </c>
    </row>
    <row r="52" spans="11:24" x14ac:dyDescent="0.3">
      <c r="K52">
        <f t="shared" si="11"/>
        <v>1.065625</v>
      </c>
      <c r="L52">
        <f t="shared" si="12"/>
        <v>0.28571428571428575</v>
      </c>
      <c r="O52">
        <f t="shared" si="13"/>
        <v>1.0283018867924529</v>
      </c>
      <c r="P52">
        <f t="shared" si="14"/>
        <v>0.72</v>
      </c>
    </row>
    <row r="53" spans="11:24" x14ac:dyDescent="0.3">
      <c r="K53">
        <f t="shared" si="11"/>
        <v>1.08125</v>
      </c>
      <c r="L53">
        <f t="shared" si="12"/>
        <v>0.25</v>
      </c>
      <c r="O53">
        <f t="shared" si="13"/>
        <v>1.0330188679245282</v>
      </c>
      <c r="P53">
        <f t="shared" si="14"/>
        <v>0.64</v>
      </c>
    </row>
    <row r="54" spans="11:24" x14ac:dyDescent="0.3">
      <c r="K54">
        <f t="shared" si="11"/>
        <v>1.096875</v>
      </c>
      <c r="L54">
        <f t="shared" si="12"/>
        <v>0.17142857142857143</v>
      </c>
      <c r="O54">
        <f t="shared" si="13"/>
        <v>1.0424528301886793</v>
      </c>
      <c r="P54">
        <f t="shared" si="14"/>
        <v>0.54</v>
      </c>
    </row>
    <row r="55" spans="11:24" x14ac:dyDescent="0.3">
      <c r="K55">
        <f t="shared" si="11"/>
        <v>1.10625</v>
      </c>
      <c r="L55">
        <f t="shared" si="12"/>
        <v>0.17142857142857143</v>
      </c>
      <c r="O55">
        <f t="shared" si="13"/>
        <v>1.0660377358490567</v>
      </c>
      <c r="P55">
        <f t="shared" si="14"/>
        <v>0.4</v>
      </c>
    </row>
    <row r="56" spans="11:24" x14ac:dyDescent="0.3">
      <c r="K56">
        <f t="shared" si="11"/>
        <v>1.14375</v>
      </c>
      <c r="L56">
        <f t="shared" si="12"/>
        <v>0.12857142857142859</v>
      </c>
      <c r="O56">
        <f t="shared" si="13"/>
        <v>1.0801886792452831</v>
      </c>
      <c r="P56">
        <f t="shared" si="14"/>
        <v>0.32</v>
      </c>
    </row>
    <row r="57" spans="11:24" x14ac:dyDescent="0.3">
      <c r="K57">
        <f t="shared" si="11"/>
        <v>1.1656249999999999</v>
      </c>
      <c r="L57">
        <f t="shared" si="12"/>
        <v>0.1142857142857143</v>
      </c>
      <c r="O57">
        <f t="shared" si="13"/>
        <v>1.0943396226415094</v>
      </c>
      <c r="P57">
        <f t="shared" si="14"/>
        <v>0.28000000000000003</v>
      </c>
    </row>
    <row r="58" spans="11:24" x14ac:dyDescent="0.3">
      <c r="K58">
        <f t="shared" si="11"/>
        <v>1.015625</v>
      </c>
      <c r="L58">
        <f t="shared" si="12"/>
        <v>0.92857142857142871</v>
      </c>
      <c r="O58">
        <f t="shared" si="13"/>
        <v>1.1132075471698115</v>
      </c>
      <c r="P58">
        <f t="shared" si="14"/>
        <v>0.24</v>
      </c>
    </row>
    <row r="59" spans="11:24" x14ac:dyDescent="0.3">
      <c r="K59">
        <f t="shared" si="11"/>
        <v>1.028125</v>
      </c>
      <c r="L59">
        <f t="shared" si="12"/>
        <v>0.60714285714285721</v>
      </c>
      <c r="O59">
        <f t="shared" si="13"/>
        <v>1.1226415094339623</v>
      </c>
      <c r="P59">
        <f t="shared" si="14"/>
        <v>0.22</v>
      </c>
    </row>
    <row r="60" spans="11:24" x14ac:dyDescent="0.3">
      <c r="K60">
        <f t="shared" si="11"/>
        <v>1.03125</v>
      </c>
      <c r="L60">
        <f t="shared" si="12"/>
        <v>0.57142857142857151</v>
      </c>
      <c r="O60">
        <f t="shared" si="13"/>
        <v>1.1462264150943398</v>
      </c>
      <c r="P60">
        <f t="shared" si="14"/>
        <v>0.18</v>
      </c>
    </row>
    <row r="61" spans="11:24" x14ac:dyDescent="0.3">
      <c r="O61">
        <f t="shared" si="13"/>
        <v>1.1603773584905661</v>
      </c>
      <c r="P61">
        <f t="shared" si="14"/>
        <v>0.16</v>
      </c>
    </row>
    <row r="62" spans="11:24" x14ac:dyDescent="0.3">
      <c r="O62">
        <f t="shared" si="13"/>
        <v>1.1745283018867925</v>
      </c>
      <c r="P62">
        <f t="shared" si="14"/>
        <v>0.15</v>
      </c>
    </row>
  </sheetData>
  <mergeCells count="6">
    <mergeCell ref="Z14:AD14"/>
    <mergeCell ref="J2:P3"/>
    <mergeCell ref="R2:X3"/>
    <mergeCell ref="Z11:AD11"/>
    <mergeCell ref="Z12:AD12"/>
    <mergeCell ref="Z13:AD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2019-09-16T11:58:33Z</dcterms:modified>
</cp:coreProperties>
</file>