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2854F105-A640-446F-BC08-1E6092649B54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9" i="1" l="1"/>
  <c r="M19" i="1"/>
  <c r="K19" i="1"/>
  <c r="L19" i="1"/>
  <c r="F15" i="1"/>
  <c r="F16" i="1"/>
  <c r="F17" i="1"/>
  <c r="F18" i="1"/>
  <c r="F14" i="1"/>
  <c r="A19" i="1"/>
  <c r="A15" i="1"/>
  <c r="A16" i="1"/>
  <c r="A17" i="1"/>
  <c r="A18" i="1"/>
  <c r="A14" i="1"/>
  <c r="B19" i="1"/>
  <c r="F4" i="1"/>
  <c r="F19" i="1" l="1"/>
  <c r="R8" i="1"/>
  <c r="S15" i="1" l="1"/>
  <c r="T15" i="1"/>
  <c r="T9" i="1"/>
  <c r="T10" i="1"/>
  <c r="T11" i="1"/>
  <c r="T12" i="1"/>
  <c r="T13" i="1"/>
  <c r="T14" i="1"/>
  <c r="T8" i="1"/>
  <c r="R9" i="1" l="1"/>
  <c r="R10" i="1"/>
  <c r="R11" i="1"/>
  <c r="R12" i="1"/>
  <c r="R13" i="1"/>
  <c r="R14" i="1"/>
  <c r="J19" i="1"/>
  <c r="S9" i="1"/>
  <c r="S10" i="1"/>
  <c r="S11" i="1"/>
  <c r="S12" i="1"/>
  <c r="S13" i="1"/>
  <c r="S14" i="1"/>
  <c r="S8" i="1"/>
  <c r="J2" i="1"/>
  <c r="G19" i="1"/>
  <c r="M2" i="1"/>
  <c r="I19" i="1"/>
  <c r="H19" i="1"/>
  <c r="Q14" i="1" l="1"/>
  <c r="U14" i="1"/>
  <c r="U13" i="1"/>
  <c r="Q13" i="1"/>
  <c r="Q12" i="1"/>
  <c r="U12" i="1"/>
  <c r="U11" i="1"/>
  <c r="Q11" i="1"/>
  <c r="U10" i="1"/>
  <c r="Q10" i="1"/>
  <c r="U9" i="1"/>
  <c r="Q9" i="1"/>
  <c r="R15" i="1"/>
  <c r="Q8" i="1"/>
  <c r="U8" i="1"/>
  <c r="Q15" i="1" l="1"/>
  <c r="U15" i="1"/>
  <c r="Q17" i="1" s="1"/>
</calcChain>
</file>

<file path=xl/sharedStrings.xml><?xml version="1.0" encoding="utf-8"?>
<sst xmlns="http://schemas.openxmlformats.org/spreadsheetml/2006/main" count="46" uniqueCount="35">
  <si>
    <t>α</t>
  </si>
  <si>
    <t>T</t>
  </si>
  <si>
    <t>z0</t>
  </si>
  <si>
    <t>R</t>
  </si>
  <si>
    <t>r</t>
  </si>
  <si>
    <t>k</t>
  </si>
  <si>
    <t>I</t>
  </si>
  <si>
    <t>I1</t>
  </si>
  <si>
    <t>I2</t>
  </si>
  <si>
    <t>I_teor</t>
  </si>
  <si>
    <t>I1_teor</t>
  </si>
  <si>
    <t>I2_teor</t>
  </si>
  <si>
    <t>I1+I2</t>
  </si>
  <si>
    <t>Cреднее</t>
  </si>
  <si>
    <t>h</t>
  </si>
  <si>
    <t>m</t>
  </si>
  <si>
    <t xml:space="preserve">Отсюда </t>
  </si>
  <si>
    <t>тау = примерно 0,04 на 10 колебаний</t>
  </si>
  <si>
    <t>T1</t>
  </si>
  <si>
    <t>T2</t>
  </si>
  <si>
    <t>T platf</t>
  </si>
  <si>
    <t>4,14*10^-4</t>
  </si>
  <si>
    <t>I teor</t>
  </si>
  <si>
    <t>I pract</t>
  </si>
  <si>
    <t>T3</t>
  </si>
  <si>
    <t>h, cm</t>
  </si>
  <si>
    <t>H, cm</t>
  </si>
  <si>
    <t>a, cm</t>
  </si>
  <si>
    <t>b, cm</t>
  </si>
  <si>
    <t>m, g</t>
  </si>
  <si>
    <t>m1</t>
  </si>
  <si>
    <t>m2</t>
  </si>
  <si>
    <t>d, cm</t>
  </si>
  <si>
    <t>D, cm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</si>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</sst>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1" xfId="0" applyFill="1" applyBorder="1"/>
    <xf numFmtId="2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3" xfId="0" applyFill="1" applyBorder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workbookViewId="0">
      <selection activeCell="O2" sqref="O2:P8"/>
    </sheetView>
  </sheetViews>
  <sheetFormatPr defaultRowHeight="15.6" thickTop="1" thickBottom="1" x14ac:dyDescent="0.35"/>
  <cols>
    <col min="4" max="4" width="8.88671875" style="2"/>
    <col min="5" max="5" width="12.21875" style="2" customWidth="1"/>
    <col min="6" max="6" width="11" bestFit="1" customWidth="1"/>
    <col min="17" max="17" width="16.21875" customWidth="1"/>
    <col min="18" max="18" width="12" bestFit="1" customWidth="1"/>
    <col min="19" max="19" width="13.44140625" customWidth="1"/>
    <col min="20" max="20" width="35.21875" customWidth="1"/>
    <col min="21" max="21" width="22.88671875" customWidth="1"/>
  </cols>
  <sheetData>
    <row r="1" spans="1:21" thickTop="1" thickBot="1" x14ac:dyDescent="0.35">
      <c r="A1" s="1" t="s">
        <v>0</v>
      </c>
      <c r="B1" s="2" t="s">
        <v>1</v>
      </c>
      <c r="D1" s="2" t="s">
        <v>2</v>
      </c>
      <c r="E1" s="2">
        <v>2140</v>
      </c>
      <c r="F1">
        <v>1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O1" s="2" t="s">
        <v>1</v>
      </c>
      <c r="P1" s="2" t="s">
        <v>25</v>
      </c>
      <c r="Q1">
        <v>1</v>
      </c>
      <c r="R1" s="6">
        <v>2.2400000000000002</v>
      </c>
    </row>
    <row r="2" spans="1:21" thickTop="1" thickBot="1" x14ac:dyDescent="0.35">
      <c r="A2" s="2">
        <v>1</v>
      </c>
      <c r="B2" s="2">
        <v>4.4450000000000003</v>
      </c>
      <c r="D2" s="2" t="s">
        <v>3</v>
      </c>
      <c r="E2" s="2">
        <v>114.5</v>
      </c>
      <c r="F2">
        <v>0.5</v>
      </c>
      <c r="J2" s="7">
        <f>K2+L2-C14</f>
        <v>1.4152000000000001E-2</v>
      </c>
      <c r="K2" s="7">
        <v>1.2030000000000001E-2</v>
      </c>
      <c r="L2" s="7">
        <v>9.4319999999999994E-3</v>
      </c>
      <c r="M2" s="7">
        <f>H12+I12-C17</f>
        <v>1.4286500000000001E-2</v>
      </c>
      <c r="O2" s="2">
        <v>3.1257999999999999</v>
      </c>
      <c r="P2" s="2">
        <v>0</v>
      </c>
      <c r="Q2">
        <v>2</v>
      </c>
      <c r="R2">
        <v>2.2000000000000002</v>
      </c>
      <c r="S2" t="s">
        <v>16</v>
      </c>
      <c r="T2" t="s">
        <v>17</v>
      </c>
    </row>
    <row r="3" spans="1:21" thickTop="1" thickBot="1" x14ac:dyDescent="0.35">
      <c r="A3" s="2">
        <v>2</v>
      </c>
      <c r="B3" s="2">
        <v>4.45</v>
      </c>
      <c r="D3" s="2" t="s">
        <v>4</v>
      </c>
      <c r="E3" s="2">
        <v>30.5</v>
      </c>
      <c r="F3">
        <v>0.3</v>
      </c>
      <c r="G3" s="2"/>
      <c r="H3" s="2"/>
      <c r="I3" s="2"/>
      <c r="J3" s="8"/>
      <c r="K3" s="8"/>
      <c r="L3" s="8"/>
      <c r="M3" s="8"/>
      <c r="O3" s="2">
        <v>3.1476000000000002</v>
      </c>
      <c r="P3" s="2">
        <v>1</v>
      </c>
      <c r="Q3">
        <v>3</v>
      </c>
      <c r="R3">
        <v>2.1960000000000002</v>
      </c>
    </row>
    <row r="4" spans="1:21" thickTop="1" thickBot="1" x14ac:dyDescent="0.35">
      <c r="A4" s="3">
        <v>3</v>
      </c>
      <c r="B4" s="3">
        <v>4.4400000000000004</v>
      </c>
      <c r="D4" s="2" t="s">
        <v>5</v>
      </c>
      <c r="E4" s="2" t="s">
        <v>21</v>
      </c>
      <c r="F4">
        <f>4.14*SQRT((F1/E1)*(F1/E1)+(F2/E2)*(F2/E2)+(F3/E3)*(F3/E3))</f>
        <v>4.4596005186329758E-2</v>
      </c>
      <c r="G4" s="2"/>
      <c r="H4" s="2"/>
      <c r="I4" s="2"/>
      <c r="J4" s="8"/>
      <c r="K4" s="8"/>
      <c r="L4" s="8"/>
      <c r="M4" s="8"/>
      <c r="O4" s="2">
        <v>3.1968000000000001</v>
      </c>
      <c r="P4" s="2">
        <v>2</v>
      </c>
      <c r="Q4">
        <v>4</v>
      </c>
      <c r="R4">
        <v>2.1920000000000002</v>
      </c>
    </row>
    <row r="5" spans="1:21" thickTop="1" thickBot="1" x14ac:dyDescent="0.35">
      <c r="A5" s="11"/>
      <c r="B5" s="11"/>
      <c r="D5" s="5" t="s">
        <v>15</v>
      </c>
      <c r="E5" s="5">
        <v>934.7</v>
      </c>
      <c r="G5" s="2"/>
      <c r="H5" s="2"/>
      <c r="I5" s="2"/>
      <c r="J5" s="8"/>
      <c r="K5" s="8"/>
      <c r="L5" s="8"/>
      <c r="M5" s="8"/>
      <c r="O5" s="2">
        <v>3.4148000000000001</v>
      </c>
      <c r="P5" s="2">
        <v>3</v>
      </c>
    </row>
    <row r="6" spans="1:21" thickTop="1" thickBot="1" x14ac:dyDescent="0.35">
      <c r="A6" s="10"/>
      <c r="B6" s="10"/>
      <c r="G6" s="2"/>
      <c r="H6" s="2"/>
      <c r="I6" s="2"/>
      <c r="J6" s="8"/>
      <c r="K6" s="8"/>
      <c r="L6" s="8"/>
      <c r="M6" s="8"/>
      <c r="O6" s="2">
        <v>3.5678999999999998</v>
      </c>
      <c r="P6" s="2">
        <v>4</v>
      </c>
    </row>
    <row r="7" spans="1:21" thickTop="1" thickBot="1" x14ac:dyDescent="0.35">
      <c r="A7" s="10"/>
      <c r="B7" s="10"/>
      <c r="G7" s="2"/>
      <c r="H7" s="2"/>
      <c r="I7" s="2"/>
      <c r="J7" s="8"/>
      <c r="K7" s="8"/>
      <c r="L7" s="8"/>
      <c r="M7" s="8"/>
      <c r="O7" s="2">
        <v>3.6781000000000001</v>
      </c>
      <c r="P7" s="2">
        <v>5</v>
      </c>
      <c r="R7" t="s">
        <v>6</v>
      </c>
      <c r="S7" t="s">
        <v>34</v>
      </c>
    </row>
    <row r="8" spans="1:21" thickTop="1" thickBot="1" x14ac:dyDescent="0.35">
      <c r="A8" s="10"/>
      <c r="B8" s="10"/>
      <c r="G8" s="2"/>
      <c r="H8" s="2"/>
      <c r="I8" s="2"/>
      <c r="J8" s="8"/>
      <c r="K8" s="8"/>
      <c r="L8" s="8"/>
      <c r="M8" s="8"/>
      <c r="O8" s="2">
        <v>3.8517999999999999</v>
      </c>
      <c r="P8" s="2">
        <v>6</v>
      </c>
      <c r="Q8">
        <f>R8*R8</f>
        <v>8.4477011297426019E-5</v>
      </c>
      <c r="R8">
        <f>O2*O2*2.2722*4.14/10000</f>
        <v>9.1911376497921093E-3</v>
      </c>
      <c r="S8">
        <f>P2*P2/10000</f>
        <v>0</v>
      </c>
      <c r="T8">
        <f>S8*S8</f>
        <v>0</v>
      </c>
      <c r="U8">
        <f>R8*S8</f>
        <v>0</v>
      </c>
    </row>
    <row r="9" spans="1:21" thickTop="1" thickBot="1" x14ac:dyDescent="0.35">
      <c r="A9" s="10"/>
      <c r="B9" s="10"/>
      <c r="G9" s="2"/>
      <c r="H9" s="2"/>
      <c r="I9" s="2"/>
      <c r="J9" s="8"/>
      <c r="K9" s="8"/>
      <c r="L9" s="8"/>
      <c r="M9" s="8"/>
      <c r="O9" s="2"/>
      <c r="P9" s="2"/>
      <c r="Q9">
        <f t="shared" ref="Q9:Q14" si="0">R9*R9</f>
        <v>8.6858422949567243E-5</v>
      </c>
      <c r="R9">
        <f t="shared" ref="R9:R14" si="1">O3*O3*2.2722*4.14/10000</f>
        <v>9.319786636483007E-3</v>
      </c>
      <c r="S9">
        <f t="shared" ref="S9:S14" si="2">P3*P3/10000</f>
        <v>1E-4</v>
      </c>
      <c r="T9">
        <f t="shared" ref="T9:T14" si="3">S9*S9</f>
        <v>1E-8</v>
      </c>
      <c r="U9">
        <f t="shared" ref="U9:U14" si="4">R9*S9</f>
        <v>9.3197866364830073E-7</v>
      </c>
    </row>
    <row r="10" spans="1:21" thickTop="1" thickBot="1" x14ac:dyDescent="0.35">
      <c r="A10" s="10"/>
      <c r="B10" s="10"/>
      <c r="G10" s="2"/>
      <c r="H10" s="2"/>
      <c r="I10" s="2"/>
      <c r="J10" s="8"/>
      <c r="K10" s="8"/>
      <c r="L10" s="8"/>
      <c r="M10" s="8"/>
      <c r="O10" s="2"/>
      <c r="P10" s="2"/>
      <c r="Q10">
        <f t="shared" si="0"/>
        <v>9.2417807124916821E-5</v>
      </c>
      <c r="R10">
        <f t="shared" si="1"/>
        <v>9.6134180770897932E-3</v>
      </c>
      <c r="S10">
        <f t="shared" si="2"/>
        <v>4.0000000000000002E-4</v>
      </c>
      <c r="T10">
        <f t="shared" si="3"/>
        <v>1.6E-7</v>
      </c>
      <c r="U10">
        <f t="shared" si="4"/>
        <v>3.8453672308359177E-6</v>
      </c>
    </row>
    <row r="11" spans="1:21" thickTop="1" thickBot="1" x14ac:dyDescent="0.35">
      <c r="A11" s="10"/>
      <c r="B11" s="10"/>
      <c r="G11" s="3"/>
      <c r="H11" s="3"/>
      <c r="I11" s="3"/>
      <c r="J11" s="9"/>
      <c r="K11" s="9"/>
      <c r="L11" s="9"/>
      <c r="M11" s="9"/>
      <c r="O11" s="2"/>
      <c r="P11" s="2"/>
      <c r="Q11">
        <f t="shared" si="0"/>
        <v>1.2032472679284063E-4</v>
      </c>
      <c r="R11">
        <f t="shared" si="1"/>
        <v>1.0969262819024833E-2</v>
      </c>
      <c r="S11">
        <f t="shared" si="2"/>
        <v>8.9999999999999998E-4</v>
      </c>
      <c r="T11">
        <f t="shared" si="3"/>
        <v>8.0999999999999997E-7</v>
      </c>
      <c r="U11">
        <f t="shared" si="4"/>
        <v>9.872336537122349E-6</v>
      </c>
    </row>
    <row r="12" spans="1:21" thickTop="1" thickBot="1" x14ac:dyDescent="0.35">
      <c r="F12" s="4" t="s">
        <v>13</v>
      </c>
      <c r="G12" s="2">
        <v>1.4277E-2</v>
      </c>
      <c r="H12" s="2">
        <v>1.21E-2</v>
      </c>
      <c r="I12" s="2">
        <v>9.6305000000000002E-3</v>
      </c>
      <c r="J12" s="12">
        <v>1.234E-2</v>
      </c>
      <c r="Q12">
        <f t="shared" si="0"/>
        <v>1.433984601080647E-4</v>
      </c>
      <c r="R12">
        <f t="shared" si="1"/>
        <v>1.1974909607511228E-2</v>
      </c>
      <c r="S12">
        <f t="shared" si="2"/>
        <v>1.6000000000000001E-3</v>
      </c>
      <c r="T12">
        <f t="shared" si="3"/>
        <v>2.5600000000000001E-6</v>
      </c>
      <c r="U12">
        <f t="shared" si="4"/>
        <v>1.9159855372017964E-5</v>
      </c>
    </row>
    <row r="13" spans="1:21" thickTop="1" thickBot="1" x14ac:dyDescent="0.35">
      <c r="B13" t="s">
        <v>20</v>
      </c>
      <c r="C13" t="s">
        <v>22</v>
      </c>
      <c r="G13" t="s">
        <v>1</v>
      </c>
      <c r="H13" t="s">
        <v>18</v>
      </c>
      <c r="I13" t="s">
        <v>19</v>
      </c>
      <c r="J13" t="s">
        <v>24</v>
      </c>
      <c r="N13" t="s">
        <v>4</v>
      </c>
      <c r="O13" t="s">
        <v>14</v>
      </c>
      <c r="P13" t="s">
        <v>3</v>
      </c>
      <c r="Q13">
        <f t="shared" si="0"/>
        <v>1.6195259970452992E-4</v>
      </c>
      <c r="R13">
        <f t="shared" si="1"/>
        <v>1.2726059865666588E-2</v>
      </c>
      <c r="S13">
        <f t="shared" si="2"/>
        <v>2.5000000000000001E-3</v>
      </c>
      <c r="T13">
        <f t="shared" si="3"/>
        <v>6.2500000000000003E-6</v>
      </c>
      <c r="U13">
        <f t="shared" si="4"/>
        <v>3.1815149664166469E-5</v>
      </c>
    </row>
    <row r="14" spans="1:21" thickTop="1" thickBot="1" x14ac:dyDescent="0.35">
      <c r="A14">
        <f>($B$19 - B14)*($B$19 - B14)</f>
        <v>0</v>
      </c>
      <c r="B14">
        <v>4.3860000000000001</v>
      </c>
      <c r="C14">
        <v>7.3099999999999997E-3</v>
      </c>
      <c r="F14">
        <f>($I$19-I14)*($I$19-I14)</f>
        <v>4.0000000000168825E-8</v>
      </c>
      <c r="G14">
        <v>3.903</v>
      </c>
      <c r="H14">
        <v>4.1669999999999998</v>
      </c>
      <c r="I14">
        <v>3.9129999999999998</v>
      </c>
      <c r="J14">
        <v>3.6808000000000001</v>
      </c>
      <c r="N14">
        <v>4.59</v>
      </c>
      <c r="O14">
        <v>2.4300000000000002</v>
      </c>
      <c r="P14">
        <v>4.59</v>
      </c>
      <c r="Q14">
        <f t="shared" si="0"/>
        <v>1.9478194965871337E-4</v>
      </c>
      <c r="R14">
        <f t="shared" si="1"/>
        <v>1.395643040532619E-2</v>
      </c>
      <c r="S14">
        <f t="shared" si="2"/>
        <v>3.5999999999999999E-3</v>
      </c>
      <c r="T14">
        <f t="shared" si="3"/>
        <v>1.296E-5</v>
      </c>
      <c r="U14">
        <f t="shared" si="4"/>
        <v>5.0243149459174285E-5</v>
      </c>
    </row>
    <row r="15" spans="1:21" thickTop="1" thickBot="1" x14ac:dyDescent="0.35">
      <c r="A15">
        <f t="shared" ref="A15:A18" si="5">($B$19 - B15)*($B$19 - B15)</f>
        <v>1.0000000000006678E-6</v>
      </c>
      <c r="B15">
        <v>4.3849999999999998</v>
      </c>
      <c r="F15">
        <f t="shared" ref="F15:F18" si="6">($I$19-I15)*($I$19-I15)</f>
        <v>4.840000000002842E-6</v>
      </c>
      <c r="G15">
        <v>3.9020000000000001</v>
      </c>
      <c r="H15">
        <v>4.1639999999999997</v>
      </c>
      <c r="I15">
        <v>3.915</v>
      </c>
      <c r="J15">
        <v>3.6690999999999998</v>
      </c>
      <c r="Q15">
        <f>AVERAGE(Q8:Q14)</f>
        <v>1.2631585394800839E-4</v>
      </c>
      <c r="R15">
        <f t="shared" ref="R15:U15" si="7">AVERAGE(R8:R14)</f>
        <v>1.1107286437270537E-2</v>
      </c>
      <c r="S15">
        <f t="shared" si="7"/>
        <v>1.3000000000000002E-3</v>
      </c>
      <c r="T15">
        <f t="shared" si="7"/>
        <v>3.2499999999999998E-6</v>
      </c>
      <c r="U15">
        <f t="shared" si="7"/>
        <v>1.6552548132423612E-5</v>
      </c>
    </row>
    <row r="16" spans="1:21" thickTop="1" thickBot="1" x14ac:dyDescent="0.35">
      <c r="A16">
        <f t="shared" si="5"/>
        <v>9.9999999999889161E-7</v>
      </c>
      <c r="B16">
        <v>4.3869999999999996</v>
      </c>
      <c r="C16" t="s">
        <v>23</v>
      </c>
      <c r="F16">
        <f t="shared" si="6"/>
        <v>6.3999999999914853E-7</v>
      </c>
      <c r="G16">
        <v>3.9020000000000001</v>
      </c>
      <c r="H16">
        <v>4.17</v>
      </c>
      <c r="I16">
        <v>3.9119999999999999</v>
      </c>
      <c r="J16">
        <v>3.6738</v>
      </c>
      <c r="N16" t="s">
        <v>30</v>
      </c>
      <c r="O16" t="s">
        <v>31</v>
      </c>
    </row>
    <row r="17" spans="1:17" thickTop="1" thickBot="1" x14ac:dyDescent="0.35">
      <c r="A17">
        <f t="shared" si="5"/>
        <v>0</v>
      </c>
      <c r="B17">
        <v>4.3860000000000001</v>
      </c>
      <c r="C17">
        <v>7.4440000000000001E-3</v>
      </c>
      <c r="F17">
        <f t="shared" si="6"/>
        <v>6.3999999999914853E-7</v>
      </c>
      <c r="G17">
        <v>3.8969999999999998</v>
      </c>
      <c r="H17">
        <v>4.1689999999999996</v>
      </c>
      <c r="I17">
        <v>3.9119999999999999</v>
      </c>
      <c r="J17">
        <v>3.6751</v>
      </c>
      <c r="N17">
        <v>669.2</v>
      </c>
      <c r="O17">
        <v>668.3</v>
      </c>
      <c r="Q17">
        <f>(U15-S15*R15)/(T15-S15*S15)</f>
        <v>1.3545357461358416</v>
      </c>
    </row>
    <row r="18" spans="1:17" thickTop="1" thickBot="1" x14ac:dyDescent="0.35">
      <c r="A18">
        <f t="shared" si="5"/>
        <v>0</v>
      </c>
      <c r="B18">
        <v>4.3860000000000001</v>
      </c>
      <c r="F18">
        <f t="shared" si="6"/>
        <v>6.3999999999914853E-7</v>
      </c>
      <c r="G18">
        <v>3.903</v>
      </c>
      <c r="H18">
        <v>4.165</v>
      </c>
      <c r="I18">
        <v>3.9119999999999999</v>
      </c>
      <c r="J18">
        <v>3.6745999999999999</v>
      </c>
    </row>
    <row r="19" spans="1:17" thickTop="1" thickBot="1" x14ac:dyDescent="0.35">
      <c r="A19">
        <f>1/5*SQRT(SUM(A14:A18))</f>
        <v>2.828427124745879E-4</v>
      </c>
      <c r="B19">
        <f>AVERAGE(B14:B18)</f>
        <v>4.3860000000000001</v>
      </c>
      <c r="F19">
        <f>1/5*SQRT(SUM(F14:F18))</f>
        <v>5.215361924162295E-4</v>
      </c>
      <c r="G19">
        <f>AVERAGE(G14:G18)</f>
        <v>3.9014000000000002</v>
      </c>
      <c r="H19">
        <f>AVERAGE(H14:H18)</f>
        <v>4.1669999999999998</v>
      </c>
      <c r="I19">
        <f>AVERAGE(I14:I18)</f>
        <v>3.9127999999999994</v>
      </c>
      <c r="J19">
        <f>AVERAGE(J14:J18)</f>
        <v>3.6746799999999999</v>
      </c>
      <c r="K19" s="13">
        <f>G12*SQRT(2*(0.02/G19)*(0.02/G19)+9.33351*10^(-5) + (0.3 / (H25+I29)) * (0.3 / (H25+I29)))</f>
        <v>1.7247715979391785E-4</v>
      </c>
      <c r="L19" s="13">
        <f>H12*SQRT(2*(0.02/H19)*(0.02/H19)+9.33351*10^(-5) + (0.3 / (H25)) * (0.3 / (H25)))</f>
        <v>1.4294839210451677E-4</v>
      </c>
      <c r="M19" s="13">
        <f>I12*SQRT(2*(0.02/I19)*(0.02/I19)+9.33351*10^(-5) + (0.3 / (I29)) * (0.3 / (I29)))</f>
        <v>1.1630668801134083E-4</v>
      </c>
      <c r="N19" s="13">
        <f>J12*SQRT(2*(0.02/J19)*(0.02/J19)+9.33351*10^(-5) + (0.3 / (J27)) * (0.3 / (J27)))</f>
        <v>1.5245546881363653E-4</v>
      </c>
    </row>
    <row r="20" spans="1:17" thickTop="1" thickBot="1" x14ac:dyDescent="0.35">
      <c r="H20" t="s">
        <v>32</v>
      </c>
      <c r="I20" t="s">
        <v>32</v>
      </c>
      <c r="J20" t="s">
        <v>27</v>
      </c>
    </row>
    <row r="21" spans="1:17" thickTop="1" thickBot="1" x14ac:dyDescent="0.35">
      <c r="H21">
        <v>15.89</v>
      </c>
      <c r="I21">
        <v>17.04</v>
      </c>
      <c r="J21">
        <v>2.78</v>
      </c>
    </row>
    <row r="22" spans="1:17" thickTop="1" thickBot="1" x14ac:dyDescent="0.35">
      <c r="H22" t="s">
        <v>25</v>
      </c>
      <c r="I22" t="s">
        <v>26</v>
      </c>
      <c r="J22" t="s">
        <v>25</v>
      </c>
    </row>
    <row r="23" spans="1:17" thickTop="1" thickBot="1" x14ac:dyDescent="0.35">
      <c r="H23">
        <v>5.57</v>
      </c>
      <c r="I23">
        <v>0.48</v>
      </c>
      <c r="J23">
        <v>20.9</v>
      </c>
    </row>
    <row r="24" spans="1:17" thickTop="1" thickBot="1" x14ac:dyDescent="0.35">
      <c r="H24" t="s">
        <v>29</v>
      </c>
      <c r="I24" t="s">
        <v>33</v>
      </c>
      <c r="J24" t="s">
        <v>28</v>
      </c>
    </row>
    <row r="25" spans="1:17" thickTop="1" thickBot="1" x14ac:dyDescent="0.35">
      <c r="H25">
        <v>747.9</v>
      </c>
      <c r="I25">
        <v>1.03</v>
      </c>
      <c r="J25">
        <v>2.8</v>
      </c>
    </row>
    <row r="26" spans="1:17" thickTop="1" thickBot="1" x14ac:dyDescent="0.35">
      <c r="I26" t="s">
        <v>25</v>
      </c>
      <c r="J26" t="s">
        <v>29</v>
      </c>
    </row>
    <row r="27" spans="1:17" thickTop="1" thickBot="1" x14ac:dyDescent="0.35">
      <c r="I27">
        <v>2.4300000000000002</v>
      </c>
      <c r="J27">
        <v>1272.8</v>
      </c>
    </row>
    <row r="28" spans="1:17" thickTop="1" thickBot="1" x14ac:dyDescent="0.35">
      <c r="I28" t="s">
        <v>29</v>
      </c>
    </row>
    <row r="29" spans="1:17" thickTop="1" thickBot="1" x14ac:dyDescent="0.35">
      <c r="I29">
        <v>584.70000000000005</v>
      </c>
    </row>
    <row r="31" spans="1:17" thickTop="1" thickBot="1" x14ac:dyDescent="0.35">
      <c r="I31">
        <v>2.0236999999999998</v>
      </c>
    </row>
    <row r="32" spans="1:17" thickTop="1" thickBot="1" x14ac:dyDescent="0.35">
      <c r="I32">
        <v>109.4083</v>
      </c>
    </row>
    <row r="33" spans="9:9" thickTop="1" thickBot="1" x14ac:dyDescent="0.35">
      <c r="I33">
        <v>10.6</v>
      </c>
    </row>
    <row r="34" spans="9:9" thickTop="1" thickBot="1" x14ac:dyDescent="0.35">
      <c r="I34">
        <v>574.1</v>
      </c>
    </row>
  </sheetData>
  <mergeCells count="4">
    <mergeCell ref="K2:K11"/>
    <mergeCell ref="L2:L11"/>
    <mergeCell ref="M2:M11"/>
    <mergeCell ref="J2:J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2018-10-15T15:45:59Z</dcterms:modified>
</cp:coreProperties>
</file>