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ауф\МФТИ\Лабораторки\1.3.3\"/>
    </mc:Choice>
  </mc:AlternateContent>
  <xr:revisionPtr revIDLastSave="0" documentId="13_ncr:1_{E817BA4F-AFE1-4463-A275-4673DA7E8DC8}" xr6:coauthVersionLast="41" xr6:coauthVersionMax="41" xr10:uidLastSave="{00000000-0000-0000-0000-000000000000}"/>
  <bookViews>
    <workbookView xWindow="-108" yWindow="-108" windowWidth="23256" windowHeight="12576" xr2:uid="{A894C5D0-F9B8-48C6-AD29-29D256A6E06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7" i="1" l="1"/>
  <c r="P56" i="1"/>
  <c r="O57" i="1"/>
  <c r="O56" i="1"/>
  <c r="L57" i="1"/>
  <c r="L56" i="1"/>
  <c r="P34" i="1"/>
  <c r="S28" i="1"/>
  <c r="R28" i="1"/>
  <c r="Q28" i="1"/>
  <c r="Q27" i="1"/>
  <c r="S22" i="1"/>
  <c r="R22" i="1"/>
  <c r="W5" i="1"/>
  <c r="W6" i="1"/>
  <c r="W7" i="1"/>
  <c r="W8" i="1"/>
  <c r="W9" i="1"/>
  <c r="W10" i="1"/>
  <c r="W11" i="1"/>
  <c r="W12" i="1"/>
  <c r="W13" i="1"/>
  <c r="W14" i="1"/>
  <c r="W15" i="1"/>
  <c r="W4" i="1"/>
  <c r="S12" i="1"/>
  <c r="S13" i="1"/>
  <c r="S14" i="1"/>
  <c r="S15" i="1"/>
  <c r="S11" i="1"/>
  <c r="S10" i="1"/>
  <c r="S9" i="1"/>
  <c r="S8" i="1"/>
  <c r="S7" i="1"/>
  <c r="S6" i="1"/>
  <c r="S5" i="1"/>
  <c r="S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" i="1"/>
  <c r="L37" i="1" l="1"/>
  <c r="L36" i="1"/>
  <c r="L35" i="1"/>
  <c r="L34" i="1"/>
  <c r="H30" i="1"/>
  <c r="F30" i="1"/>
  <c r="H29" i="1"/>
  <c r="F29" i="1"/>
  <c r="H28" i="1"/>
  <c r="F28" i="1"/>
  <c r="F26" i="1"/>
  <c r="H26" i="1"/>
  <c r="F27" i="1"/>
  <c r="H27" i="1"/>
  <c r="Q10" i="1"/>
  <c r="Q9" i="1"/>
  <c r="Q8" i="1"/>
  <c r="N24" i="1"/>
  <c r="Q11" i="1" s="1"/>
  <c r="N21" i="1"/>
  <c r="N18" i="1"/>
  <c r="N15" i="1"/>
  <c r="N12" i="1"/>
  <c r="Q7" i="1" s="1"/>
  <c r="N9" i="1"/>
  <c r="Q6" i="1" s="1"/>
  <c r="N4" i="1"/>
  <c r="Q5" i="1" s="1"/>
  <c r="P1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4" i="1"/>
  <c r="H5" i="1"/>
  <c r="H6" i="1"/>
  <c r="H7" i="1"/>
  <c r="H8" i="1"/>
  <c r="H9" i="1"/>
  <c r="H10" i="1"/>
  <c r="H11" i="1"/>
  <c r="H12" i="1"/>
  <c r="H13" i="1"/>
  <c r="H14" i="1"/>
  <c r="F4" i="1"/>
  <c r="F5" i="1"/>
  <c r="F6" i="1"/>
  <c r="F7" i="1"/>
  <c r="F8" i="1"/>
  <c r="F9" i="1"/>
  <c r="F10" i="1"/>
  <c r="F11" i="1"/>
  <c r="F12" i="1"/>
  <c r="F13" i="1"/>
  <c r="F14" i="1"/>
  <c r="H3" i="1"/>
  <c r="F3" i="1"/>
</calcChain>
</file>

<file path=xl/sharedStrings.xml><?xml version="1.0" encoding="utf-8"?>
<sst xmlns="http://schemas.openxmlformats.org/spreadsheetml/2006/main" count="107" uniqueCount="33">
  <si>
    <t>d</t>
  </si>
  <si>
    <t>sigma d</t>
  </si>
  <si>
    <t>мм</t>
  </si>
  <si>
    <t>P</t>
  </si>
  <si>
    <t>в делениях</t>
  </si>
  <si>
    <t>Па</t>
  </si>
  <si>
    <t>sigma</t>
  </si>
  <si>
    <t>q</t>
  </si>
  <si>
    <t>l</t>
  </si>
  <si>
    <t>V</t>
  </si>
  <si>
    <t>t</t>
  </si>
  <si>
    <t>s</t>
  </si>
  <si>
    <t>sigma V</t>
  </si>
  <si>
    <t>sigma t</t>
  </si>
  <si>
    <t>rho</t>
  </si>
  <si>
    <t>pV = nuRT</t>
  </si>
  <si>
    <t>kg/s</t>
  </si>
  <si>
    <t>l, cm</t>
  </si>
  <si>
    <t>q, l/s</t>
  </si>
  <si>
    <t>p</t>
  </si>
  <si>
    <t>$P, \text{ Па}$</t>
  </si>
  <si>
    <t>$\sigma_P, \text{ Па}$</t>
  </si>
  <si>
    <t>$Q, \text{ л/с}$</t>
  </si>
  <si>
    <t>$\sigma_Q, \text{ л/с}$</t>
  </si>
  <si>
    <t>$l$, м</t>
  </si>
  <si>
    <t>$\sigma_l$, м</t>
  </si>
  <si>
    <t>$q$, л/c</t>
  </si>
  <si>
    <t>$P$, Па</t>
  </si>
  <si>
    <t>$\sigma_P$, Па</t>
  </si>
  <si>
    <t>$\sigma_q$, л/с</t>
  </si>
  <si>
    <t>q/p</t>
  </si>
  <si>
    <t>r</t>
  </si>
  <si>
    <t>хуйня нужная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</si>
</sst>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D355E-1BD0-4F25-AD82-5FBF44BBF434}">
  <dimension ref="A1:W62"/>
  <sheetViews>
    <sheetView tabSelected="1" topLeftCell="B37" workbookViewId="0">
      <selection activeCell="M59" sqref="M59"/>
    </sheetView>
  </sheetViews>
  <sheetFormatPr defaultRowHeight="14.4" x14ac:dyDescent="0.3"/>
  <cols>
    <col min="15" max="18" width="12" bestFit="1" customWidth="1"/>
  </cols>
  <sheetData>
    <row r="1" spans="1:23" ht="15.6" thickTop="1" thickBot="1" x14ac:dyDescent="0.35">
      <c r="A1" s="6"/>
      <c r="B1" s="6" t="s">
        <v>0</v>
      </c>
      <c r="C1" s="6" t="s">
        <v>1</v>
      </c>
      <c r="E1" s="10" t="s">
        <v>3</v>
      </c>
      <c r="F1" s="10"/>
      <c r="G1" s="10"/>
      <c r="H1" s="10"/>
      <c r="I1" t="s">
        <v>9</v>
      </c>
      <c r="J1" t="s">
        <v>10</v>
      </c>
      <c r="K1" t="s">
        <v>12</v>
      </c>
      <c r="L1" t="s">
        <v>13</v>
      </c>
      <c r="M1" t="s">
        <v>7</v>
      </c>
      <c r="O1" t="s">
        <v>14</v>
      </c>
      <c r="P1">
        <f>100000*0.029/8.31/297</f>
        <v>1.1750071918543639</v>
      </c>
    </row>
    <row r="2" spans="1:23" ht="15.6" thickTop="1" thickBot="1" x14ac:dyDescent="0.35">
      <c r="A2" s="6">
        <v>1</v>
      </c>
      <c r="B2" s="6">
        <v>5.25</v>
      </c>
      <c r="C2" s="6">
        <v>0.05</v>
      </c>
      <c r="E2" t="s">
        <v>4</v>
      </c>
      <c r="F2" t="s">
        <v>5</v>
      </c>
      <c r="G2" t="s">
        <v>6</v>
      </c>
      <c r="H2" t="s">
        <v>5</v>
      </c>
      <c r="I2" t="s">
        <v>8</v>
      </c>
      <c r="J2" t="s">
        <v>11</v>
      </c>
      <c r="K2" t="s">
        <v>8</v>
      </c>
      <c r="L2" t="s">
        <v>11</v>
      </c>
      <c r="M2" t="s">
        <v>16</v>
      </c>
    </row>
    <row r="3" spans="1:23" ht="15.6" thickTop="1" thickBot="1" x14ac:dyDescent="0.35">
      <c r="A3" s="6">
        <v>2</v>
      </c>
      <c r="B3" s="6">
        <v>3</v>
      </c>
      <c r="C3" s="6">
        <v>0.1</v>
      </c>
      <c r="E3" s="1">
        <v>22</v>
      </c>
      <c r="F3" s="2">
        <f>E3*9.8*0.2</f>
        <v>43.120000000000005</v>
      </c>
      <c r="G3" s="2">
        <v>1</v>
      </c>
      <c r="H3" s="2">
        <f>G3*9.8*0.2</f>
        <v>1.9600000000000002</v>
      </c>
      <c r="I3" s="2">
        <v>3</v>
      </c>
      <c r="J3" s="2">
        <v>112</v>
      </c>
      <c r="K3" s="2">
        <v>0.02</v>
      </c>
      <c r="L3" s="2">
        <v>1</v>
      </c>
      <c r="M3" s="3">
        <f>I3/J3</f>
        <v>2.6785714285714284E-2</v>
      </c>
      <c r="O3" t="s">
        <v>15</v>
      </c>
      <c r="S3" t="s">
        <v>20</v>
      </c>
      <c r="T3" t="s">
        <v>21</v>
      </c>
      <c r="U3" t="s">
        <v>22</v>
      </c>
      <c r="V3" t="s">
        <v>23</v>
      </c>
    </row>
    <row r="4" spans="1:23" ht="15.6" thickTop="1" thickBot="1" x14ac:dyDescent="0.35">
      <c r="A4" s="6">
        <v>3</v>
      </c>
      <c r="B4" s="6">
        <v>3.9</v>
      </c>
      <c r="C4" s="6">
        <v>0.05</v>
      </c>
      <c r="E4" s="4">
        <v>22</v>
      </c>
      <c r="F4">
        <f t="shared" ref="F4:F30" si="0">E4*9.8*0.2</f>
        <v>43.120000000000005</v>
      </c>
      <c r="G4">
        <v>1</v>
      </c>
      <c r="H4">
        <f t="shared" ref="H4:H30" si="1">G4*9.8*0.2</f>
        <v>1.9600000000000002</v>
      </c>
      <c r="I4">
        <v>1</v>
      </c>
      <c r="J4">
        <v>36</v>
      </c>
      <c r="K4">
        <v>0.02</v>
      </c>
      <c r="L4">
        <v>1</v>
      </c>
      <c r="M4" s="3">
        <f t="shared" ref="M4:M30" si="2">I4/J4</f>
        <v>2.7777777777777776E-2</v>
      </c>
      <c r="N4">
        <f>AVERAGE(M3:M7)</f>
        <v>2.7429214929214928E-2</v>
      </c>
      <c r="S4">
        <f>F3</f>
        <v>43.120000000000005</v>
      </c>
      <c r="T4">
        <v>2</v>
      </c>
      <c r="U4">
        <v>2.6800000000000001E-2</v>
      </c>
      <c r="V4">
        <v>2.9999999999999997E-4</v>
      </c>
      <c r="W4" s="8">
        <f>V4/U4*100</f>
        <v>1.1194029850746268</v>
      </c>
    </row>
    <row r="5" spans="1:23" ht="15.6" thickTop="1" thickBot="1" x14ac:dyDescent="0.35">
      <c r="A5" s="6"/>
      <c r="B5" s="9" t="s">
        <v>2</v>
      </c>
      <c r="C5" s="9"/>
      <c r="E5" s="4">
        <v>22</v>
      </c>
      <c r="F5">
        <f t="shared" si="0"/>
        <v>43.120000000000005</v>
      </c>
      <c r="G5">
        <v>1</v>
      </c>
      <c r="H5">
        <f t="shared" si="1"/>
        <v>1.9600000000000002</v>
      </c>
      <c r="I5">
        <v>1</v>
      </c>
      <c r="J5">
        <v>37</v>
      </c>
      <c r="K5">
        <v>0.02</v>
      </c>
      <c r="L5">
        <v>1</v>
      </c>
      <c r="M5" s="3">
        <f t="shared" si="2"/>
        <v>2.7027027027027029E-2</v>
      </c>
      <c r="P5">
        <v>43.12</v>
      </c>
      <c r="Q5">
        <f>N4</f>
        <v>2.7429214929214928E-2</v>
      </c>
      <c r="S5">
        <f>F8</f>
        <v>72.52000000000001</v>
      </c>
      <c r="T5">
        <v>2</v>
      </c>
      <c r="U5">
        <v>4.3999999999999997E-2</v>
      </c>
      <c r="V5">
        <v>2E-3</v>
      </c>
      <c r="W5" s="8">
        <f t="shared" ref="W5:W15" si="3">V5/U5*100</f>
        <v>4.5454545454545459</v>
      </c>
    </row>
    <row r="6" spans="1:23" ht="15.6" thickTop="1" thickBot="1" x14ac:dyDescent="0.35">
      <c r="E6" s="4">
        <v>22</v>
      </c>
      <c r="F6">
        <f t="shared" si="0"/>
        <v>43.120000000000005</v>
      </c>
      <c r="G6">
        <v>1</v>
      </c>
      <c r="H6">
        <f t="shared" si="1"/>
        <v>1.9600000000000002</v>
      </c>
      <c r="I6">
        <v>1</v>
      </c>
      <c r="J6">
        <v>36</v>
      </c>
      <c r="K6">
        <v>0.02</v>
      </c>
      <c r="L6">
        <v>1</v>
      </c>
      <c r="M6" s="3">
        <f t="shared" si="2"/>
        <v>2.7777777777777776E-2</v>
      </c>
      <c r="P6">
        <v>72.52</v>
      </c>
      <c r="Q6">
        <f>N9</f>
        <v>4.4137022397891967E-2</v>
      </c>
      <c r="S6">
        <f>F11</f>
        <v>94.080000000000013</v>
      </c>
      <c r="T6">
        <v>2</v>
      </c>
      <c r="U6">
        <v>5.7000000000000002E-2</v>
      </c>
      <c r="V6">
        <v>3.0000000000000001E-3</v>
      </c>
      <c r="W6" s="8">
        <f t="shared" si="3"/>
        <v>5.2631578947368416</v>
      </c>
    </row>
    <row r="7" spans="1:23" ht="15.6" thickTop="1" thickBot="1" x14ac:dyDescent="0.35">
      <c r="E7" s="5">
        <v>22</v>
      </c>
      <c r="F7" s="7">
        <f t="shared" si="0"/>
        <v>43.120000000000005</v>
      </c>
      <c r="G7" s="7">
        <v>1</v>
      </c>
      <c r="H7" s="7">
        <f t="shared" si="1"/>
        <v>1.9600000000000002</v>
      </c>
      <c r="I7" s="7">
        <v>1</v>
      </c>
      <c r="J7" s="7">
        <v>36</v>
      </c>
      <c r="K7" s="7">
        <v>0.02</v>
      </c>
      <c r="L7" s="7">
        <v>1</v>
      </c>
      <c r="M7" s="3">
        <f t="shared" si="2"/>
        <v>2.7777777777777776E-2</v>
      </c>
      <c r="P7">
        <v>94.08</v>
      </c>
      <c r="Q7">
        <f>N12</f>
        <v>5.6644880174291944E-2</v>
      </c>
      <c r="S7">
        <f>F14</f>
        <v>107.80000000000001</v>
      </c>
      <c r="T7">
        <v>2</v>
      </c>
      <c r="U7">
        <v>6.3E-2</v>
      </c>
      <c r="V7">
        <v>4.0000000000000001E-3</v>
      </c>
      <c r="W7" s="8">
        <f t="shared" si="3"/>
        <v>6.3492063492063489</v>
      </c>
    </row>
    <row r="8" spans="1:23" ht="15.6" thickTop="1" thickBot="1" x14ac:dyDescent="0.35">
      <c r="E8" s="1">
        <v>37</v>
      </c>
      <c r="F8" s="2">
        <f t="shared" si="0"/>
        <v>72.52000000000001</v>
      </c>
      <c r="G8" s="2">
        <v>1</v>
      </c>
      <c r="H8" s="2">
        <f t="shared" si="1"/>
        <v>1.9600000000000002</v>
      </c>
      <c r="I8" s="2">
        <v>1</v>
      </c>
      <c r="J8" s="2">
        <v>23</v>
      </c>
      <c r="K8" s="2">
        <v>0.02</v>
      </c>
      <c r="L8" s="2">
        <v>1</v>
      </c>
      <c r="M8" s="3">
        <f t="shared" si="2"/>
        <v>4.3478260869565216E-2</v>
      </c>
      <c r="P8">
        <v>107.8</v>
      </c>
      <c r="Q8">
        <f>N15</f>
        <v>6.25E-2</v>
      </c>
      <c r="S8">
        <f>F17</f>
        <v>131.32000000000002</v>
      </c>
      <c r="T8">
        <v>2</v>
      </c>
      <c r="U8">
        <v>7.1999999999999995E-2</v>
      </c>
      <c r="V8">
        <v>5.0000000000000001E-3</v>
      </c>
      <c r="W8" s="8">
        <f t="shared" si="3"/>
        <v>6.9444444444444446</v>
      </c>
    </row>
    <row r="9" spans="1:23" ht="15.6" thickTop="1" thickBot="1" x14ac:dyDescent="0.35">
      <c r="E9" s="4">
        <v>37</v>
      </c>
      <c r="F9">
        <f t="shared" si="0"/>
        <v>72.52000000000001</v>
      </c>
      <c r="G9">
        <v>1</v>
      </c>
      <c r="H9">
        <f t="shared" si="1"/>
        <v>1.9600000000000002</v>
      </c>
      <c r="I9">
        <v>1</v>
      </c>
      <c r="J9">
        <v>22</v>
      </c>
      <c r="K9">
        <v>0.02</v>
      </c>
      <c r="L9">
        <v>1</v>
      </c>
      <c r="M9" s="3">
        <f t="shared" si="2"/>
        <v>4.5454545454545456E-2</v>
      </c>
      <c r="N9">
        <f>AVERAGE(M8:M10)</f>
        <v>4.4137022397891967E-2</v>
      </c>
      <c r="P9">
        <v>131.32</v>
      </c>
      <c r="Q9">
        <f>N18</f>
        <v>7.1428571428571425E-2</v>
      </c>
      <c r="S9">
        <f>F20</f>
        <v>180.32000000000002</v>
      </c>
      <c r="T9">
        <v>2</v>
      </c>
      <c r="U9">
        <v>9.4E-2</v>
      </c>
      <c r="V9">
        <v>8.9999999999999993E-3</v>
      </c>
      <c r="W9" s="8">
        <f t="shared" si="3"/>
        <v>9.5744680851063837</v>
      </c>
    </row>
    <row r="10" spans="1:23" ht="15.6" thickTop="1" thickBot="1" x14ac:dyDescent="0.35">
      <c r="E10" s="5">
        <v>37</v>
      </c>
      <c r="F10" s="7">
        <f t="shared" si="0"/>
        <v>72.52000000000001</v>
      </c>
      <c r="G10" s="7">
        <v>1</v>
      </c>
      <c r="H10" s="7">
        <f t="shared" si="1"/>
        <v>1.9600000000000002</v>
      </c>
      <c r="I10" s="7">
        <v>1</v>
      </c>
      <c r="J10" s="7">
        <v>23</v>
      </c>
      <c r="K10" s="7">
        <v>0.02</v>
      </c>
      <c r="L10" s="7">
        <v>1</v>
      </c>
      <c r="M10" s="3">
        <f t="shared" si="2"/>
        <v>4.3478260869565216E-2</v>
      </c>
      <c r="P10">
        <v>180.32</v>
      </c>
      <c r="Q10">
        <f>N21</f>
        <v>9.3939393939393948E-2</v>
      </c>
      <c r="S10">
        <f>F23</f>
        <v>147</v>
      </c>
      <c r="T10">
        <v>2</v>
      </c>
      <c r="U10">
        <v>8.1000000000000003E-2</v>
      </c>
      <c r="V10">
        <v>7.0000000000000001E-3</v>
      </c>
      <c r="W10" s="8">
        <f t="shared" si="3"/>
        <v>8.6419753086419746</v>
      </c>
    </row>
    <row r="11" spans="1:23" ht="15.6" thickTop="1" thickBot="1" x14ac:dyDescent="0.35">
      <c r="E11" s="1">
        <v>48</v>
      </c>
      <c r="F11" s="2">
        <f t="shared" si="0"/>
        <v>94.080000000000013</v>
      </c>
      <c r="G11" s="2">
        <v>1</v>
      </c>
      <c r="H11" s="2">
        <f t="shared" si="1"/>
        <v>1.9600000000000002</v>
      </c>
      <c r="I11" s="2">
        <v>1</v>
      </c>
      <c r="J11" s="2">
        <v>18</v>
      </c>
      <c r="K11" s="2">
        <v>0.02</v>
      </c>
      <c r="L11" s="2">
        <v>1</v>
      </c>
      <c r="M11" s="3">
        <f t="shared" si="2"/>
        <v>5.5555555555555552E-2</v>
      </c>
      <c r="P11">
        <v>147</v>
      </c>
      <c r="Q11">
        <f>N24</f>
        <v>8.11965811965812E-2</v>
      </c>
      <c r="S11">
        <f>F26</f>
        <v>215.60000000000002</v>
      </c>
      <c r="T11">
        <v>2</v>
      </c>
      <c r="U11">
        <v>0.10199999999999999</v>
      </c>
      <c r="V11">
        <v>2E-3</v>
      </c>
      <c r="W11" s="8">
        <f t="shared" si="3"/>
        <v>1.9607843137254906</v>
      </c>
    </row>
    <row r="12" spans="1:23" ht="15.6" thickTop="1" thickBot="1" x14ac:dyDescent="0.35">
      <c r="E12" s="4">
        <v>48</v>
      </c>
      <c r="F12">
        <f t="shared" si="0"/>
        <v>94.080000000000013</v>
      </c>
      <c r="G12">
        <v>1</v>
      </c>
      <c r="H12">
        <f t="shared" si="1"/>
        <v>1.9600000000000002</v>
      </c>
      <c r="I12">
        <v>1</v>
      </c>
      <c r="J12">
        <v>18</v>
      </c>
      <c r="K12">
        <v>0.02</v>
      </c>
      <c r="L12">
        <v>1</v>
      </c>
      <c r="M12" s="3">
        <f t="shared" si="2"/>
        <v>5.5555555555555552E-2</v>
      </c>
      <c r="N12">
        <f>AVERAGE(M11:M13)</f>
        <v>5.6644880174291944E-2</v>
      </c>
      <c r="P12">
        <v>215.6</v>
      </c>
      <c r="Q12">
        <v>0.12</v>
      </c>
      <c r="S12">
        <f t="shared" ref="S12:S15" si="4">F27</f>
        <v>274.40000000000003</v>
      </c>
      <c r="T12">
        <v>2</v>
      </c>
      <c r="U12">
        <v>0.111</v>
      </c>
      <c r="V12">
        <v>2E-3</v>
      </c>
      <c r="W12" s="8">
        <f t="shared" si="3"/>
        <v>1.8018018018018018</v>
      </c>
    </row>
    <row r="13" spans="1:23" ht="15.6" thickTop="1" thickBot="1" x14ac:dyDescent="0.35">
      <c r="E13" s="5">
        <v>48</v>
      </c>
      <c r="F13" s="7">
        <f t="shared" si="0"/>
        <v>94.080000000000013</v>
      </c>
      <c r="G13" s="7">
        <v>1</v>
      </c>
      <c r="H13" s="7">
        <f t="shared" si="1"/>
        <v>1.9600000000000002</v>
      </c>
      <c r="I13" s="7">
        <v>1</v>
      </c>
      <c r="J13" s="7">
        <v>17</v>
      </c>
      <c r="K13" s="7">
        <v>0.02</v>
      </c>
      <c r="L13" s="7">
        <v>1</v>
      </c>
      <c r="M13" s="3">
        <f t="shared" si="2"/>
        <v>5.8823529411764705E-2</v>
      </c>
      <c r="P13">
        <v>274.39999999999998</v>
      </c>
      <c r="Q13">
        <v>0.13</v>
      </c>
      <c r="S13">
        <f t="shared" si="4"/>
        <v>248.92000000000004</v>
      </c>
      <c r="T13">
        <v>2</v>
      </c>
      <c r="U13">
        <v>0.11</v>
      </c>
      <c r="V13">
        <v>0.01</v>
      </c>
      <c r="W13" s="8">
        <f t="shared" si="3"/>
        <v>9.0909090909090917</v>
      </c>
    </row>
    <row r="14" spans="1:23" ht="15.6" thickTop="1" thickBot="1" x14ac:dyDescent="0.35">
      <c r="E14" s="1">
        <v>55</v>
      </c>
      <c r="F14" s="2">
        <f t="shared" si="0"/>
        <v>107.80000000000001</v>
      </c>
      <c r="G14" s="2">
        <v>1</v>
      </c>
      <c r="H14" s="2">
        <f t="shared" si="1"/>
        <v>1.9600000000000002</v>
      </c>
      <c r="I14" s="2">
        <v>1</v>
      </c>
      <c r="J14" s="2">
        <v>16</v>
      </c>
      <c r="K14" s="2">
        <v>0.02</v>
      </c>
      <c r="L14" s="2">
        <v>1</v>
      </c>
      <c r="M14" s="3">
        <f t="shared" si="2"/>
        <v>6.25E-2</v>
      </c>
      <c r="P14">
        <v>248.92</v>
      </c>
      <c r="Q14">
        <v>0.13</v>
      </c>
      <c r="S14">
        <f t="shared" si="4"/>
        <v>333.20000000000005</v>
      </c>
      <c r="T14">
        <v>2</v>
      </c>
      <c r="U14">
        <v>0.13</v>
      </c>
      <c r="V14">
        <v>0.02</v>
      </c>
      <c r="W14" s="8">
        <f t="shared" si="3"/>
        <v>15.384615384615385</v>
      </c>
    </row>
    <row r="15" spans="1:23" ht="15.6" thickTop="1" thickBot="1" x14ac:dyDescent="0.35">
      <c r="E15" s="4">
        <v>55</v>
      </c>
      <c r="F15">
        <f t="shared" si="0"/>
        <v>107.80000000000001</v>
      </c>
      <c r="G15">
        <v>1</v>
      </c>
      <c r="H15">
        <f t="shared" si="1"/>
        <v>1.9600000000000002</v>
      </c>
      <c r="I15">
        <v>1</v>
      </c>
      <c r="J15">
        <v>16</v>
      </c>
      <c r="K15">
        <v>0.02</v>
      </c>
      <c r="L15">
        <v>1</v>
      </c>
      <c r="M15" s="3">
        <f t="shared" si="2"/>
        <v>6.25E-2</v>
      </c>
      <c r="N15">
        <f>AVERAGE(M14:M16)</f>
        <v>6.25E-2</v>
      </c>
      <c r="P15">
        <v>333.2</v>
      </c>
      <c r="Q15">
        <v>0.15</v>
      </c>
      <c r="S15">
        <f t="shared" si="4"/>
        <v>450.8</v>
      </c>
      <c r="T15">
        <v>2</v>
      </c>
      <c r="U15">
        <v>0.14000000000000001</v>
      </c>
      <c r="V15">
        <v>0.02</v>
      </c>
      <c r="W15" s="8">
        <f t="shared" si="3"/>
        <v>14.285714285714285</v>
      </c>
    </row>
    <row r="16" spans="1:23" ht="15.6" thickTop="1" thickBot="1" x14ac:dyDescent="0.35">
      <c r="E16" s="5">
        <v>55</v>
      </c>
      <c r="F16" s="7">
        <f t="shared" si="0"/>
        <v>107.80000000000001</v>
      </c>
      <c r="G16" s="7">
        <v>1</v>
      </c>
      <c r="H16" s="7">
        <f t="shared" si="1"/>
        <v>1.9600000000000002</v>
      </c>
      <c r="I16" s="7">
        <v>1</v>
      </c>
      <c r="J16" s="7">
        <v>16</v>
      </c>
      <c r="K16" s="7">
        <v>0.02</v>
      </c>
      <c r="L16" s="7">
        <v>1</v>
      </c>
      <c r="M16" s="3">
        <f t="shared" si="2"/>
        <v>6.25E-2</v>
      </c>
      <c r="P16">
        <v>450.8</v>
      </c>
      <c r="Q16">
        <v>0.17</v>
      </c>
    </row>
    <row r="17" spans="1:19" ht="15.6" thickTop="1" thickBot="1" x14ac:dyDescent="0.35">
      <c r="E17" s="1">
        <v>67</v>
      </c>
      <c r="F17" s="2">
        <f t="shared" si="0"/>
        <v>131.32000000000002</v>
      </c>
      <c r="G17" s="2">
        <v>1</v>
      </c>
      <c r="H17" s="2">
        <f t="shared" si="1"/>
        <v>1.9600000000000002</v>
      </c>
      <c r="I17" s="2">
        <v>1</v>
      </c>
      <c r="J17" s="2">
        <v>14</v>
      </c>
      <c r="K17" s="2">
        <v>0.02</v>
      </c>
      <c r="L17" s="2">
        <v>1</v>
      </c>
      <c r="M17" s="3">
        <f t="shared" si="2"/>
        <v>7.1428571428571425E-2</v>
      </c>
    </row>
    <row r="18" spans="1:19" ht="15.6" thickTop="1" thickBot="1" x14ac:dyDescent="0.35">
      <c r="E18" s="4">
        <v>67</v>
      </c>
      <c r="F18">
        <f t="shared" si="0"/>
        <v>131.32000000000002</v>
      </c>
      <c r="G18">
        <v>1</v>
      </c>
      <c r="H18">
        <f t="shared" si="1"/>
        <v>1.9600000000000002</v>
      </c>
      <c r="I18">
        <v>1</v>
      </c>
      <c r="J18">
        <v>14</v>
      </c>
      <c r="K18">
        <v>0.02</v>
      </c>
      <c r="L18">
        <v>1</v>
      </c>
      <c r="M18" s="3">
        <f t="shared" si="2"/>
        <v>7.1428571428571425E-2</v>
      </c>
      <c r="N18">
        <f>AVERAGE(M17:M19)</f>
        <v>7.1428571428571425E-2</v>
      </c>
    </row>
    <row r="19" spans="1:19" ht="15.6" thickTop="1" thickBot="1" x14ac:dyDescent="0.35">
      <c r="E19" s="5">
        <v>67</v>
      </c>
      <c r="F19" s="7">
        <f t="shared" si="0"/>
        <v>131.32000000000002</v>
      </c>
      <c r="G19" s="7">
        <v>1</v>
      </c>
      <c r="H19" s="7">
        <f t="shared" si="1"/>
        <v>1.9600000000000002</v>
      </c>
      <c r="I19" s="7">
        <v>1</v>
      </c>
      <c r="J19" s="7">
        <v>14</v>
      </c>
      <c r="K19" s="7">
        <v>0.02</v>
      </c>
      <c r="L19" s="7">
        <v>1</v>
      </c>
      <c r="M19" s="3">
        <f t="shared" si="2"/>
        <v>7.1428571428571425E-2</v>
      </c>
    </row>
    <row r="20" spans="1:19" ht="15.6" thickTop="1" thickBot="1" x14ac:dyDescent="0.35">
      <c r="E20" s="1">
        <v>92</v>
      </c>
      <c r="F20" s="2">
        <f t="shared" si="0"/>
        <v>180.32000000000002</v>
      </c>
      <c r="G20" s="2">
        <v>1</v>
      </c>
      <c r="H20" s="2">
        <f t="shared" si="1"/>
        <v>1.9600000000000002</v>
      </c>
      <c r="I20" s="2">
        <v>1</v>
      </c>
      <c r="J20" s="2">
        <v>11</v>
      </c>
      <c r="K20" s="2">
        <v>0.02</v>
      </c>
      <c r="L20" s="2">
        <v>1</v>
      </c>
      <c r="M20" s="3">
        <f t="shared" si="2"/>
        <v>9.0909090909090912E-2</v>
      </c>
    </row>
    <row r="21" spans="1:19" ht="15.6" thickTop="1" thickBot="1" x14ac:dyDescent="0.35">
      <c r="E21" s="4">
        <v>92</v>
      </c>
      <c r="F21">
        <f t="shared" si="0"/>
        <v>180.32000000000002</v>
      </c>
      <c r="G21">
        <v>1</v>
      </c>
      <c r="H21">
        <f t="shared" si="1"/>
        <v>1.9600000000000002</v>
      </c>
      <c r="I21">
        <v>1</v>
      </c>
      <c r="J21">
        <v>11</v>
      </c>
      <c r="K21">
        <v>0.02</v>
      </c>
      <c r="L21">
        <v>1</v>
      </c>
      <c r="M21" s="3">
        <f t="shared" si="2"/>
        <v>9.0909090909090912E-2</v>
      </c>
      <c r="N21">
        <f>AVERAGE(M20:M22)</f>
        <v>9.3939393939393948E-2</v>
      </c>
      <c r="R21">
        <v>1865</v>
      </c>
      <c r="S21">
        <v>107</v>
      </c>
    </row>
    <row r="22" spans="1:19" ht="15.6" thickTop="1" thickBot="1" x14ac:dyDescent="0.35">
      <c r="E22" s="5">
        <v>92</v>
      </c>
      <c r="F22" s="7">
        <f t="shared" si="0"/>
        <v>180.32000000000002</v>
      </c>
      <c r="G22" s="7">
        <v>1</v>
      </c>
      <c r="H22" s="7">
        <f t="shared" si="1"/>
        <v>1.9600000000000002</v>
      </c>
      <c r="I22" s="7">
        <v>1</v>
      </c>
      <c r="J22" s="7">
        <v>10</v>
      </c>
      <c r="K22" s="7">
        <v>0.02</v>
      </c>
      <c r="L22" s="7">
        <v>1</v>
      </c>
      <c r="M22" s="3">
        <f t="shared" si="2"/>
        <v>0.1</v>
      </c>
      <c r="R22">
        <f>3.14*(B4/2000)*(B4/2000)*(B4/2000)*(B4/2000)/8/0.56*R21*1000*100000000</f>
        <v>1890.0309486746646</v>
      </c>
      <c r="S22">
        <f>R22*SQRT((S21/R21)*(S21/R21)+(1/81)*(1/81)+(C4/B4)^2)</f>
        <v>113.53412579979303</v>
      </c>
    </row>
    <row r="23" spans="1:19" ht="15.6" thickTop="1" thickBot="1" x14ac:dyDescent="0.35">
      <c r="E23" s="1">
        <v>75</v>
      </c>
      <c r="F23" s="2">
        <f t="shared" si="0"/>
        <v>147</v>
      </c>
      <c r="G23" s="2">
        <v>1</v>
      </c>
      <c r="H23" s="2">
        <f t="shared" si="1"/>
        <v>1.9600000000000002</v>
      </c>
      <c r="I23" s="2">
        <v>1</v>
      </c>
      <c r="J23" s="2">
        <v>12</v>
      </c>
      <c r="K23" s="2">
        <v>0.02</v>
      </c>
      <c r="L23" s="2">
        <v>1</v>
      </c>
      <c r="M23" s="3">
        <f t="shared" si="2"/>
        <v>8.3333333333333329E-2</v>
      </c>
    </row>
    <row r="24" spans="1:19" ht="15.6" thickTop="1" thickBot="1" x14ac:dyDescent="0.35">
      <c r="E24" s="4">
        <v>75</v>
      </c>
      <c r="F24">
        <f t="shared" si="0"/>
        <v>147</v>
      </c>
      <c r="G24">
        <v>1</v>
      </c>
      <c r="H24">
        <f t="shared" si="1"/>
        <v>1.9600000000000002</v>
      </c>
      <c r="I24">
        <v>1</v>
      </c>
      <c r="J24">
        <v>12</v>
      </c>
      <c r="K24">
        <v>0.02</v>
      </c>
      <c r="L24">
        <v>1</v>
      </c>
      <c r="M24" s="3">
        <f t="shared" si="2"/>
        <v>8.3333333333333329E-2</v>
      </c>
      <c r="N24">
        <f>AVERAGE(M23:M25)</f>
        <v>8.11965811965812E-2</v>
      </c>
    </row>
    <row r="25" spans="1:19" ht="15.6" thickTop="1" thickBot="1" x14ac:dyDescent="0.35">
      <c r="E25" s="4">
        <v>75</v>
      </c>
      <c r="F25">
        <f t="shared" si="0"/>
        <v>147</v>
      </c>
      <c r="G25">
        <v>1</v>
      </c>
      <c r="H25">
        <f t="shared" si="1"/>
        <v>1.9600000000000002</v>
      </c>
      <c r="I25">
        <v>1</v>
      </c>
      <c r="J25">
        <v>13</v>
      </c>
      <c r="K25">
        <v>0.02</v>
      </c>
      <c r="L25">
        <v>1</v>
      </c>
      <c r="M25" s="3">
        <f t="shared" si="2"/>
        <v>7.6923076923076927E-2</v>
      </c>
    </row>
    <row r="26" spans="1:19" ht="15.6" thickTop="1" thickBot="1" x14ac:dyDescent="0.35">
      <c r="E26">
        <v>110</v>
      </c>
      <c r="F26">
        <f t="shared" si="0"/>
        <v>215.60000000000002</v>
      </c>
      <c r="G26">
        <v>1</v>
      </c>
      <c r="H26">
        <f t="shared" si="1"/>
        <v>1.9600000000000002</v>
      </c>
      <c r="I26">
        <v>5</v>
      </c>
      <c r="J26">
        <v>49</v>
      </c>
      <c r="K26">
        <v>0.02</v>
      </c>
      <c r="L26">
        <v>1</v>
      </c>
      <c r="M26" s="3">
        <f t="shared" si="2"/>
        <v>0.10204081632653061</v>
      </c>
      <c r="Q26">
        <v>9.4E-2</v>
      </c>
      <c r="R26">
        <v>7.0000000000000001E-3</v>
      </c>
    </row>
    <row r="27" spans="1:19" ht="15.6" thickTop="1" thickBot="1" x14ac:dyDescent="0.35">
      <c r="E27">
        <v>140</v>
      </c>
      <c r="F27">
        <f t="shared" si="0"/>
        <v>274.40000000000003</v>
      </c>
      <c r="G27">
        <v>1</v>
      </c>
      <c r="H27">
        <f t="shared" si="1"/>
        <v>1.9600000000000002</v>
      </c>
      <c r="I27">
        <v>5</v>
      </c>
      <c r="J27">
        <v>45</v>
      </c>
      <c r="K27">
        <v>0.02</v>
      </c>
      <c r="L27">
        <v>1</v>
      </c>
      <c r="M27" s="3">
        <f t="shared" si="2"/>
        <v>0.1111111111111111</v>
      </c>
      <c r="Q27">
        <f>Q26*4/(3.14*(B4/1000)*(B4/1000))/1000</f>
        <v>7.8727957218893048</v>
      </c>
    </row>
    <row r="28" spans="1:19" ht="15.6" thickTop="1" thickBot="1" x14ac:dyDescent="0.35">
      <c r="E28">
        <v>127</v>
      </c>
      <c r="F28">
        <f t="shared" si="0"/>
        <v>248.92000000000004</v>
      </c>
      <c r="G28">
        <v>1</v>
      </c>
      <c r="H28">
        <f t="shared" si="1"/>
        <v>1.9600000000000002</v>
      </c>
      <c r="I28">
        <v>1</v>
      </c>
      <c r="J28">
        <v>9</v>
      </c>
      <c r="K28">
        <v>0.02</v>
      </c>
      <c r="L28">
        <v>1</v>
      </c>
      <c r="M28" s="3">
        <f t="shared" si="2"/>
        <v>0.1111111111111111</v>
      </c>
      <c r="Q28">
        <f>Q27*B4/2000*P1/R22*100000000</f>
        <v>954.4104883271109</v>
      </c>
      <c r="R28">
        <f>Q28*SQRT((0.01/Q26)^2+(C4/B4)^2+(S22/R22)^2)</f>
        <v>117.24149715018557</v>
      </c>
      <c r="S28">
        <f>R28/Q28</f>
        <v>0.1228417945780188</v>
      </c>
    </row>
    <row r="29" spans="1:19" ht="15.6" thickTop="1" thickBot="1" x14ac:dyDescent="0.35">
      <c r="E29">
        <v>170</v>
      </c>
      <c r="F29">
        <f t="shared" si="0"/>
        <v>333.20000000000005</v>
      </c>
      <c r="G29">
        <v>1</v>
      </c>
      <c r="H29">
        <f t="shared" si="1"/>
        <v>1.9600000000000002</v>
      </c>
      <c r="I29">
        <v>1</v>
      </c>
      <c r="J29">
        <v>8</v>
      </c>
      <c r="K29">
        <v>0.02</v>
      </c>
      <c r="L29">
        <v>1</v>
      </c>
      <c r="M29" s="3">
        <f t="shared" si="2"/>
        <v>0.125</v>
      </c>
    </row>
    <row r="30" spans="1:19" ht="15" thickTop="1" x14ac:dyDescent="0.3">
      <c r="E30">
        <v>230</v>
      </c>
      <c r="F30">
        <f t="shared" si="0"/>
        <v>450.8</v>
      </c>
      <c r="G30">
        <v>1</v>
      </c>
      <c r="H30">
        <f t="shared" si="1"/>
        <v>1.9600000000000002</v>
      </c>
      <c r="I30">
        <v>1</v>
      </c>
      <c r="J30">
        <v>7</v>
      </c>
      <c r="K30">
        <v>0.02</v>
      </c>
      <c r="L30">
        <v>1</v>
      </c>
      <c r="M30" s="3">
        <f t="shared" si="2"/>
        <v>0.14285714285714285</v>
      </c>
    </row>
    <row r="32" spans="1:19" x14ac:dyDescent="0.3">
      <c r="A32">
        <v>3</v>
      </c>
      <c r="B32" t="s">
        <v>17</v>
      </c>
      <c r="C32" t="s">
        <v>18</v>
      </c>
      <c r="D32" t="s">
        <v>3</v>
      </c>
    </row>
    <row r="33" spans="2:22" x14ac:dyDescent="0.3">
      <c r="B33">
        <v>131</v>
      </c>
      <c r="C33">
        <v>1.6E-2</v>
      </c>
      <c r="D33" t="s">
        <v>4</v>
      </c>
      <c r="F33">
        <v>3</v>
      </c>
      <c r="G33" t="s">
        <v>17</v>
      </c>
      <c r="H33" t="s">
        <v>18</v>
      </c>
      <c r="I33" t="s">
        <v>3</v>
      </c>
      <c r="L33" t="s">
        <v>18</v>
      </c>
      <c r="M33" t="s">
        <v>19</v>
      </c>
      <c r="N33" t="s">
        <v>27</v>
      </c>
      <c r="O33" t="s">
        <v>28</v>
      </c>
      <c r="P33" t="s">
        <v>26</v>
      </c>
      <c r="Q33" t="s">
        <v>29</v>
      </c>
    </row>
    <row r="34" spans="2:22" x14ac:dyDescent="0.3">
      <c r="D34">
        <v>52</v>
      </c>
      <c r="G34">
        <v>130.5</v>
      </c>
      <c r="H34">
        <v>1.6E-2</v>
      </c>
      <c r="I34" t="s">
        <v>4</v>
      </c>
      <c r="L34" s="8">
        <f>5/41</f>
        <v>0.12195121951219512</v>
      </c>
      <c r="M34">
        <v>30</v>
      </c>
      <c r="N34">
        <v>59</v>
      </c>
      <c r="O34">
        <v>2</v>
      </c>
      <c r="P34" s="8">
        <f>5/41</f>
        <v>0.12195121951219512</v>
      </c>
      <c r="Q34">
        <v>0.01</v>
      </c>
    </row>
    <row r="35" spans="2:22" x14ac:dyDescent="0.3">
      <c r="B35" t="s">
        <v>17</v>
      </c>
      <c r="C35" t="s">
        <v>18</v>
      </c>
      <c r="D35" t="s">
        <v>3</v>
      </c>
      <c r="I35">
        <v>15</v>
      </c>
      <c r="L35">
        <f>5/46</f>
        <v>0.10869565217391304</v>
      </c>
      <c r="M35">
        <v>24</v>
      </c>
      <c r="N35">
        <v>47</v>
      </c>
      <c r="O35">
        <v>2</v>
      </c>
      <c r="P35">
        <v>0.11</v>
      </c>
      <c r="Q35">
        <v>0.01</v>
      </c>
    </row>
    <row r="36" spans="2:22" x14ac:dyDescent="0.3">
      <c r="B36">
        <v>81</v>
      </c>
      <c r="C36">
        <v>1.6E-2</v>
      </c>
      <c r="D36">
        <v>34</v>
      </c>
      <c r="G36" t="s">
        <v>17</v>
      </c>
      <c r="H36" t="s">
        <v>18</v>
      </c>
      <c r="I36" t="s">
        <v>3</v>
      </c>
      <c r="L36">
        <f>3/49</f>
        <v>6.1224489795918366E-2</v>
      </c>
      <c r="M36">
        <v>15</v>
      </c>
      <c r="N36">
        <v>29</v>
      </c>
      <c r="O36">
        <v>2</v>
      </c>
      <c r="P36">
        <v>0.06</v>
      </c>
      <c r="Q36">
        <v>0.01</v>
      </c>
    </row>
    <row r="37" spans="2:22" x14ac:dyDescent="0.3">
      <c r="G37">
        <v>80.5</v>
      </c>
      <c r="H37">
        <v>1.6E-2</v>
      </c>
      <c r="I37">
        <v>10</v>
      </c>
      <c r="L37">
        <f>1/44</f>
        <v>2.2727272727272728E-2</v>
      </c>
      <c r="M37">
        <v>6</v>
      </c>
      <c r="N37">
        <v>12</v>
      </c>
      <c r="O37">
        <v>2</v>
      </c>
      <c r="P37">
        <v>0.02</v>
      </c>
      <c r="Q37">
        <v>0.01</v>
      </c>
    </row>
    <row r="39" spans="2:22" x14ac:dyDescent="0.3">
      <c r="B39" t="s">
        <v>17</v>
      </c>
      <c r="C39" t="s">
        <v>18</v>
      </c>
      <c r="D39" t="s">
        <v>3</v>
      </c>
    </row>
    <row r="40" spans="2:22" x14ac:dyDescent="0.3">
      <c r="B40">
        <v>41</v>
      </c>
      <c r="C40">
        <v>1.6E-2</v>
      </c>
      <c r="D40">
        <v>19</v>
      </c>
      <c r="G40" t="s">
        <v>17</v>
      </c>
      <c r="H40" t="s">
        <v>18</v>
      </c>
      <c r="I40" t="s">
        <v>3</v>
      </c>
    </row>
    <row r="41" spans="2:22" x14ac:dyDescent="0.3">
      <c r="G41">
        <v>40.5</v>
      </c>
      <c r="H41">
        <v>1.6E-2</v>
      </c>
      <c r="I41">
        <v>19</v>
      </c>
    </row>
    <row r="42" spans="2:22" x14ac:dyDescent="0.3">
      <c r="B42" t="s">
        <v>17</v>
      </c>
      <c r="C42" t="s">
        <v>18</v>
      </c>
      <c r="D42" t="s">
        <v>3</v>
      </c>
      <c r="M42" s="10" t="s">
        <v>3</v>
      </c>
      <c r="N42" s="10"/>
    </row>
    <row r="43" spans="2:22" x14ac:dyDescent="0.3">
      <c r="B43">
        <v>11</v>
      </c>
      <c r="C43">
        <v>1.6E-2</v>
      </c>
      <c r="D43">
        <v>7</v>
      </c>
      <c r="G43" t="s">
        <v>17</v>
      </c>
      <c r="H43" t="s">
        <v>18</v>
      </c>
      <c r="I43" t="s">
        <v>3</v>
      </c>
      <c r="N43" t="s">
        <v>20</v>
      </c>
      <c r="O43" t="s">
        <v>21</v>
      </c>
      <c r="P43" t="s">
        <v>24</v>
      </c>
      <c r="Q43" t="s">
        <v>25</v>
      </c>
      <c r="S43" t="s">
        <v>20</v>
      </c>
      <c r="T43" t="s">
        <v>21</v>
      </c>
      <c r="U43" t="s">
        <v>24</v>
      </c>
      <c r="V43" t="s">
        <v>25</v>
      </c>
    </row>
    <row r="44" spans="2:22" x14ac:dyDescent="0.3">
      <c r="G44">
        <v>10.5</v>
      </c>
      <c r="H44">
        <v>1.6E-2</v>
      </c>
      <c r="I44">
        <v>6</v>
      </c>
      <c r="M44">
        <v>52</v>
      </c>
      <c r="N44">
        <v>102</v>
      </c>
      <c r="O44">
        <v>2</v>
      </c>
      <c r="P44">
        <v>1.31</v>
      </c>
      <c r="Q44">
        <v>0.01</v>
      </c>
      <c r="R44">
        <v>25</v>
      </c>
      <c r="S44">
        <v>49</v>
      </c>
      <c r="T44">
        <v>2</v>
      </c>
      <c r="U44">
        <v>1.31</v>
      </c>
      <c r="V44">
        <v>0.01</v>
      </c>
    </row>
    <row r="45" spans="2:22" x14ac:dyDescent="0.3">
      <c r="B45" t="s">
        <v>17</v>
      </c>
      <c r="C45" t="s">
        <v>18</v>
      </c>
      <c r="D45" t="s">
        <v>3</v>
      </c>
      <c r="M45">
        <v>34</v>
      </c>
      <c r="N45">
        <v>67</v>
      </c>
      <c r="O45">
        <v>2</v>
      </c>
      <c r="P45">
        <v>0.81</v>
      </c>
      <c r="Q45">
        <v>0.01</v>
      </c>
      <c r="R45">
        <v>19</v>
      </c>
      <c r="S45">
        <v>33</v>
      </c>
      <c r="T45">
        <v>2</v>
      </c>
      <c r="U45">
        <v>0.81</v>
      </c>
      <c r="V45">
        <v>0.01</v>
      </c>
    </row>
    <row r="46" spans="2:22" x14ac:dyDescent="0.3">
      <c r="B46">
        <v>120</v>
      </c>
      <c r="C46">
        <v>1.6E-2</v>
      </c>
      <c r="D46">
        <v>40</v>
      </c>
      <c r="G46" t="s">
        <v>17</v>
      </c>
      <c r="H46" t="s">
        <v>18</v>
      </c>
      <c r="I46" t="s">
        <v>3</v>
      </c>
      <c r="M46">
        <v>19</v>
      </c>
      <c r="N46">
        <v>37</v>
      </c>
      <c r="O46">
        <v>2</v>
      </c>
      <c r="P46">
        <v>0.41</v>
      </c>
      <c r="Q46">
        <v>0.01</v>
      </c>
      <c r="R46">
        <v>10</v>
      </c>
      <c r="S46">
        <v>20</v>
      </c>
      <c r="T46">
        <v>2</v>
      </c>
      <c r="U46">
        <v>0.41</v>
      </c>
      <c r="V46">
        <v>0.01</v>
      </c>
    </row>
    <row r="47" spans="2:22" x14ac:dyDescent="0.3">
      <c r="G47">
        <v>120</v>
      </c>
      <c r="H47">
        <v>1.6E-2</v>
      </c>
      <c r="I47">
        <v>13</v>
      </c>
      <c r="M47">
        <v>7</v>
      </c>
      <c r="N47">
        <v>14</v>
      </c>
      <c r="O47">
        <v>2</v>
      </c>
      <c r="P47">
        <v>0.11</v>
      </c>
      <c r="Q47">
        <v>0.01</v>
      </c>
      <c r="R47">
        <v>6</v>
      </c>
      <c r="S47">
        <v>12</v>
      </c>
      <c r="T47">
        <v>2</v>
      </c>
      <c r="U47">
        <v>0.11</v>
      </c>
      <c r="V47">
        <v>0.01</v>
      </c>
    </row>
    <row r="48" spans="2:22" x14ac:dyDescent="0.3">
      <c r="B48" t="s">
        <v>17</v>
      </c>
      <c r="C48" t="s">
        <v>18</v>
      </c>
      <c r="D48" t="s">
        <v>3</v>
      </c>
      <c r="M48">
        <v>40</v>
      </c>
      <c r="N48">
        <v>79</v>
      </c>
      <c r="O48">
        <v>2</v>
      </c>
      <c r="P48">
        <v>1.2</v>
      </c>
      <c r="Q48">
        <v>0.01</v>
      </c>
      <c r="R48">
        <v>23</v>
      </c>
      <c r="S48">
        <v>45</v>
      </c>
      <c r="T48">
        <v>2</v>
      </c>
      <c r="U48">
        <v>1.2</v>
      </c>
      <c r="V48">
        <v>0.01</v>
      </c>
    </row>
    <row r="49" spans="2:22" x14ac:dyDescent="0.3">
      <c r="B49">
        <v>90</v>
      </c>
      <c r="C49">
        <v>1.6E-2</v>
      </c>
      <c r="D49">
        <v>30</v>
      </c>
      <c r="G49" t="s">
        <v>17</v>
      </c>
      <c r="H49" t="s">
        <v>18</v>
      </c>
      <c r="I49" t="s">
        <v>3</v>
      </c>
      <c r="M49">
        <v>30</v>
      </c>
      <c r="N49">
        <v>59</v>
      </c>
      <c r="O49">
        <v>2</v>
      </c>
      <c r="P49">
        <v>0.7</v>
      </c>
      <c r="Q49">
        <v>0.01</v>
      </c>
      <c r="R49">
        <v>18</v>
      </c>
      <c r="S49">
        <v>30</v>
      </c>
      <c r="T49">
        <v>2</v>
      </c>
      <c r="U49">
        <v>0.7</v>
      </c>
      <c r="V49">
        <v>0.01</v>
      </c>
    </row>
    <row r="50" spans="2:22" x14ac:dyDescent="0.3">
      <c r="G50">
        <v>70</v>
      </c>
      <c r="H50">
        <v>1.6E-2</v>
      </c>
      <c r="I50">
        <v>8</v>
      </c>
      <c r="M50">
        <v>17</v>
      </c>
      <c r="N50">
        <v>33</v>
      </c>
      <c r="O50">
        <v>2</v>
      </c>
      <c r="P50">
        <v>0.4</v>
      </c>
      <c r="Q50">
        <v>0.01</v>
      </c>
      <c r="R50">
        <v>8</v>
      </c>
      <c r="S50">
        <v>16</v>
      </c>
      <c r="T50">
        <v>2</v>
      </c>
      <c r="U50">
        <v>0.3</v>
      </c>
      <c r="V50">
        <v>0.01</v>
      </c>
    </row>
    <row r="51" spans="2:22" x14ac:dyDescent="0.3">
      <c r="B51" t="s">
        <v>17</v>
      </c>
      <c r="C51" t="s">
        <v>18</v>
      </c>
      <c r="D51" t="s">
        <v>3</v>
      </c>
      <c r="M51">
        <v>24</v>
      </c>
      <c r="N51">
        <v>47</v>
      </c>
      <c r="O51">
        <v>2</v>
      </c>
      <c r="P51">
        <v>0.5</v>
      </c>
      <c r="Q51">
        <v>0.01</v>
      </c>
      <c r="R51">
        <v>14</v>
      </c>
      <c r="S51">
        <v>37</v>
      </c>
      <c r="T51">
        <v>2</v>
      </c>
      <c r="U51">
        <v>0.9</v>
      </c>
      <c r="V51">
        <v>0.01</v>
      </c>
    </row>
    <row r="52" spans="2:22" x14ac:dyDescent="0.3">
      <c r="B52">
        <v>50</v>
      </c>
      <c r="C52">
        <v>1.6E-2</v>
      </c>
      <c r="D52">
        <v>17</v>
      </c>
      <c r="G52" t="s">
        <v>17</v>
      </c>
      <c r="H52" t="s">
        <v>18</v>
      </c>
      <c r="I52" t="s">
        <v>3</v>
      </c>
      <c r="M52">
        <v>10</v>
      </c>
      <c r="N52">
        <v>20</v>
      </c>
      <c r="O52">
        <v>2</v>
      </c>
      <c r="P52">
        <v>0.3</v>
      </c>
      <c r="Q52">
        <v>0.01</v>
      </c>
      <c r="R52">
        <v>10</v>
      </c>
      <c r="S52">
        <v>20</v>
      </c>
      <c r="T52">
        <v>2</v>
      </c>
      <c r="U52">
        <v>0.4</v>
      </c>
      <c r="V52">
        <v>0.01</v>
      </c>
    </row>
    <row r="53" spans="2:22" x14ac:dyDescent="0.3">
      <c r="G53">
        <v>30</v>
      </c>
      <c r="H53">
        <v>1.6E-2</v>
      </c>
      <c r="I53">
        <v>4</v>
      </c>
    </row>
    <row r="54" spans="2:22" x14ac:dyDescent="0.3">
      <c r="B54" t="s">
        <v>17</v>
      </c>
      <c r="C54" t="s">
        <v>18</v>
      </c>
      <c r="D54" t="s">
        <v>3</v>
      </c>
    </row>
    <row r="55" spans="2:22" x14ac:dyDescent="0.3">
      <c r="B55">
        <v>90</v>
      </c>
      <c r="C55">
        <v>1.6E-2</v>
      </c>
      <c r="D55">
        <v>24</v>
      </c>
      <c r="G55" t="s">
        <v>17</v>
      </c>
      <c r="H55" t="s">
        <v>18</v>
      </c>
      <c r="I55" t="s">
        <v>3</v>
      </c>
      <c r="K55" t="s">
        <v>8</v>
      </c>
      <c r="L55" t="s">
        <v>31</v>
      </c>
      <c r="M55" t="s">
        <v>30</v>
      </c>
      <c r="N55" t="s">
        <v>6</v>
      </c>
      <c r="O55" t="s">
        <v>32</v>
      </c>
      <c r="P55" t="s">
        <v>6</v>
      </c>
    </row>
    <row r="56" spans="2:22" x14ac:dyDescent="0.3">
      <c r="G56">
        <v>90</v>
      </c>
      <c r="H56">
        <v>1.6E-2</v>
      </c>
      <c r="I56">
        <v>9</v>
      </c>
      <c r="K56">
        <v>0.5</v>
      </c>
      <c r="L56">
        <f>5.25/2/1000</f>
        <v>2.6250000000000002E-3</v>
      </c>
      <c r="M56">
        <v>2.3E-3</v>
      </c>
      <c r="N56">
        <v>2.9999999999999997E-4</v>
      </c>
      <c r="O56">
        <f>8*K56*$R$22/100000000/3.14*M56</f>
        <v>5.5376702954799094E-8</v>
      </c>
      <c r="P56">
        <f>O56*SQRT((0.01/K56)^2+($S$22/$R$22)^2+(N56/M56)^2)</f>
        <v>8.0289793989878042E-9</v>
      </c>
    </row>
    <row r="57" spans="2:22" x14ac:dyDescent="0.3">
      <c r="B57" t="s">
        <v>17</v>
      </c>
      <c r="C57" t="s">
        <v>18</v>
      </c>
      <c r="D57" t="s">
        <v>3</v>
      </c>
      <c r="K57">
        <v>0.5</v>
      </c>
      <c r="L57">
        <f>3.9/2/1000</f>
        <v>1.9499999999999999E-3</v>
      </c>
      <c r="M57">
        <v>5.8E-4</v>
      </c>
      <c r="N57">
        <v>5.0000000000000002E-5</v>
      </c>
      <c r="O57">
        <f>8*K57*$R$22/100000000/3.14*M57</f>
        <v>1.3964559875558032E-8</v>
      </c>
      <c r="P57">
        <f>O57*SQRT((0.01/K57)^2+($S$22/$R$22)^2+(N57/M57)^2)</f>
        <v>1.4936225723860361E-9</v>
      </c>
    </row>
    <row r="58" spans="2:22" x14ac:dyDescent="0.3">
      <c r="B58">
        <v>30</v>
      </c>
      <c r="C58">
        <v>1.6E-2</v>
      </c>
      <c r="D58">
        <v>10</v>
      </c>
      <c r="G58" t="s">
        <v>17</v>
      </c>
      <c r="H58" t="s">
        <v>18</v>
      </c>
      <c r="I58" t="s">
        <v>3</v>
      </c>
    </row>
    <row r="59" spans="2:22" x14ac:dyDescent="0.3">
      <c r="G59">
        <v>40</v>
      </c>
      <c r="H59">
        <v>1.6E-2</v>
      </c>
      <c r="I59">
        <v>5</v>
      </c>
    </row>
    <row r="60" spans="2:22" x14ac:dyDescent="0.3">
      <c r="B60" t="s">
        <v>17</v>
      </c>
      <c r="C60" t="s">
        <v>18</v>
      </c>
      <c r="D60" t="s">
        <v>3</v>
      </c>
    </row>
    <row r="61" spans="2:22" x14ac:dyDescent="0.3">
      <c r="B61">
        <v>40</v>
      </c>
      <c r="C61">
        <v>1.6E-2</v>
      </c>
      <c r="D61">
        <v>14</v>
      </c>
      <c r="G61" t="s">
        <v>17</v>
      </c>
      <c r="H61" t="s">
        <v>18</v>
      </c>
      <c r="I61" t="s">
        <v>3</v>
      </c>
    </row>
    <row r="62" spans="2:22" x14ac:dyDescent="0.3">
      <c r="G62">
        <v>50</v>
      </c>
      <c r="H62">
        <v>1.6E-2</v>
      </c>
      <c r="I62">
        <v>6</v>
      </c>
    </row>
  </sheetData>
  <mergeCells count="3">
    <mergeCell ref="B5:C5"/>
    <mergeCell ref="E1:H1"/>
    <mergeCell ref="M42:N4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2019-03-11T10:55:01Z</dcterms:created>
  <dcterms:modified xsi:type="dcterms:W3CDTF">2019-03-12T23:03:10Z</dcterms:modified>
</cp:coreProperties>
</file>