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ki\Documents\Лабы\1.3.4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15" i="1"/>
  <c r="B15" i="1"/>
  <c r="O2" i="1"/>
  <c r="Q2" i="1"/>
  <c r="K2" i="1"/>
  <c r="G2" i="1"/>
  <c r="N2" i="1"/>
  <c r="E15" i="1" s="1"/>
  <c r="L6" i="1"/>
  <c r="L2" i="1"/>
  <c r="M6" i="1"/>
  <c r="M2" i="1"/>
  <c r="J3" i="1"/>
  <c r="J4" i="1"/>
  <c r="J5" i="1"/>
  <c r="J6" i="1"/>
  <c r="J7" i="1"/>
  <c r="J8" i="1"/>
  <c r="J9" i="1"/>
  <c r="J10" i="1"/>
  <c r="J11" i="1"/>
  <c r="J12" i="1"/>
  <c r="J2" i="1"/>
  <c r="E16" i="1"/>
  <c r="M3" i="1"/>
  <c r="N3" i="1"/>
  <c r="K3" i="1"/>
  <c r="K4" i="1"/>
  <c r="K5" i="1"/>
  <c r="K6" i="1"/>
  <c r="K7" i="1"/>
  <c r="K8" i="1"/>
  <c r="K9" i="1"/>
  <c r="K10" i="1"/>
  <c r="K11" i="1"/>
  <c r="K12" i="1"/>
  <c r="A15" i="1"/>
  <c r="B16" i="1" l="1"/>
  <c r="B17" i="1"/>
  <c r="B18" i="1"/>
  <c r="B19" i="1"/>
  <c r="B20" i="1"/>
  <c r="B21" i="1"/>
  <c r="B22" i="1"/>
  <c r="B23" i="1"/>
  <c r="B24" i="1"/>
  <c r="B25" i="1"/>
  <c r="A25" i="1"/>
  <c r="A16" i="1"/>
  <c r="A17" i="1"/>
  <c r="A18" i="1"/>
  <c r="A19" i="1"/>
  <c r="A20" i="1"/>
  <c r="A21" i="1"/>
  <c r="A22" i="1"/>
  <c r="A23" i="1"/>
  <c r="A24" i="1"/>
  <c r="I2" i="1"/>
  <c r="H2" i="1"/>
  <c r="L3" i="1"/>
  <c r="L4" i="1"/>
  <c r="L5" i="1"/>
  <c r="L7" i="1"/>
  <c r="L8" i="1"/>
  <c r="L9" i="1"/>
  <c r="N9" i="1" s="1"/>
  <c r="E22" i="1" s="1"/>
  <c r="C22" i="1" s="1"/>
  <c r="L10" i="1"/>
  <c r="L11" i="1"/>
  <c r="L12" i="1"/>
  <c r="C15" i="1"/>
  <c r="M9" i="1"/>
  <c r="Q9" i="1" s="1"/>
  <c r="W4" i="1"/>
  <c r="I3" i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  <c r="N11" i="1" l="1"/>
  <c r="E24" i="1" s="1"/>
  <c r="N7" i="1"/>
  <c r="E20" i="1" s="1"/>
  <c r="O9" i="1"/>
  <c r="N10" i="1"/>
  <c r="E23" i="1" s="1"/>
  <c r="N6" i="1"/>
  <c r="E19" i="1" s="1"/>
  <c r="P9" i="1"/>
  <c r="N5" i="1"/>
  <c r="E18" i="1" s="1"/>
  <c r="N12" i="1"/>
  <c r="E25" i="1" s="1"/>
  <c r="N8" i="1"/>
  <c r="E21" i="1" s="1"/>
  <c r="N4" i="1"/>
  <c r="E17" i="1" s="1"/>
  <c r="C16" i="1" l="1"/>
  <c r="Q3" i="1"/>
  <c r="C25" i="1"/>
  <c r="M12" i="1"/>
  <c r="P12" i="1" s="1"/>
  <c r="C19" i="1"/>
  <c r="Q6" i="1"/>
  <c r="C20" i="1"/>
  <c r="M7" i="1"/>
  <c r="Q7" i="1" s="1"/>
  <c r="C17" i="1"/>
  <c r="M4" i="1"/>
  <c r="Q4" i="1" s="1"/>
  <c r="C23" i="1"/>
  <c r="M10" i="1"/>
  <c r="Q10" i="1" s="1"/>
  <c r="C24" i="1"/>
  <c r="M11" i="1"/>
  <c r="Q11" i="1" s="1"/>
  <c r="C21" i="1"/>
  <c r="M8" i="1"/>
  <c r="Q8" i="1" s="1"/>
  <c r="C18" i="1"/>
  <c r="M5" i="1"/>
  <c r="P2" i="1"/>
  <c r="P3" i="1"/>
  <c r="O6" i="1"/>
  <c r="P6" i="1"/>
  <c r="O3" i="1"/>
  <c r="O7" i="1" l="1"/>
  <c r="P10" i="1"/>
  <c r="O10" i="1"/>
  <c r="P7" i="1"/>
  <c r="P11" i="1"/>
  <c r="O8" i="1"/>
  <c r="P8" i="1"/>
  <c r="Q12" i="1"/>
  <c r="O12" i="1"/>
  <c r="P4" i="1"/>
  <c r="O11" i="1"/>
  <c r="Q5" i="1"/>
  <c r="P5" i="1"/>
  <c r="O5" i="1"/>
  <c r="O4" i="1"/>
</calcChain>
</file>

<file path=xl/sharedStrings.xml><?xml version="1.0" encoding="utf-8"?>
<sst xmlns="http://schemas.openxmlformats.org/spreadsheetml/2006/main" count="22" uniqueCount="22">
  <si>
    <t>H</t>
  </si>
  <si>
    <t>t1</t>
  </si>
  <si>
    <t>t2</t>
  </si>
  <si>
    <t>t3</t>
  </si>
  <si>
    <t>Hv</t>
  </si>
  <si>
    <t>Hp</t>
  </si>
  <si>
    <t>tav</t>
  </si>
  <si>
    <t>sigT</t>
  </si>
  <si>
    <t>w</t>
  </si>
  <si>
    <t>l</t>
  </si>
  <si>
    <t>h</t>
  </si>
  <si>
    <t>sigV</t>
  </si>
  <si>
    <t>v</t>
  </si>
  <si>
    <t>v^2</t>
  </si>
  <si>
    <t>h торр</t>
  </si>
  <si>
    <t>v+s</t>
  </si>
  <si>
    <t>v-s</t>
  </si>
  <si>
    <t>vвентури</t>
  </si>
  <si>
    <t>vпито</t>
  </si>
  <si>
    <t>поправка П</t>
  </si>
  <si>
    <t>поправка В</t>
  </si>
  <si>
    <t>sig V/V^2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</si>
</sst>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7" fontId="0" fillId="0" borderId="0" xfId="0" applyNumberFormat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Рис.</a:t>
            </a:r>
            <a:r>
              <a:rPr lang="ru-RU" baseline="0"/>
              <a:t> 5. Зависимость квадрата скорости от высоты столба воды</a:t>
            </a:r>
            <a:endParaRPr lang="ru-RU"/>
          </a:p>
        </c:rich>
      </c:tx>
      <c:layout>
        <c:manualLayout>
          <c:xMode val="edge"/>
          <c:yMode val="edge"/>
          <c:x val="0.160488359542044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1953180873785701"/>
          <c:w val="0.7966062992125984"/>
          <c:h val="0.62419796305769237"/>
        </c:manualLayout>
      </c:layout>
      <c:scatterChart>
        <c:scatterStyle val="smoothMarker"/>
        <c:varyColors val="0"/>
        <c:ser>
          <c:idx val="1"/>
          <c:order val="0"/>
          <c:tx>
            <c:v>Теоретическое (Торричелли)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98388791303657E-2"/>
                  <c:y val="7.48478789317333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Лист1!$L$2:$L$12</c:f>
              <c:numCache>
                <c:formatCode>General</c:formatCode>
                <c:ptCount val="11"/>
                <c:pt idx="0">
                  <c:v>4.6356056248535255E-2</c:v>
                </c:pt>
                <c:pt idx="1">
                  <c:v>0.10142399285975097</c:v>
                </c:pt>
                <c:pt idx="2">
                  <c:v>0.14460092544050038</c:v>
                </c:pt>
                <c:pt idx="3">
                  <c:v>0.21200544305130115</c:v>
                </c:pt>
                <c:pt idx="4">
                  <c:v>0.24633251765566092</c:v>
                </c:pt>
                <c:pt idx="5">
                  <c:v>0.30676443965142058</c:v>
                </c:pt>
                <c:pt idx="6">
                  <c:v>0.24633251765566092</c:v>
                </c:pt>
                <c:pt idx="7">
                  <c:v>0.21200544305130115</c:v>
                </c:pt>
                <c:pt idx="8">
                  <c:v>0.14605054971804135</c:v>
                </c:pt>
                <c:pt idx="9">
                  <c:v>9.2729035868028359E-2</c:v>
                </c:pt>
                <c:pt idx="10">
                  <c:v>4.5582394344134504E-2</c:v>
                </c:pt>
              </c:numCache>
            </c:numRef>
          </c:xVal>
          <c:yVal>
            <c:numRef>
              <c:f>Лист1!$N$2:$N$12</c:f>
              <c:numCache>
                <c:formatCode>0.00000</c:formatCode>
                <c:ptCount val="11"/>
                <c:pt idx="0">
                  <c:v>2.3651049106395536E-3</c:v>
                </c:pt>
                <c:pt idx="1">
                  <c:v>5.1746935132526003E-3</c:v>
                </c:pt>
                <c:pt idx="2">
                  <c:v>7.3775982367602225E-3</c:v>
                </c:pt>
                <c:pt idx="3">
                  <c:v>1.0816604237311282E-2</c:v>
                </c:pt>
                <c:pt idx="4">
                  <c:v>1.2567985594676576E-2</c:v>
                </c:pt>
                <c:pt idx="5">
                  <c:v>1.5651246920990847E-2</c:v>
                </c:pt>
                <c:pt idx="6">
                  <c:v>1.2567985594676576E-2</c:v>
                </c:pt>
                <c:pt idx="7">
                  <c:v>1.0816604237311282E-2</c:v>
                </c:pt>
                <c:pt idx="8">
                  <c:v>7.4515586590837421E-3</c:v>
                </c:pt>
                <c:pt idx="9">
                  <c:v>4.7310732585728755E-3</c:v>
                </c:pt>
                <c:pt idx="10">
                  <c:v>2.3256323644966583E-3</c:v>
                </c:pt>
              </c:numCache>
            </c:numRef>
          </c:yVal>
          <c:smooth val="1"/>
        </c:ser>
        <c:ser>
          <c:idx val="0"/>
          <c:order val="1"/>
          <c:tx>
            <c:v>Практическое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983544265800785"/>
                  <c:y val="6.4407062685508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Лист1!$L$2:$L$12</c:f>
              <c:numCache>
                <c:formatCode>General</c:formatCode>
                <c:ptCount val="11"/>
                <c:pt idx="0">
                  <c:v>4.6356056248535255E-2</c:v>
                </c:pt>
                <c:pt idx="1">
                  <c:v>0.10142399285975097</c:v>
                </c:pt>
                <c:pt idx="2">
                  <c:v>0.14460092544050038</c:v>
                </c:pt>
                <c:pt idx="3">
                  <c:v>0.21200544305130115</c:v>
                </c:pt>
                <c:pt idx="4">
                  <c:v>0.24633251765566092</c:v>
                </c:pt>
                <c:pt idx="5">
                  <c:v>0.30676443965142058</c:v>
                </c:pt>
                <c:pt idx="6">
                  <c:v>0.24633251765566092</c:v>
                </c:pt>
                <c:pt idx="7">
                  <c:v>0.21200544305130115</c:v>
                </c:pt>
                <c:pt idx="8">
                  <c:v>0.14605054971804135</c:v>
                </c:pt>
                <c:pt idx="9">
                  <c:v>9.2729035868028359E-2</c:v>
                </c:pt>
                <c:pt idx="10">
                  <c:v>4.5582394344134504E-2</c:v>
                </c:pt>
              </c:numCache>
            </c:numRef>
          </c:xVal>
          <c:yVal>
            <c:numRef>
              <c:f>Лист1!$A$2:$A$12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3992"/>
        <c:axId val="207078696"/>
      </c:scatterChart>
      <c:valAx>
        <c:axId val="2070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Квадрат скорости течения, м</a:t>
                </a:r>
                <a:r>
                  <a:rPr lang="en-GB" sz="1000" b="0" i="0" baseline="0">
                    <a:effectLst/>
                  </a:rPr>
                  <a:t>^2/c^2</a:t>
                </a:r>
                <a:endParaRPr lang="ru-RU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078696"/>
        <c:crosses val="autoZero"/>
        <c:crossBetween val="midCat"/>
      </c:valAx>
      <c:valAx>
        <c:axId val="2070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Высота столба в первом резервуаре,  см</a:t>
                </a:r>
                <a:endParaRPr lang="ru-R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07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Лист1!$K$2:$K$12</c:f>
              <c:numCache>
                <c:formatCode>0.000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xVal>
          <c:yVal>
            <c:numRef>
              <c:f>Лист1!$A$15:$A$25</c:f>
              <c:numCache>
                <c:formatCode>0.000</c:formatCode>
                <c:ptCount val="11"/>
                <c:pt idx="0">
                  <c:v>0.20922728592822451</c:v>
                </c:pt>
                <c:pt idx="1">
                  <c:v>0.31959995840541922</c:v>
                </c:pt>
                <c:pt idx="2">
                  <c:v>0.38579605285879931</c:v>
                </c:pt>
                <c:pt idx="3">
                  <c:v>0.44219119777547944</c:v>
                </c:pt>
                <c:pt idx="4">
                  <c:v>0.49512212654110871</c:v>
                </c:pt>
                <c:pt idx="5">
                  <c:v>0.54826598710356966</c:v>
                </c:pt>
                <c:pt idx="6">
                  <c:v>0.49512212654110871</c:v>
                </c:pt>
                <c:pt idx="7">
                  <c:v>0.44547890994064571</c:v>
                </c:pt>
                <c:pt idx="8">
                  <c:v>0.38199501382823925</c:v>
                </c:pt>
                <c:pt idx="9">
                  <c:v>0.31033421627200602</c:v>
                </c:pt>
                <c:pt idx="10">
                  <c:v>0.21608901172591757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Лист1!$K$2:$K$12</c:f>
              <c:numCache>
                <c:formatCode>0.000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xVal>
          <c:yVal>
            <c:numRef>
              <c:f>Лист1!$B$15:$B$25</c:f>
              <c:numCache>
                <c:formatCode>0.000</c:formatCode>
                <c:ptCount val="11"/>
                <c:pt idx="0">
                  <c:v>0.28000000000000003</c:v>
                </c:pt>
                <c:pt idx="1">
                  <c:v>0.39597979746446665</c:v>
                </c:pt>
                <c:pt idx="2">
                  <c:v>0.48497422611928565</c:v>
                </c:pt>
                <c:pt idx="3">
                  <c:v>0.56000000000000005</c:v>
                </c:pt>
                <c:pt idx="4">
                  <c:v>0.59396969619669993</c:v>
                </c:pt>
                <c:pt idx="5">
                  <c:v>0.64156059729381765</c:v>
                </c:pt>
                <c:pt idx="6">
                  <c:v>0.59396969619669993</c:v>
                </c:pt>
                <c:pt idx="7">
                  <c:v>0.52383203414835178</c:v>
                </c:pt>
                <c:pt idx="8">
                  <c:v>0.48497422611928565</c:v>
                </c:pt>
                <c:pt idx="9">
                  <c:v>0.38340579025361626</c:v>
                </c:pt>
                <c:pt idx="10">
                  <c:v>0.28000000000000003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Лист1!$K$2:$K$12</c:f>
              <c:numCache>
                <c:formatCode>0.000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xVal>
          <c:yVal>
            <c:numRef>
              <c:f>Лист1!$K$2:$K$12</c:f>
              <c:numCache>
                <c:formatCode>0.000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09448"/>
        <c:axId val="421902392"/>
      </c:scatterChart>
      <c:valAx>
        <c:axId val="42190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02392"/>
        <c:crosses val="autoZero"/>
        <c:crossBetween val="midCat"/>
      </c:valAx>
      <c:valAx>
        <c:axId val="42190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0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Рис. 6. График зависимости скорости течения от высоты столба жидкости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361090589123079"/>
                  <c:y val="-3.64168944745732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xVal>
          <c:yVal>
            <c:numRef>
              <c:f>Лист1!$K$2:$K$12</c:f>
              <c:numCache>
                <c:formatCode>0.000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5416"/>
        <c:axId val="425132280"/>
      </c:scatterChart>
      <c:valAx>
        <c:axId val="42513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 столба жидкости, 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132280"/>
        <c:crosses val="autoZero"/>
        <c:crossBetween val="midCat"/>
      </c:valAx>
      <c:valAx>
        <c:axId val="4251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 течения по расходу, 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13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Рис.</a:t>
            </a:r>
            <a:r>
              <a:rPr lang="ru-RU" baseline="0"/>
              <a:t> 5. Сравнение получившихся скоростей со скоростью, определённой по расходу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 по расходу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Лист1!$K$2:$K$12</c:f>
              <c:numCache>
                <c:formatCode>General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xVal>
          <c:yVal>
            <c:numRef>
              <c:f>Лист1!$K$2:$K$12</c:f>
              <c:numCache>
                <c:formatCode>0.000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yVal>
          <c:smooth val="1"/>
        </c:ser>
        <c:ser>
          <c:idx val="1"/>
          <c:order val="1"/>
          <c:tx>
            <c:v>V по Вентури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Лист1!$K$2:$K$12</c:f>
              <c:numCache>
                <c:formatCode>General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xVal>
          <c:yVal>
            <c:numRef>
              <c:f>Лист1!$A$15:$A$25</c:f>
              <c:numCache>
                <c:formatCode>0.000</c:formatCode>
                <c:ptCount val="11"/>
                <c:pt idx="0">
                  <c:v>0.20922728592822451</c:v>
                </c:pt>
                <c:pt idx="1">
                  <c:v>0.31959995840541922</c:v>
                </c:pt>
                <c:pt idx="2">
                  <c:v>0.38579605285879931</c:v>
                </c:pt>
                <c:pt idx="3">
                  <c:v>0.44219119777547944</c:v>
                </c:pt>
                <c:pt idx="4">
                  <c:v>0.49512212654110871</c:v>
                </c:pt>
                <c:pt idx="5">
                  <c:v>0.54826598710356966</c:v>
                </c:pt>
                <c:pt idx="6">
                  <c:v>0.49512212654110871</c:v>
                </c:pt>
                <c:pt idx="7">
                  <c:v>0.44547890994064571</c:v>
                </c:pt>
                <c:pt idx="8">
                  <c:v>0.38199501382823925</c:v>
                </c:pt>
                <c:pt idx="9">
                  <c:v>0.31033421627200602</c:v>
                </c:pt>
                <c:pt idx="10">
                  <c:v>0.21608901172591757</c:v>
                </c:pt>
              </c:numCache>
            </c:numRef>
          </c:yVal>
          <c:smooth val="1"/>
        </c:ser>
        <c:ser>
          <c:idx val="2"/>
          <c:order val="2"/>
          <c:tx>
            <c:v>V по Пито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Лист1!$K$2:$K$12</c:f>
              <c:numCache>
                <c:formatCode>General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xVal>
          <c:yVal>
            <c:numRef>
              <c:f>Лист1!$B$15:$B$25</c:f>
              <c:numCache>
                <c:formatCode>0.000</c:formatCode>
                <c:ptCount val="11"/>
                <c:pt idx="0">
                  <c:v>0.28000000000000003</c:v>
                </c:pt>
                <c:pt idx="1">
                  <c:v>0.39597979746446665</c:v>
                </c:pt>
                <c:pt idx="2">
                  <c:v>0.48497422611928565</c:v>
                </c:pt>
                <c:pt idx="3">
                  <c:v>0.56000000000000005</c:v>
                </c:pt>
                <c:pt idx="4">
                  <c:v>0.59396969619669993</c:v>
                </c:pt>
                <c:pt idx="5">
                  <c:v>0.64156059729381765</c:v>
                </c:pt>
                <c:pt idx="6">
                  <c:v>0.59396969619669993</c:v>
                </c:pt>
                <c:pt idx="7">
                  <c:v>0.52383203414835178</c:v>
                </c:pt>
                <c:pt idx="8">
                  <c:v>0.48497422611928565</c:v>
                </c:pt>
                <c:pt idx="9">
                  <c:v>0.38340579025361626</c:v>
                </c:pt>
                <c:pt idx="10">
                  <c:v>0.28000000000000003</c:v>
                </c:pt>
              </c:numCache>
            </c:numRef>
          </c:yVal>
          <c:smooth val="1"/>
        </c:ser>
        <c:ser>
          <c:idx val="3"/>
          <c:order val="3"/>
          <c:tx>
            <c:v>V по Вентури с поправкой</c:v>
          </c:tx>
          <c:spPr>
            <a:ln w="15875" cap="rnd" cmpd="dbl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Лист1!$K$2:$K$12</c:f>
              <c:numCache>
                <c:formatCode>General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xVal>
          <c:yVal>
            <c:numRef>
              <c:f>Лист1!$C$15:$C$25</c:f>
              <c:numCache>
                <c:formatCode>0.000</c:formatCode>
                <c:ptCount val="11"/>
                <c:pt idx="0">
                  <c:v>0.26352637775151566</c:v>
                </c:pt>
                <c:pt idx="1">
                  <c:v>0.39162157662241259</c:v>
                </c:pt>
                <c:pt idx="2">
                  <c:v>0.47515751116066862</c:v>
                </c:pt>
                <c:pt idx="3">
                  <c:v>0.54576264686460552</c:v>
                </c:pt>
                <c:pt idx="4">
                  <c:v>0.61098378526027808</c:v>
                </c:pt>
                <c:pt idx="5">
                  <c:v>0.67396745894289356</c:v>
                </c:pt>
                <c:pt idx="6">
                  <c:v>0.61098378526027808</c:v>
                </c:pt>
                <c:pt idx="7">
                  <c:v>0.54842982278907193</c:v>
                </c:pt>
                <c:pt idx="8">
                  <c:v>0.47205594052074989</c:v>
                </c:pt>
                <c:pt idx="9">
                  <c:v>0.3842489921427914</c:v>
                </c:pt>
                <c:pt idx="10">
                  <c:v>0.26902589777815294</c:v>
                </c:pt>
              </c:numCache>
            </c:numRef>
          </c:yVal>
          <c:smooth val="1"/>
        </c:ser>
        <c:ser>
          <c:idx val="4"/>
          <c:order val="4"/>
          <c:tx>
            <c:v>V по Пито с поправкой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Лист1!$K$2:$K$12</c:f>
              <c:numCache>
                <c:formatCode>General</c:formatCode>
                <c:ptCount val="11"/>
                <c:pt idx="0">
                  <c:v>0.2153045662510093</c:v>
                </c:pt>
                <c:pt idx="1">
                  <c:v>0.31847133757961793</c:v>
                </c:pt>
                <c:pt idx="2">
                  <c:v>0.38026428367715576</c:v>
                </c:pt>
                <c:pt idx="3">
                  <c:v>0.46044048806691745</c:v>
                </c:pt>
                <c:pt idx="4">
                  <c:v>0.49631896765654737</c:v>
                </c:pt>
                <c:pt idx="5">
                  <c:v>0.55386319579063981</c:v>
                </c:pt>
                <c:pt idx="6">
                  <c:v>0.49631896765654737</c:v>
                </c:pt>
                <c:pt idx="7">
                  <c:v>0.46044048806691745</c:v>
                </c:pt>
                <c:pt idx="8">
                  <c:v>0.38216560509554148</c:v>
                </c:pt>
                <c:pt idx="9">
                  <c:v>0.30451442637094939</c:v>
                </c:pt>
                <c:pt idx="10">
                  <c:v>0.21350033804220195</c:v>
                </c:pt>
              </c:numCache>
            </c:numRef>
          </c:xVal>
          <c:yVal>
            <c:numRef>
              <c:f>Лист1!$D$15:$D$25</c:f>
              <c:numCache>
                <c:formatCode>General</c:formatCode>
                <c:ptCount val="11"/>
                <c:pt idx="0">
                  <c:v>0.30434782608695654</c:v>
                </c:pt>
                <c:pt idx="1">
                  <c:v>0.430412823330942</c:v>
                </c:pt>
                <c:pt idx="2">
                  <c:v>0.52714589795574529</c:v>
                </c:pt>
                <c:pt idx="3">
                  <c:v>0.60869565217391308</c:v>
                </c:pt>
                <c:pt idx="4">
                  <c:v>0.64561923499641294</c:v>
                </c:pt>
                <c:pt idx="5">
                  <c:v>0.69734847531936706</c:v>
                </c:pt>
                <c:pt idx="6">
                  <c:v>0.64561923499641294</c:v>
                </c:pt>
                <c:pt idx="7">
                  <c:v>0.5693826458134259</c:v>
                </c:pt>
                <c:pt idx="8">
                  <c:v>0.52714589795574529</c:v>
                </c:pt>
                <c:pt idx="9">
                  <c:v>0.41674542418871335</c:v>
                </c:pt>
                <c:pt idx="10">
                  <c:v>0.30434782608695654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06312"/>
        <c:axId val="421904744"/>
      </c:scatterChart>
      <c:valAx>
        <c:axId val="42190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</a:t>
                </a:r>
                <a:r>
                  <a:rPr lang="ru-RU"/>
                  <a:t>по расходу, 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04744"/>
        <c:crosses val="autoZero"/>
        <c:crossBetween val="midCat"/>
      </c:valAx>
      <c:valAx>
        <c:axId val="4219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  <a:r>
                  <a:rPr lang="en-GB" baseline="0"/>
                  <a:t> </a:t>
                </a:r>
                <a:r>
                  <a:rPr lang="ru-RU" baseline="0"/>
                  <a:t>по расходомерам, 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0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4235426697616"/>
          <c:y val="0.13464206039225401"/>
          <c:w val="0.32613939088114274"/>
          <c:h val="0.344614217238337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550141</xdr:colOff>
      <xdr:row>49</xdr:row>
      <xdr:rowOff>25823</xdr:rowOff>
    </xdr:from>
    <xdr:to>
      <xdr:col>14</xdr:col>
      <xdr:colOff>377136</xdr:colOff>
      <xdr:row>82</xdr:row>
      <xdr:rowOff>25530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78315</xdr:colOff>
      <xdr:row>13</xdr:row>
      <xdr:rowOff>183691</xdr:rowOff>
    </xdr:from>
    <xdr:to>
      <xdr:col>22</xdr:col>
      <xdr:colOff>405248</xdr:colOff>
      <xdr:row>35</xdr:row>
      <xdr:rowOff>104542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215927</xdr:colOff>
      <xdr:row>46</xdr:row>
      <xdr:rowOff>140447</xdr:rowOff>
    </xdr:from>
    <xdr:to>
      <xdr:col>22</xdr:col>
      <xdr:colOff>475833</xdr:colOff>
      <xdr:row>67</xdr:row>
      <xdr:rowOff>123216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232587</xdr:colOff>
      <xdr:row>13</xdr:row>
      <xdr:rowOff>174113</xdr:rowOff>
    </xdr:from>
    <xdr:to>
      <xdr:col>13</xdr:col>
      <xdr:colOff>181282</xdr:colOff>
      <xdr:row>40</xdr:row>
      <xdr:rowOff>143983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topLeftCell="H46" zoomScale="86" zoomScaleNormal="86" workbookViewId="0">
      <selection activeCell="T73" sqref="T73"/>
    </sheetView>
  </sheetViews>
  <sheetFormatPr defaultRowHeight="15" x14ac:dyDescent="0.25"/>
  <cols>
    <col min="3" max="3" width="11.85546875" customWidth="1"/>
    <col min="4" max="4" width="12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21</v>
      </c>
      <c r="K1" t="s">
        <v>12</v>
      </c>
      <c r="L1" t="s">
        <v>13</v>
      </c>
      <c r="M1" t="s">
        <v>11</v>
      </c>
      <c r="N1" t="s">
        <v>14</v>
      </c>
      <c r="O1" t="s">
        <v>15</v>
      </c>
      <c r="P1" t="s">
        <v>16</v>
      </c>
    </row>
    <row r="2" spans="1:23" x14ac:dyDescent="0.25">
      <c r="A2">
        <v>0.1</v>
      </c>
      <c r="B2">
        <v>118</v>
      </c>
      <c r="C2">
        <v>119</v>
      </c>
      <c r="D2">
        <v>118</v>
      </c>
      <c r="E2">
        <v>15</v>
      </c>
      <c r="F2">
        <v>4</v>
      </c>
      <c r="G2" s="2">
        <f>AVERAGE(B2:D2)</f>
        <v>118.33333333333333</v>
      </c>
      <c r="H2" s="3">
        <f>(C2-G2)^2+(D2-G2)^2+(B2-G2)^2</f>
        <v>0.66666666666666663</v>
      </c>
      <c r="I2" s="2">
        <f>SQRT(H2/5)</f>
        <v>0.36514837167011072</v>
      </c>
      <c r="J2" s="4">
        <f>W4+(I2/G2)^2+(0.1/5)^2</f>
        <v>6.0345219202539166E-3</v>
      </c>
      <c r="K2" s="1">
        <f>(0.2*0.2*0.05/(0.0000785*G2))</f>
        <v>0.2153045662510093</v>
      </c>
      <c r="L2" s="1">
        <f>K2*K2</f>
        <v>4.6356056248535255E-2</v>
      </c>
      <c r="M2" s="1">
        <f>SQRT(J2*L2)</f>
        <v>1.6725329221522353E-2</v>
      </c>
      <c r="N2" s="6">
        <f>L2/(2*9.8)</f>
        <v>2.3651049106395536E-3</v>
      </c>
      <c r="O2" s="1">
        <f>L2+M2*M2</f>
        <v>4.6635792886103561E-2</v>
      </c>
      <c r="P2" s="1">
        <f>L2-M2*M2</f>
        <v>4.6076319610966948E-2</v>
      </c>
      <c r="Q2" s="2">
        <f>M2/K2*100</f>
        <v>7.7682185346795674</v>
      </c>
    </row>
    <row r="3" spans="1:23" x14ac:dyDescent="0.25">
      <c r="A3">
        <v>0.2</v>
      </c>
      <c r="B3">
        <v>79</v>
      </c>
      <c r="C3">
        <v>82</v>
      </c>
      <c r="D3">
        <v>79</v>
      </c>
      <c r="E3">
        <v>35</v>
      </c>
      <c r="F3">
        <v>8</v>
      </c>
      <c r="G3" s="2">
        <f t="shared" ref="G3:G12" si="0">AVERAGE(B3:D3)</f>
        <v>80</v>
      </c>
      <c r="H3" s="3">
        <f t="shared" ref="H3:H12" si="1">(C3-G3)^2+(D3-G3)^2+(B3-G3)^2</f>
        <v>6</v>
      </c>
      <c r="I3" s="2">
        <f t="shared" ref="I3:I12" si="2">SQRT(H3/5)</f>
        <v>1.0954451150103321</v>
      </c>
      <c r="J3" s="4">
        <f t="shared" ref="J3:J12" si="3">W5+(I3/G3)^2+(0.1/5)^2</f>
        <v>5.8750000000000002E-4</v>
      </c>
      <c r="K3" s="1">
        <f t="shared" ref="K3:K12" si="4">(0.2*0.2*0.05/(0.0000785*G3))</f>
        <v>0.31847133757961793</v>
      </c>
      <c r="L3" s="1">
        <f t="shared" ref="L3:L12" si="5">K3*K3</f>
        <v>0.10142399285975097</v>
      </c>
      <c r="M3" s="1">
        <f>SQRT(J3*L3)</f>
        <v>7.719235441745749E-3</v>
      </c>
      <c r="N3" s="6">
        <f>L3/(2*9.8)</f>
        <v>5.1746935132526003E-3</v>
      </c>
      <c r="O3" s="1">
        <f t="shared" ref="O3:O12" si="6">L3+M3*M3</f>
        <v>0.10148357945555607</v>
      </c>
      <c r="P3" s="1">
        <f t="shared" ref="P3:P12" si="7">L3-M3*M3</f>
        <v>0.10136440626394587</v>
      </c>
      <c r="Q3" s="2">
        <f t="shared" ref="Q3:Q12" si="8">M3/K3*100</f>
        <v>2.4238399287081642</v>
      </c>
      <c r="S3" t="s">
        <v>8</v>
      </c>
      <c r="T3" t="s">
        <v>9</v>
      </c>
      <c r="U3" t="s">
        <v>10</v>
      </c>
    </row>
    <row r="4" spans="1:23" x14ac:dyDescent="0.25">
      <c r="A4">
        <v>0.3</v>
      </c>
      <c r="B4">
        <v>65</v>
      </c>
      <c r="C4">
        <v>70</v>
      </c>
      <c r="D4">
        <v>66</v>
      </c>
      <c r="E4">
        <v>51</v>
      </c>
      <c r="F4">
        <v>12</v>
      </c>
      <c r="G4" s="2">
        <f t="shared" si="0"/>
        <v>67</v>
      </c>
      <c r="H4" s="3">
        <f t="shared" si="1"/>
        <v>14</v>
      </c>
      <c r="I4" s="2">
        <f t="shared" si="2"/>
        <v>1.6733200530681511</v>
      </c>
      <c r="J4" s="4">
        <f t="shared" si="3"/>
        <v>1.023746936957006E-3</v>
      </c>
      <c r="K4" s="1">
        <f t="shared" si="4"/>
        <v>0.38026428367715576</v>
      </c>
      <c r="L4" s="1">
        <f t="shared" si="5"/>
        <v>0.14460092544050038</v>
      </c>
      <c r="M4" s="1">
        <f t="shared" ref="M3:M12" si="9">SQRT(J4*L4)</f>
        <v>1.2166953377935689E-2</v>
      </c>
      <c r="N4" s="6">
        <f t="shared" ref="N3:N12" si="10">L4/(2*9.8)</f>
        <v>7.3775982367602225E-3</v>
      </c>
      <c r="O4" s="1">
        <f t="shared" si="6"/>
        <v>0.14474896019500125</v>
      </c>
      <c r="P4" s="1">
        <f t="shared" si="7"/>
        <v>0.14445289068599951</v>
      </c>
      <c r="Q4" s="2">
        <f t="shared" si="8"/>
        <v>3.1996045645626365</v>
      </c>
      <c r="S4">
        <v>0.2</v>
      </c>
      <c r="T4">
        <v>0.2</v>
      </c>
      <c r="U4">
        <v>0.4</v>
      </c>
      <c r="W4">
        <f>(0.01/S4)^2+(0.01/T4)^2+(0.01/U4)^2</f>
        <v>5.6249999999999989E-3</v>
      </c>
    </row>
    <row r="5" spans="1:23" x14ac:dyDescent="0.25">
      <c r="A5">
        <v>0.4</v>
      </c>
      <c r="B5">
        <v>55</v>
      </c>
      <c r="C5">
        <v>55</v>
      </c>
      <c r="D5">
        <v>56</v>
      </c>
      <c r="E5">
        <v>67</v>
      </c>
      <c r="F5">
        <v>16</v>
      </c>
      <c r="G5" s="2">
        <f t="shared" si="0"/>
        <v>55.333333333333336</v>
      </c>
      <c r="H5" s="3">
        <f t="shared" si="1"/>
        <v>0.66666666666666674</v>
      </c>
      <c r="I5" s="2">
        <f t="shared" si="2"/>
        <v>0.36514837167011077</v>
      </c>
      <c r="J5" s="4">
        <f t="shared" si="3"/>
        <v>4.4354768471476267E-4</v>
      </c>
      <c r="K5" s="1">
        <f t="shared" si="4"/>
        <v>0.46044048806691745</v>
      </c>
      <c r="L5" s="1">
        <f t="shared" si="5"/>
        <v>0.21200544305130115</v>
      </c>
      <c r="M5" s="1">
        <f t="shared" si="9"/>
        <v>9.6971399604384428E-3</v>
      </c>
      <c r="N5" s="6">
        <f t="shared" si="10"/>
        <v>1.0816604237311282E-2</v>
      </c>
      <c r="O5" s="1">
        <f t="shared" si="6"/>
        <v>0.21209947757471348</v>
      </c>
      <c r="P5" s="1">
        <f t="shared" si="7"/>
        <v>0.21191140852788881</v>
      </c>
      <c r="Q5" s="2">
        <f t="shared" si="8"/>
        <v>2.1060571804078885</v>
      </c>
    </row>
    <row r="6" spans="1:23" x14ac:dyDescent="0.25">
      <c r="A6">
        <v>0.5</v>
      </c>
      <c r="B6">
        <v>51</v>
      </c>
      <c r="C6">
        <v>53</v>
      </c>
      <c r="D6">
        <v>50</v>
      </c>
      <c r="E6">
        <v>84</v>
      </c>
      <c r="F6">
        <v>18</v>
      </c>
      <c r="G6" s="2">
        <f t="shared" si="0"/>
        <v>51.333333333333336</v>
      </c>
      <c r="H6" s="3">
        <f t="shared" si="1"/>
        <v>4.6666666666666661</v>
      </c>
      <c r="I6" s="2">
        <f t="shared" si="2"/>
        <v>0.96609178307929588</v>
      </c>
      <c r="J6" s="4">
        <f t="shared" si="3"/>
        <v>7.5419126328217241E-4</v>
      </c>
      <c r="K6" s="1">
        <f t="shared" si="4"/>
        <v>0.49631896765654737</v>
      </c>
      <c r="L6" s="1">
        <f>K6*K6</f>
        <v>0.24633251765566092</v>
      </c>
      <c r="M6" s="1">
        <f>SQRT(J6*L6)</f>
        <v>1.3630180948109272E-2</v>
      </c>
      <c r="N6" s="6">
        <f t="shared" si="10"/>
        <v>1.2567985594676576E-2</v>
      </c>
      <c r="O6" s="1">
        <f t="shared" si="6"/>
        <v>0.24651829948833912</v>
      </c>
      <c r="P6" s="1">
        <f t="shared" si="7"/>
        <v>0.24614673582298272</v>
      </c>
      <c r="Q6" s="2">
        <f t="shared" si="8"/>
        <v>2.7462542913615491</v>
      </c>
    </row>
    <row r="7" spans="1:23" x14ac:dyDescent="0.25">
      <c r="A7">
        <v>0.6</v>
      </c>
      <c r="B7">
        <v>47</v>
      </c>
      <c r="C7">
        <v>45</v>
      </c>
      <c r="D7">
        <v>46</v>
      </c>
      <c r="E7">
        <v>103</v>
      </c>
      <c r="F7">
        <v>21</v>
      </c>
      <c r="G7" s="2">
        <f t="shared" si="0"/>
        <v>46</v>
      </c>
      <c r="H7" s="3">
        <f t="shared" si="1"/>
        <v>2</v>
      </c>
      <c r="I7" s="2">
        <f t="shared" si="2"/>
        <v>0.63245553203367588</v>
      </c>
      <c r="J7" s="4">
        <f t="shared" si="3"/>
        <v>5.8903591682419665E-4</v>
      </c>
      <c r="K7" s="1">
        <f t="shared" si="4"/>
        <v>0.55386319579063981</v>
      </c>
      <c r="L7" s="1">
        <f t="shared" si="5"/>
        <v>0.30676443965142058</v>
      </c>
      <c r="M7" s="1">
        <f t="shared" si="9"/>
        <v>1.3442294185113472E-2</v>
      </c>
      <c r="N7" s="6">
        <f t="shared" si="10"/>
        <v>1.5651246920990847E-2</v>
      </c>
      <c r="O7" s="1">
        <f t="shared" si="6"/>
        <v>0.30694513492437969</v>
      </c>
      <c r="P7" s="1">
        <f t="shared" si="7"/>
        <v>0.30658374437846148</v>
      </c>
      <c r="Q7" s="2">
        <f t="shared" si="8"/>
        <v>2.4270062151222369</v>
      </c>
    </row>
    <row r="8" spans="1:23" x14ac:dyDescent="0.25">
      <c r="A8">
        <v>0.5</v>
      </c>
      <c r="B8">
        <v>54</v>
      </c>
      <c r="C8">
        <v>50</v>
      </c>
      <c r="D8">
        <v>50</v>
      </c>
      <c r="E8">
        <v>84</v>
      </c>
      <c r="F8">
        <v>18</v>
      </c>
      <c r="G8" s="2">
        <f t="shared" si="0"/>
        <v>51.333333333333336</v>
      </c>
      <c r="H8" s="3">
        <f t="shared" si="1"/>
        <v>10.666666666666666</v>
      </c>
      <c r="I8" s="2">
        <f t="shared" si="2"/>
        <v>1.4605934866804429</v>
      </c>
      <c r="J8" s="4">
        <f t="shared" si="3"/>
        <v>1.209580030359251E-3</v>
      </c>
      <c r="K8" s="1">
        <f t="shared" si="4"/>
        <v>0.49631896765654737</v>
      </c>
      <c r="L8" s="1">
        <f t="shared" si="5"/>
        <v>0.24633251765566092</v>
      </c>
      <c r="M8" s="1">
        <f t="shared" si="9"/>
        <v>1.7261485862590308E-2</v>
      </c>
      <c r="N8" s="6">
        <f t="shared" si="10"/>
        <v>1.2567985594676576E-2</v>
      </c>
      <c r="O8" s="1">
        <f t="shared" si="6"/>
        <v>0.24663047654984532</v>
      </c>
      <c r="P8" s="1">
        <f t="shared" si="7"/>
        <v>0.24603455876147651</v>
      </c>
      <c r="Q8" s="2">
        <f t="shared" si="8"/>
        <v>3.4779017098809031</v>
      </c>
    </row>
    <row r="9" spans="1:23" x14ac:dyDescent="0.25">
      <c r="A9">
        <v>0.4</v>
      </c>
      <c r="B9">
        <v>56</v>
      </c>
      <c r="C9">
        <v>55</v>
      </c>
      <c r="D9">
        <v>55</v>
      </c>
      <c r="E9">
        <v>68</v>
      </c>
      <c r="F9">
        <v>14</v>
      </c>
      <c r="G9" s="2">
        <f t="shared" si="0"/>
        <v>55.333333333333336</v>
      </c>
      <c r="H9" s="3">
        <f t="shared" si="1"/>
        <v>0.66666666666666674</v>
      </c>
      <c r="I9" s="2">
        <f t="shared" si="2"/>
        <v>0.36514837167011077</v>
      </c>
      <c r="J9" s="4">
        <f t="shared" si="3"/>
        <v>4.4354768471476267E-4</v>
      </c>
      <c r="K9" s="1">
        <f t="shared" si="4"/>
        <v>0.46044048806691745</v>
      </c>
      <c r="L9" s="1">
        <f t="shared" si="5"/>
        <v>0.21200544305130115</v>
      </c>
      <c r="M9" s="1">
        <f t="shared" si="9"/>
        <v>9.6971399604384428E-3</v>
      </c>
      <c r="N9" s="6">
        <f t="shared" si="10"/>
        <v>1.0816604237311282E-2</v>
      </c>
      <c r="O9" s="1">
        <f t="shared" si="6"/>
        <v>0.21209947757471348</v>
      </c>
      <c r="P9" s="1">
        <f t="shared" si="7"/>
        <v>0.21191140852788881</v>
      </c>
      <c r="Q9" s="2">
        <f t="shared" si="8"/>
        <v>2.1060571804078885</v>
      </c>
    </row>
    <row r="10" spans="1:23" x14ac:dyDescent="0.25">
      <c r="A10">
        <v>0.3</v>
      </c>
      <c r="B10">
        <v>65</v>
      </c>
      <c r="C10">
        <v>69</v>
      </c>
      <c r="D10">
        <v>66</v>
      </c>
      <c r="E10">
        <v>50</v>
      </c>
      <c r="F10">
        <v>12</v>
      </c>
      <c r="G10" s="2">
        <f t="shared" si="0"/>
        <v>66.666666666666671</v>
      </c>
      <c r="H10" s="3">
        <f t="shared" si="1"/>
        <v>8.6666666666666679</v>
      </c>
      <c r="I10" s="2">
        <f t="shared" si="2"/>
        <v>1.3165611772087666</v>
      </c>
      <c r="J10" s="4">
        <f t="shared" si="3"/>
        <v>7.899999999999999E-4</v>
      </c>
      <c r="K10" s="1">
        <f t="shared" si="4"/>
        <v>0.38216560509554148</v>
      </c>
      <c r="L10" s="1">
        <f t="shared" si="5"/>
        <v>0.14605054971804135</v>
      </c>
      <c r="M10" s="1">
        <f t="shared" si="9"/>
        <v>1.074150521469187E-2</v>
      </c>
      <c r="N10" s="6">
        <f t="shared" si="10"/>
        <v>7.4515586590837421E-3</v>
      </c>
      <c r="O10" s="1">
        <f t="shared" si="6"/>
        <v>0.14616592965231862</v>
      </c>
      <c r="P10" s="1">
        <f t="shared" si="7"/>
        <v>0.14593516978376408</v>
      </c>
      <c r="Q10" s="2">
        <f t="shared" si="8"/>
        <v>2.8106938645110389</v>
      </c>
    </row>
    <row r="11" spans="1:23" x14ac:dyDescent="0.25">
      <c r="A11">
        <v>0.2</v>
      </c>
      <c r="B11">
        <v>84</v>
      </c>
      <c r="C11">
        <v>86</v>
      </c>
      <c r="D11">
        <v>81</v>
      </c>
      <c r="E11">
        <v>33</v>
      </c>
      <c r="F11">
        <v>7.5</v>
      </c>
      <c r="G11" s="2">
        <f t="shared" si="0"/>
        <v>83.666666666666671</v>
      </c>
      <c r="H11" s="3">
        <f t="shared" si="1"/>
        <v>12.666666666666666</v>
      </c>
      <c r="I11" s="2">
        <f t="shared" si="2"/>
        <v>1.5916448515084429</v>
      </c>
      <c r="J11" s="4">
        <f t="shared" si="3"/>
        <v>7.6189901747591299E-4</v>
      </c>
      <c r="K11" s="1">
        <f t="shared" si="4"/>
        <v>0.30451442637094939</v>
      </c>
      <c r="L11" s="1">
        <f t="shared" si="5"/>
        <v>9.2729035868028359E-2</v>
      </c>
      <c r="M11" s="1">
        <f t="shared" si="9"/>
        <v>8.4053650318912081E-3</v>
      </c>
      <c r="N11" s="6">
        <f t="shared" si="10"/>
        <v>4.7310732585728755E-3</v>
      </c>
      <c r="O11" s="1">
        <f t="shared" si="6"/>
        <v>9.2799686029347697E-2</v>
      </c>
      <c r="P11" s="1">
        <f t="shared" si="7"/>
        <v>9.2658385706709021E-2</v>
      </c>
      <c r="Q11" s="2">
        <f t="shared" si="8"/>
        <v>2.7602518317644731</v>
      </c>
    </row>
    <row r="12" spans="1:23" x14ac:dyDescent="0.25">
      <c r="A12">
        <v>0.1</v>
      </c>
      <c r="B12">
        <v>119</v>
      </c>
      <c r="C12">
        <v>120</v>
      </c>
      <c r="D12">
        <v>119</v>
      </c>
      <c r="E12">
        <v>16</v>
      </c>
      <c r="F12">
        <v>4</v>
      </c>
      <c r="G12" s="2">
        <f t="shared" si="0"/>
        <v>119.33333333333333</v>
      </c>
      <c r="H12" s="3">
        <f t="shared" si="1"/>
        <v>0.66666666666666663</v>
      </c>
      <c r="I12" s="2">
        <f t="shared" si="2"/>
        <v>0.36514837167011072</v>
      </c>
      <c r="J12" s="4">
        <f t="shared" si="3"/>
        <v>4.0936300365157144E-4</v>
      </c>
      <c r="K12" s="1">
        <f t="shared" si="4"/>
        <v>0.21350033804220195</v>
      </c>
      <c r="L12" s="1">
        <f t="shared" si="5"/>
        <v>4.5582394344134504E-2</v>
      </c>
      <c r="M12" s="1">
        <f t="shared" si="9"/>
        <v>4.3196927972189532E-3</v>
      </c>
      <c r="N12" s="6">
        <f t="shared" si="10"/>
        <v>2.3256323644966583E-3</v>
      </c>
      <c r="O12" s="1">
        <f t="shared" si="6"/>
        <v>4.5601054089996852E-2</v>
      </c>
      <c r="P12" s="1">
        <f t="shared" si="7"/>
        <v>4.5563734598272156E-2</v>
      </c>
      <c r="Q12" s="2">
        <f t="shared" si="8"/>
        <v>2.0232721113374033</v>
      </c>
    </row>
    <row r="14" spans="1:23" x14ac:dyDescent="0.25">
      <c r="A14" t="s">
        <v>17</v>
      </c>
      <c r="B14" s="5" t="s">
        <v>18</v>
      </c>
      <c r="C14" t="s">
        <v>20</v>
      </c>
      <c r="D14" t="s">
        <v>19</v>
      </c>
    </row>
    <row r="15" spans="1:23" x14ac:dyDescent="0.25">
      <c r="A15" s="1">
        <f>SQRT(2*E2*9.8/(1000*6.716))</f>
        <v>0.20922728592822451</v>
      </c>
      <c r="B15" s="7">
        <f>SQRT(2*F2*9.8/1000)</f>
        <v>0.28000000000000003</v>
      </c>
      <c r="C15" s="1">
        <f>SQRT(2*(E2*9.8-E15)/(1000*6.716))</f>
        <v>0.26352637775151566</v>
      </c>
      <c r="D15" s="1">
        <f>B15*0.005*0.005/(0.005*0.005-0.002*0.002/2)</f>
        <v>0.30434782608695654</v>
      </c>
      <c r="E15">
        <f>(N2-A2)*0.02*1000*9.8/0.222</f>
        <v>-86.200177646462379</v>
      </c>
    </row>
    <row r="16" spans="1:23" x14ac:dyDescent="0.25">
      <c r="A16" s="1">
        <f t="shared" ref="A16:A24" si="11">SQRT(2*E3*0.001*1000*9.8/(1000*6.716))</f>
        <v>0.31959995840541922</v>
      </c>
      <c r="B16" s="7">
        <f t="shared" ref="B16:B25" si="12">SQRT(2*F3*9.8/1000)</f>
        <v>0.39597979746446665</v>
      </c>
      <c r="C16" s="1">
        <f t="shared" ref="C16:C25" si="13">SQRT(2*(E3*9.8-E16)/(1000*6.716))</f>
        <v>0.39162157662241259</v>
      </c>
      <c r="D16" s="1">
        <f t="shared" ref="D16:D25" si="14">B16*0.005*0.005/(0.005*0.005-0.002*0.002/2)</f>
        <v>0.430412823330942</v>
      </c>
      <c r="E16">
        <f>(N3-A3)*0.02*1000*9.8/0.222</f>
        <v>-172.00792824956079</v>
      </c>
    </row>
    <row r="17" spans="1:5" x14ac:dyDescent="0.25">
      <c r="A17" s="1">
        <f t="shared" si="11"/>
        <v>0.38579605285879931</v>
      </c>
      <c r="B17" s="7">
        <f t="shared" si="12"/>
        <v>0.48497422611928565</v>
      </c>
      <c r="C17" s="1">
        <f t="shared" si="13"/>
        <v>0.47515751116066862</v>
      </c>
      <c r="D17" s="1">
        <f t="shared" si="14"/>
        <v>0.52714589795574529</v>
      </c>
      <c r="E17">
        <f t="shared" ref="E16:E25" si="15">(N4-A4)*0.02*1000*9.8/0.222</f>
        <v>-258.35130966484235</v>
      </c>
    </row>
    <row r="18" spans="1:5" x14ac:dyDescent="0.25">
      <c r="A18" s="1">
        <f t="shared" si="11"/>
        <v>0.44219119777547944</v>
      </c>
      <c r="B18" s="7">
        <f t="shared" si="12"/>
        <v>0.56000000000000005</v>
      </c>
      <c r="C18" s="1">
        <f t="shared" si="13"/>
        <v>0.54576264686460552</v>
      </c>
      <c r="D18" s="1">
        <f t="shared" si="14"/>
        <v>0.60869565217391308</v>
      </c>
      <c r="E18">
        <f t="shared" si="15"/>
        <v>-343.6033584211126</v>
      </c>
    </row>
    <row r="19" spans="1:5" x14ac:dyDescent="0.25">
      <c r="A19" s="1">
        <f t="shared" si="11"/>
        <v>0.49512212654110871</v>
      </c>
      <c r="B19" s="7">
        <f t="shared" si="12"/>
        <v>0.59396969619669993</v>
      </c>
      <c r="C19" s="1">
        <f t="shared" si="13"/>
        <v>0.61098378526027808</v>
      </c>
      <c r="D19" s="1">
        <f t="shared" si="14"/>
        <v>0.64561923499641294</v>
      </c>
      <c r="E19">
        <f t="shared" si="15"/>
        <v>-430.34538208758283</v>
      </c>
    </row>
    <row r="20" spans="1:5" x14ac:dyDescent="0.25">
      <c r="A20" s="1">
        <f t="shared" si="11"/>
        <v>0.54826598710356966</v>
      </c>
      <c r="B20" s="7">
        <f t="shared" si="12"/>
        <v>0.64156059729381765</v>
      </c>
      <c r="C20" s="1">
        <f t="shared" si="13"/>
        <v>0.67396745894289356</v>
      </c>
      <c r="D20" s="1">
        <f t="shared" si="14"/>
        <v>0.69734847531936706</v>
      </c>
      <c r="E20">
        <f t="shared" si="15"/>
        <v>-515.91151172741354</v>
      </c>
    </row>
    <row r="21" spans="1:5" x14ac:dyDescent="0.25">
      <c r="A21" s="1">
        <f t="shared" si="11"/>
        <v>0.49512212654110871</v>
      </c>
      <c r="B21" s="7">
        <f t="shared" si="12"/>
        <v>0.59396969619669993</v>
      </c>
      <c r="C21" s="1">
        <f t="shared" si="13"/>
        <v>0.61098378526027808</v>
      </c>
      <c r="D21" s="1">
        <f t="shared" si="14"/>
        <v>0.64561923499641294</v>
      </c>
      <c r="E21">
        <f t="shared" si="15"/>
        <v>-430.34538208758283</v>
      </c>
    </row>
    <row r="22" spans="1:5" x14ac:dyDescent="0.25">
      <c r="A22" s="1">
        <f t="shared" si="11"/>
        <v>0.44547890994064571</v>
      </c>
      <c r="B22" s="7">
        <f t="shared" si="12"/>
        <v>0.52383203414835178</v>
      </c>
      <c r="C22" s="1">
        <f t="shared" si="13"/>
        <v>0.54842982278907193</v>
      </c>
      <c r="D22" s="1">
        <f t="shared" si="14"/>
        <v>0.5693826458134259</v>
      </c>
      <c r="E22">
        <f t="shared" si="15"/>
        <v>-343.6033584211126</v>
      </c>
    </row>
    <row r="23" spans="1:5" x14ac:dyDescent="0.25">
      <c r="A23" s="1">
        <f t="shared" si="11"/>
        <v>0.38199501382823925</v>
      </c>
      <c r="B23" s="7">
        <f t="shared" si="12"/>
        <v>0.48497422611928565</v>
      </c>
      <c r="C23" s="1">
        <f t="shared" si="13"/>
        <v>0.47205594052074989</v>
      </c>
      <c r="D23" s="1">
        <f t="shared" si="14"/>
        <v>0.52714589795574529</v>
      </c>
      <c r="E23">
        <f t="shared" si="15"/>
        <v>-258.28601127396212</v>
      </c>
    </row>
    <row r="24" spans="1:5" x14ac:dyDescent="0.25">
      <c r="A24" s="1">
        <f t="shared" si="11"/>
        <v>0.31033421627200602</v>
      </c>
      <c r="B24" s="7">
        <f t="shared" si="12"/>
        <v>0.38340579025361626</v>
      </c>
      <c r="C24" s="1">
        <f t="shared" si="13"/>
        <v>0.3842489921427914</v>
      </c>
      <c r="D24" s="1">
        <f t="shared" si="14"/>
        <v>0.41674542418871335</v>
      </c>
      <c r="E24">
        <f t="shared" si="15"/>
        <v>-172.39959297891767</v>
      </c>
    </row>
    <row r="25" spans="1:5" x14ac:dyDescent="0.25">
      <c r="A25" s="1">
        <f>SQRT(2*E12*0.001*1000*9.8/(1000*6.716))</f>
        <v>0.21608901172591757</v>
      </c>
      <c r="B25" s="7">
        <f t="shared" si="12"/>
        <v>0.28000000000000003</v>
      </c>
      <c r="C25" s="1">
        <f t="shared" si="13"/>
        <v>0.26902589777815294</v>
      </c>
      <c r="D25" s="1">
        <f t="shared" si="14"/>
        <v>0.30434782608695654</v>
      </c>
      <c r="E25">
        <f t="shared" si="15"/>
        <v>-86.235027281795752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2017-03-15T00:10:16Z</cp:lastPrinted>
  <dcterms:created xsi:type="dcterms:W3CDTF">2017-03-10T19:20:20Z</dcterms:created>
  <dcterms:modified xsi:type="dcterms:W3CDTF">2017-03-15T06:13:23Z</dcterms:modified>
</cp:coreProperties>
</file>