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лабы\"/>
    </mc:Choice>
  </mc:AlternateContent>
  <xr:revisionPtr revIDLastSave="0" documentId="13_ncr:1_{552B7BA1-DF65-4AA0-AC10-705D473F984F}" xr6:coauthVersionLast="45" xr6:coauthVersionMax="45" xr10:uidLastSave="{00000000-0000-0000-0000-000000000000}"/>
  <bookViews>
    <workbookView xWindow="-108" yWindow="-108" windowWidth="23256" windowHeight="12576" activeTab="1" xr2:uid="{F4349EF7-3EEF-4F78-9E75-B75FFC543C67}"/>
  </bookViews>
  <sheets>
    <sheet name="подготовка" sheetId="1" r:id="rId1"/>
    <sheet name="расчёты" sheetId="2" r:id="rId2"/>
    <sheet name="Лист2" sheetId="4" r:id="rId3"/>
    <sheet name="Лист1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J6" i="4"/>
  <c r="I6" i="4"/>
  <c r="H6" i="4"/>
  <c r="G6" i="4"/>
  <c r="F7" i="4"/>
  <c r="F6" i="4"/>
  <c r="Q50" i="2"/>
  <c r="Q49" i="2"/>
  <c r="P50" i="2"/>
  <c r="P49" i="2"/>
  <c r="N48" i="2"/>
  <c r="N47" i="2"/>
  <c r="N46" i="2"/>
  <c r="O33" i="2"/>
  <c r="P33" i="2"/>
  <c r="Q33" i="2"/>
  <c r="R33" i="2"/>
  <c r="S33" i="2"/>
  <c r="T33" i="2"/>
  <c r="U33" i="2"/>
  <c r="V33" i="2"/>
  <c r="W33" i="2"/>
  <c r="N33" i="2"/>
  <c r="O27" i="2"/>
  <c r="P27" i="2"/>
  <c r="Q27" i="2"/>
  <c r="R27" i="2"/>
  <c r="S27" i="2"/>
  <c r="T27" i="2"/>
  <c r="U27" i="2"/>
  <c r="V27" i="2"/>
  <c r="W27" i="2"/>
  <c r="N27" i="2"/>
  <c r="X43" i="2"/>
  <c r="AA40" i="2"/>
  <c r="Z40" i="2"/>
  <c r="X42" i="2"/>
  <c r="X41" i="2"/>
  <c r="X40" i="2"/>
  <c r="X39" i="2"/>
  <c r="X38" i="2"/>
  <c r="O25" i="2" l="1"/>
  <c r="O26" i="2" s="1"/>
  <c r="P25" i="2"/>
  <c r="Q25" i="2"/>
  <c r="R25" i="2"/>
  <c r="R26" i="2" s="1"/>
  <c r="S25" i="2"/>
  <c r="S26" i="2" s="1"/>
  <c r="T25" i="2"/>
  <c r="U25" i="2"/>
  <c r="U26" i="2" s="1"/>
  <c r="V25" i="2"/>
  <c r="V26" i="2" s="1"/>
  <c r="W25" i="2"/>
  <c r="W26" i="2" s="1"/>
  <c r="N25" i="2"/>
  <c r="N26" i="2" s="1"/>
  <c r="O31" i="2"/>
  <c r="P31" i="2"/>
  <c r="Q31" i="2"/>
  <c r="R31" i="2"/>
  <c r="S31" i="2"/>
  <c r="T31" i="2"/>
  <c r="U31" i="2"/>
  <c r="V31" i="2"/>
  <c r="W31" i="2"/>
  <c r="N31" i="2"/>
  <c r="N30" i="2"/>
  <c r="O30" i="2"/>
  <c r="P30" i="2"/>
  <c r="Q30" i="2"/>
  <c r="R30" i="2"/>
  <c r="S30" i="2"/>
  <c r="T30" i="2"/>
  <c r="U30" i="2"/>
  <c r="V30" i="2"/>
  <c r="W30" i="2"/>
  <c r="P26" i="2"/>
  <c r="Q26" i="2"/>
  <c r="T26" i="2"/>
  <c r="R3" i="2"/>
  <c r="R5" i="2"/>
  <c r="R7" i="2"/>
  <c r="R9" i="2"/>
  <c r="R11" i="2"/>
  <c r="R13" i="2"/>
  <c r="R15" i="2"/>
  <c r="R17" i="2"/>
  <c r="R19" i="2"/>
  <c r="R21" i="2"/>
  <c r="I18" i="3"/>
  <c r="I15" i="3"/>
  <c r="K4" i="3"/>
  <c r="K7" i="3"/>
  <c r="G18" i="3"/>
  <c r="G15" i="3"/>
  <c r="F20" i="3"/>
  <c r="F19" i="3"/>
  <c r="F18" i="3"/>
  <c r="F17" i="3"/>
  <c r="F16" i="3"/>
  <c r="F15" i="3"/>
  <c r="L7" i="3"/>
  <c r="L4" i="3"/>
  <c r="H7" i="3"/>
  <c r="H4" i="3"/>
  <c r="F5" i="3"/>
  <c r="I4" i="3" s="1"/>
  <c r="J4" i="3" s="1"/>
  <c r="F6" i="3"/>
  <c r="F7" i="3"/>
  <c r="I7" i="3" s="1"/>
  <c r="J7" i="3" s="1"/>
  <c r="F8" i="3"/>
  <c r="F9" i="3"/>
  <c r="F4" i="3"/>
  <c r="G7" i="3" l="1"/>
  <c r="G4" i="3"/>
  <c r="G7" i="2"/>
  <c r="G9" i="2"/>
  <c r="G11" i="2"/>
  <c r="G13" i="2"/>
  <c r="G15" i="2"/>
  <c r="G17" i="2"/>
  <c r="G19" i="2"/>
  <c r="G21" i="2"/>
  <c r="G5" i="2"/>
  <c r="G3" i="2"/>
  <c r="E4" i="2"/>
  <c r="E5" i="2"/>
  <c r="E6" i="2"/>
  <c r="E7" i="2"/>
  <c r="H7" i="2" s="1"/>
  <c r="I7" i="2" s="1"/>
  <c r="E8" i="2"/>
  <c r="E9" i="2"/>
  <c r="E10" i="2"/>
  <c r="F9" i="2" s="1"/>
  <c r="S9" i="2" s="1"/>
  <c r="E11" i="2"/>
  <c r="E12" i="2"/>
  <c r="E13" i="2"/>
  <c r="E14" i="2"/>
  <c r="E15" i="2"/>
  <c r="F15" i="2" s="1"/>
  <c r="S15" i="2" s="1"/>
  <c r="E16" i="2"/>
  <c r="E17" i="2"/>
  <c r="E18" i="2"/>
  <c r="F17" i="2" s="1"/>
  <c r="S17" i="2" s="1"/>
  <c r="E19" i="2"/>
  <c r="H19" i="2" s="1"/>
  <c r="I19" i="2" s="1"/>
  <c r="E20" i="2"/>
  <c r="E21" i="2"/>
  <c r="E22" i="2"/>
  <c r="E3" i="2"/>
  <c r="H3" i="2" s="1"/>
  <c r="I3" i="2" s="1"/>
  <c r="F11" i="2" l="1"/>
  <c r="S11" i="2" s="1"/>
  <c r="H17" i="2"/>
  <c r="I17" i="2" s="1"/>
  <c r="J17" i="2" s="1"/>
  <c r="K17" i="2" s="1"/>
  <c r="H9" i="2"/>
  <c r="I9" i="2" s="1"/>
  <c r="J9" i="2" s="1"/>
  <c r="K9" i="2" s="1"/>
  <c r="F13" i="2"/>
  <c r="S13" i="2" s="1"/>
  <c r="H5" i="2"/>
  <c r="I5" i="2" s="1"/>
  <c r="J5" i="2" s="1"/>
  <c r="H15" i="2"/>
  <c r="I15" i="2" s="1"/>
  <c r="J15" i="2" s="1"/>
  <c r="K15" i="2" s="1"/>
  <c r="J7" i="2"/>
  <c r="H21" i="2"/>
  <c r="I21" i="2" s="1"/>
  <c r="J21" i="2" s="1"/>
  <c r="H13" i="2"/>
  <c r="I13" i="2" s="1"/>
  <c r="F21" i="2"/>
  <c r="S21" i="2" s="1"/>
  <c r="F7" i="2"/>
  <c r="S7" i="2" s="1"/>
  <c r="F3" i="2"/>
  <c r="S3" i="2" s="1"/>
  <c r="F5" i="2"/>
  <c r="S5" i="2" s="1"/>
  <c r="J19" i="2"/>
  <c r="J13" i="2"/>
  <c r="J3" i="2"/>
  <c r="F19" i="2"/>
  <c r="S19" i="2" s="1"/>
  <c r="H11" i="2"/>
  <c r="I11" i="2" s="1"/>
  <c r="J11" i="2" s="1"/>
  <c r="K11" i="2" s="1"/>
  <c r="K13" i="2" l="1"/>
  <c r="K5" i="2"/>
  <c r="K21" i="2"/>
  <c r="K3" i="2"/>
  <c r="K7" i="2"/>
  <c r="K19" i="2"/>
</calcChain>
</file>

<file path=xl/sharedStrings.xml><?xml version="1.0" encoding="utf-8"?>
<sst xmlns="http://schemas.openxmlformats.org/spreadsheetml/2006/main" count="91" uniqueCount="45">
  <si>
    <t>№</t>
  </si>
  <si>
    <t>a, см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</si>
  <si>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измерений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</si>
  <si>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общий</t>
    </r>
    <r>
      <rPr>
        <sz val="11"/>
        <color theme="1"/>
        <rFont val="Calibri"/>
        <family val="2"/>
        <charset val="204"/>
        <scheme val="minor"/>
      </rPr>
      <t>, с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</si>
  <si>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пр</t>
    </r>
    <r>
      <rPr>
        <sz val="11"/>
        <color theme="1"/>
        <rFont val="Calibri"/>
        <family val="2"/>
        <charset val="204"/>
        <scheme val="minor"/>
      </rPr>
      <t>, см</t>
    </r>
  </si>
  <si>
    <t>Колебания математического маятника</t>
  </si>
  <si>
    <t>Проверка обратимости маятника</t>
  </si>
  <si>
    <t>Периоды колебаний маятника в зависимости от a</t>
  </si>
  <si>
    <t>Период колебаний маятника в зависимости от начального угола</t>
  </si>
  <si>
    <t>T, с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</si>
  <si>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с</t>
    </r>
  </si>
  <si>
    <t>системат</t>
  </si>
  <si>
    <t>случайная</t>
  </si>
  <si>
    <t>дисперсия</t>
  </si>
  <si>
    <t>Итоговая</t>
  </si>
  <si>
    <t>Относительная</t>
  </si>
  <si>
    <t>T среднее</t>
  </si>
  <si>
    <t>сигма T</t>
  </si>
  <si>
    <t>т ср</t>
  </si>
  <si>
    <t>сист</t>
  </si>
  <si>
    <t>дисп</t>
  </si>
  <si>
    <t>случ</t>
  </si>
  <si>
    <t>полн</t>
  </si>
  <si>
    <t>отн</t>
  </si>
  <si>
    <t>фи</t>
  </si>
  <si>
    <t>а квадрат</t>
  </si>
  <si>
    <t>т квадрат а</t>
  </si>
  <si>
    <t>абс</t>
  </si>
  <si>
    <t>а</t>
  </si>
  <si>
    <t>т</t>
  </si>
  <si>
    <t>т квадрат</t>
  </si>
  <si>
    <t>отн погр т</t>
  </si>
  <si>
    <t>ков</t>
  </si>
  <si>
    <t>дисп а^2</t>
  </si>
  <si>
    <t>k</t>
  </si>
  <si>
    <t>b</t>
  </si>
  <si>
    <t>сигма k</t>
  </si>
  <si>
    <t>сигма b</t>
  </si>
  <si>
    <t>отн т квадрат а</t>
  </si>
  <si>
    <t>отн а квадрат</t>
  </si>
  <si>
    <t>епсилон сист</t>
  </si>
  <si>
    <t>сист k</t>
  </si>
  <si>
    <t>сист b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</si>
  <si>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мат</t>
    </r>
    <r>
      <rPr>
        <sz val="11"/>
        <color theme="1"/>
        <rFont val="Calibri"/>
        <family val="2"/>
        <charset val="204"/>
        <scheme val="minor"/>
      </rPr>
      <t>, см</t>
    </r>
  </si>
  <si>
    <t>Тср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</si>
</sst>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32" applyNumberFormat="0" applyAlignment="0" applyProtection="0"/>
    <xf numFmtId="0" fontId="3" fillId="2" borderId="31" applyNumberFormat="0" applyAlignment="0" applyProtection="0"/>
  </cellStyleXfs>
  <cellXfs count="57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2" borderId="31" xfId="2" applyAlignment="1">
      <alignment horizontal="center" vertical="center"/>
    </xf>
    <xf numFmtId="0" fontId="2" fillId="2" borderId="32" xfId="1" applyAlignment="1">
      <alignment horizontal="center" vertical="center"/>
    </xf>
    <xf numFmtId="0" fontId="3" fillId="2" borderId="38" xfId="2" applyBorder="1" applyAlignment="1">
      <alignment horizontal="center" vertical="center"/>
    </xf>
    <xf numFmtId="0" fontId="3" fillId="2" borderId="39" xfId="2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36" xfId="1" applyBorder="1" applyAlignment="1">
      <alignment horizontal="center" vertical="center"/>
    </xf>
    <xf numFmtId="0" fontId="2" fillId="2" borderId="37" xfId="1" applyBorder="1" applyAlignment="1">
      <alignment horizontal="center" vertical="center"/>
    </xf>
    <xf numFmtId="0" fontId="3" fillId="2" borderId="38" xfId="2" applyBorder="1" applyAlignment="1">
      <alignment horizontal="center" vertical="center"/>
    </xf>
    <xf numFmtId="0" fontId="3" fillId="2" borderId="39" xfId="2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A0F-3C99-430D-9D68-A2E373C47F2B}">
  <dimension ref="A1:J32"/>
  <sheetViews>
    <sheetView zoomScaleNormal="100" workbookViewId="0">
      <selection activeCell="F2" sqref="F2:J4"/>
    </sheetView>
  </sheetViews>
  <sheetFormatPr defaultRowHeight="14.4" x14ac:dyDescent="0.3"/>
  <cols>
    <col min="1" max="1" width="4.88671875" customWidth="1"/>
    <col min="2" max="2" width="5.6640625" customWidth="1"/>
    <col min="3" max="3" width="9.33203125" customWidth="1"/>
    <col min="5" max="5" width="2.33203125" customWidth="1"/>
    <col min="8" max="9" width="8.33203125" customWidth="1"/>
    <col min="10" max="10" width="8.88671875" customWidth="1"/>
  </cols>
  <sheetData>
    <row r="1" spans="1:10" ht="26.4" customHeight="1" thickBot="1" x14ac:dyDescent="0.35">
      <c r="A1" s="44" t="s">
        <v>7</v>
      </c>
      <c r="B1" s="44"/>
      <c r="C1" s="44"/>
      <c r="D1" s="44"/>
      <c r="F1" s="45" t="s">
        <v>5</v>
      </c>
      <c r="G1" s="45"/>
      <c r="H1" s="45"/>
      <c r="I1" s="45"/>
      <c r="J1" s="45"/>
    </row>
    <row r="2" spans="1:10" ht="16.2" thickTop="1" x14ac:dyDescent="0.3">
      <c r="A2" s="22" t="s">
        <v>0</v>
      </c>
      <c r="B2" s="15" t="s">
        <v>1</v>
      </c>
      <c r="C2" s="15" t="s">
        <v>3</v>
      </c>
      <c r="D2" s="16" t="s">
        <v>2</v>
      </c>
      <c r="F2" s="4" t="s">
        <v>0</v>
      </c>
      <c r="G2" s="5" t="s">
        <v>4</v>
      </c>
      <c r="H2" s="5" t="s">
        <v>3</v>
      </c>
      <c r="I2" s="5" t="s">
        <v>9</v>
      </c>
      <c r="J2" s="27" t="s">
        <v>2</v>
      </c>
    </row>
    <row r="3" spans="1:10" x14ac:dyDescent="0.3">
      <c r="A3" s="18">
        <v>1</v>
      </c>
      <c r="B3" s="2"/>
      <c r="C3" s="2"/>
      <c r="D3" s="8"/>
      <c r="F3" s="7">
        <v>1</v>
      </c>
      <c r="G3" s="2"/>
      <c r="H3" s="2"/>
      <c r="I3" s="2"/>
      <c r="J3" s="23"/>
    </row>
    <row r="4" spans="1:10" x14ac:dyDescent="0.3">
      <c r="A4" s="18">
        <v>2</v>
      </c>
      <c r="B4" s="2"/>
      <c r="C4" s="2"/>
      <c r="D4" s="8"/>
      <c r="F4" s="7">
        <v>2</v>
      </c>
      <c r="G4" s="2"/>
      <c r="H4" s="2"/>
      <c r="I4" s="2"/>
      <c r="J4" s="23"/>
    </row>
    <row r="5" spans="1:10" ht="15" thickBot="1" x14ac:dyDescent="0.35">
      <c r="A5" s="19">
        <v>3</v>
      </c>
      <c r="B5" s="3"/>
      <c r="C5" s="3"/>
      <c r="D5" s="10"/>
      <c r="F5" s="11">
        <v>3</v>
      </c>
      <c r="G5" s="12"/>
      <c r="H5" s="12"/>
      <c r="I5" s="12"/>
      <c r="J5" s="26"/>
    </row>
    <row r="6" spans="1:10" ht="15" thickTop="1" x14ac:dyDescent="0.3">
      <c r="A6" s="17">
        <v>4</v>
      </c>
      <c r="B6" s="1"/>
      <c r="C6" s="1"/>
      <c r="D6" s="14"/>
    </row>
    <row r="7" spans="1:10" ht="15" thickBot="1" x14ac:dyDescent="0.35">
      <c r="A7" s="18">
        <v>5</v>
      </c>
      <c r="B7" s="2"/>
      <c r="C7" s="2"/>
      <c r="D7" s="8"/>
      <c r="F7" s="46" t="s">
        <v>6</v>
      </c>
      <c r="G7" s="46"/>
      <c r="H7" s="46"/>
      <c r="I7" s="46"/>
      <c r="J7" s="46"/>
    </row>
    <row r="8" spans="1:10" ht="16.2" thickBot="1" x14ac:dyDescent="0.35">
      <c r="A8" s="19">
        <v>6</v>
      </c>
      <c r="B8" s="3"/>
      <c r="C8" s="3"/>
      <c r="D8" s="10"/>
      <c r="F8" s="4" t="s">
        <v>0</v>
      </c>
      <c r="G8" s="5" t="s">
        <v>1</v>
      </c>
      <c r="H8" s="5" t="s">
        <v>3</v>
      </c>
      <c r="I8" s="5" t="s">
        <v>9</v>
      </c>
      <c r="J8" s="6" t="s">
        <v>2</v>
      </c>
    </row>
    <row r="9" spans="1:10" ht="15" thickTop="1" x14ac:dyDescent="0.3">
      <c r="A9" s="20">
        <v>7</v>
      </c>
      <c r="B9" s="1"/>
      <c r="C9" s="1"/>
      <c r="D9" s="14"/>
      <c r="F9" s="7">
        <v>1</v>
      </c>
      <c r="G9" s="2"/>
      <c r="H9" s="2"/>
      <c r="I9" s="2"/>
      <c r="J9" s="23"/>
    </row>
    <row r="10" spans="1:10" x14ac:dyDescent="0.3">
      <c r="A10" s="18">
        <v>8</v>
      </c>
      <c r="B10" s="2"/>
      <c r="C10" s="2"/>
      <c r="D10" s="8"/>
      <c r="F10" s="7">
        <v>2</v>
      </c>
      <c r="G10" s="2"/>
      <c r="H10" s="2"/>
      <c r="I10" s="2"/>
      <c r="J10" s="23"/>
    </row>
    <row r="11" spans="1:10" ht="15" thickBot="1" x14ac:dyDescent="0.35">
      <c r="A11" s="19">
        <v>9</v>
      </c>
      <c r="B11" s="3"/>
      <c r="C11" s="3"/>
      <c r="D11" s="10"/>
      <c r="F11" s="9">
        <v>3</v>
      </c>
      <c r="G11" s="3"/>
      <c r="H11" s="3"/>
      <c r="I11" s="3"/>
      <c r="J11" s="24"/>
    </row>
    <row r="12" spans="1:10" ht="15" thickTop="1" x14ac:dyDescent="0.3">
      <c r="A12" s="20">
        <v>10</v>
      </c>
      <c r="B12" s="1"/>
      <c r="C12" s="1"/>
      <c r="D12" s="14"/>
      <c r="F12" s="28">
        <v>1</v>
      </c>
      <c r="G12" s="1"/>
      <c r="H12" s="1"/>
      <c r="I12" s="1"/>
      <c r="J12" s="25"/>
    </row>
    <row r="13" spans="1:10" x14ac:dyDescent="0.3">
      <c r="A13" s="18">
        <v>11</v>
      </c>
      <c r="B13" s="2"/>
      <c r="C13" s="2"/>
      <c r="D13" s="8"/>
      <c r="F13" s="7">
        <v>2</v>
      </c>
      <c r="G13" s="2"/>
      <c r="H13" s="2"/>
      <c r="I13" s="2"/>
      <c r="J13" s="23"/>
    </row>
    <row r="14" spans="1:10" ht="15" thickBot="1" x14ac:dyDescent="0.35">
      <c r="A14" s="19">
        <v>12</v>
      </c>
      <c r="B14" s="3"/>
      <c r="C14" s="3"/>
      <c r="D14" s="10"/>
      <c r="F14" s="11">
        <v>3</v>
      </c>
      <c r="G14" s="12"/>
      <c r="H14" s="12"/>
      <c r="I14" s="12"/>
      <c r="J14" s="26"/>
    </row>
    <row r="15" spans="1:10" ht="15" thickTop="1" x14ac:dyDescent="0.3">
      <c r="A15" s="20">
        <v>13</v>
      </c>
      <c r="B15" s="1"/>
      <c r="C15" s="1"/>
      <c r="D15" s="14"/>
    </row>
    <row r="16" spans="1:10" x14ac:dyDescent="0.3">
      <c r="A16" s="18">
        <v>14</v>
      </c>
      <c r="B16" s="2"/>
      <c r="C16" s="2"/>
      <c r="D16" s="8"/>
      <c r="F16" s="47" t="s">
        <v>8</v>
      </c>
      <c r="G16" s="47"/>
      <c r="H16" s="47"/>
      <c r="I16" s="47"/>
      <c r="J16" s="47"/>
    </row>
    <row r="17" spans="1:10" ht="15" thickBot="1" x14ac:dyDescent="0.35">
      <c r="A17" s="19">
        <v>15</v>
      </c>
      <c r="B17" s="3"/>
      <c r="C17" s="3"/>
      <c r="D17" s="10"/>
      <c r="F17" s="48"/>
      <c r="G17" s="48"/>
      <c r="H17" s="48"/>
      <c r="I17" s="48"/>
      <c r="J17" s="48"/>
    </row>
    <row r="18" spans="1:10" ht="16.2" thickTop="1" x14ac:dyDescent="0.3">
      <c r="A18" s="20">
        <v>16</v>
      </c>
      <c r="B18" s="1"/>
      <c r="C18" s="1"/>
      <c r="D18" s="14"/>
      <c r="F18" s="4" t="s">
        <v>0</v>
      </c>
      <c r="G18" s="5" t="s">
        <v>1</v>
      </c>
      <c r="H18" s="5" t="s">
        <v>3</v>
      </c>
      <c r="I18" s="5" t="s">
        <v>9</v>
      </c>
      <c r="J18" s="6" t="s">
        <v>2</v>
      </c>
    </row>
    <row r="19" spans="1:10" x14ac:dyDescent="0.3">
      <c r="A19" s="18">
        <v>17</v>
      </c>
      <c r="B19" s="2"/>
      <c r="C19" s="2"/>
      <c r="D19" s="8"/>
      <c r="F19" s="7">
        <v>1</v>
      </c>
      <c r="G19" s="2"/>
      <c r="H19" s="2"/>
      <c r="I19" s="2"/>
      <c r="J19" s="23"/>
    </row>
    <row r="20" spans="1:10" ht="15" thickBot="1" x14ac:dyDescent="0.35">
      <c r="A20" s="19">
        <v>18</v>
      </c>
      <c r="B20" s="3"/>
      <c r="C20" s="3"/>
      <c r="D20" s="10"/>
      <c r="F20" s="7">
        <v>2</v>
      </c>
      <c r="G20" s="2"/>
      <c r="H20" s="2"/>
      <c r="I20" s="2"/>
      <c r="J20" s="23"/>
    </row>
    <row r="21" spans="1:10" ht="15.6" thickTop="1" thickBot="1" x14ac:dyDescent="0.35">
      <c r="A21" s="17">
        <v>19</v>
      </c>
      <c r="B21" s="1"/>
      <c r="C21" s="1"/>
      <c r="D21" s="14"/>
      <c r="F21" s="9">
        <v>3</v>
      </c>
      <c r="G21" s="3"/>
      <c r="H21" s="3"/>
      <c r="I21" s="3"/>
      <c r="J21" s="24"/>
    </row>
    <row r="22" spans="1:10" ht="15" thickTop="1" x14ac:dyDescent="0.3">
      <c r="A22" s="18">
        <v>20</v>
      </c>
      <c r="B22" s="2"/>
      <c r="C22" s="2"/>
      <c r="D22" s="8"/>
      <c r="F22" s="28">
        <v>4</v>
      </c>
      <c r="G22" s="1"/>
      <c r="H22" s="1"/>
      <c r="I22" s="1"/>
      <c r="J22" s="25"/>
    </row>
    <row r="23" spans="1:10" ht="15" thickBot="1" x14ac:dyDescent="0.35">
      <c r="A23" s="19">
        <v>21</v>
      </c>
      <c r="B23" s="3"/>
      <c r="C23" s="3"/>
      <c r="D23" s="10"/>
      <c r="F23" s="7">
        <v>5</v>
      </c>
      <c r="G23" s="2"/>
      <c r="H23" s="2"/>
      <c r="I23" s="2"/>
      <c r="J23" s="23"/>
    </row>
    <row r="24" spans="1:10" ht="15.6" thickTop="1" thickBot="1" x14ac:dyDescent="0.35">
      <c r="A24" s="20">
        <v>22</v>
      </c>
      <c r="B24" s="1"/>
      <c r="C24" s="1"/>
      <c r="D24" s="14"/>
      <c r="F24" s="11">
        <v>6</v>
      </c>
      <c r="G24" s="12"/>
      <c r="H24" s="12"/>
      <c r="I24" s="12"/>
      <c r="J24" s="26"/>
    </row>
    <row r="25" spans="1:10" x14ac:dyDescent="0.3">
      <c r="A25" s="18">
        <v>23</v>
      </c>
      <c r="B25" s="2"/>
      <c r="C25" s="2"/>
      <c r="D25" s="8"/>
    </row>
    <row r="26" spans="1:10" ht="15" thickBot="1" x14ac:dyDescent="0.35">
      <c r="A26" s="19">
        <v>24</v>
      </c>
      <c r="B26" s="3"/>
      <c r="C26" s="3"/>
      <c r="D26" s="10"/>
    </row>
    <row r="27" spans="1:10" ht="15" thickTop="1" x14ac:dyDescent="0.3">
      <c r="A27" s="20">
        <v>25</v>
      </c>
      <c r="B27" s="1"/>
      <c r="C27" s="1"/>
      <c r="D27" s="14"/>
    </row>
    <row r="28" spans="1:10" x14ac:dyDescent="0.3">
      <c r="A28" s="18">
        <v>26</v>
      </c>
      <c r="B28" s="2"/>
      <c r="C28" s="2"/>
      <c r="D28" s="8"/>
    </row>
    <row r="29" spans="1:10" ht="15" thickBot="1" x14ac:dyDescent="0.35">
      <c r="A29" s="19">
        <v>27</v>
      </c>
      <c r="B29" s="3"/>
      <c r="C29" s="3"/>
      <c r="D29" s="10"/>
    </row>
    <row r="30" spans="1:10" ht="15" thickTop="1" x14ac:dyDescent="0.3">
      <c r="A30" s="20">
        <v>28</v>
      </c>
      <c r="B30" s="1"/>
      <c r="C30" s="1"/>
      <c r="D30" s="14"/>
    </row>
    <row r="31" spans="1:10" x14ac:dyDescent="0.3">
      <c r="A31" s="18">
        <v>29</v>
      </c>
      <c r="B31" s="2"/>
      <c r="C31" s="2"/>
      <c r="D31" s="8"/>
    </row>
    <row r="32" spans="1:10" ht="15" thickBot="1" x14ac:dyDescent="0.35">
      <c r="A32" s="21">
        <v>30</v>
      </c>
      <c r="B32" s="12"/>
      <c r="C32" s="12"/>
      <c r="D32" s="13"/>
    </row>
  </sheetData>
  <mergeCells count="4">
    <mergeCell ref="A1:D1"/>
    <mergeCell ref="F1:J1"/>
    <mergeCell ref="F7:J7"/>
    <mergeCell ref="F16:J17"/>
  </mergeCells>
  <pageMargins left="0.23622047244094491" right="0.23622047244094491" top="0.74803149606299213" bottom="0.74803149606299213" header="0.31496062992125984" footer="0.31496062992125984"/>
  <pageSetup paperSize="9" scale="133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8C1-21A7-4604-A870-B29CBF80DB44}">
  <dimension ref="A1:AI50"/>
  <sheetViews>
    <sheetView tabSelected="1" workbookViewId="0">
      <selection activeCell="A2" sqref="A2:K22"/>
    </sheetView>
  </sheetViews>
  <sheetFormatPr defaultRowHeight="14.4" x14ac:dyDescent="0.3"/>
  <cols>
    <col min="7" max="7" width="10.33203125" customWidth="1"/>
    <col min="8" max="8" width="10.88671875" customWidth="1"/>
    <col min="9" max="9" width="9.6640625" customWidth="1"/>
    <col min="10" max="10" width="10.33203125" bestFit="1" customWidth="1"/>
    <col min="11" max="11" width="14.21875" bestFit="1" customWidth="1"/>
    <col min="13" max="13" width="15.77734375" customWidth="1"/>
    <col min="24" max="24" width="14.44140625" customWidth="1"/>
    <col min="25" max="25" width="10.5546875" customWidth="1"/>
    <col min="26" max="35" width="9.44140625" bestFit="1" customWidth="1"/>
  </cols>
  <sheetData>
    <row r="1" spans="1:19" ht="15" customHeight="1" thickBot="1" x14ac:dyDescent="0.35">
      <c r="A1" s="44" t="s">
        <v>7</v>
      </c>
      <c r="B1" s="44"/>
      <c r="C1" s="44"/>
      <c r="D1" s="44"/>
      <c r="E1" s="44"/>
    </row>
    <row r="2" spans="1:19" ht="16.2" thickTop="1" x14ac:dyDescent="0.3">
      <c r="A2" s="22" t="s">
        <v>0</v>
      </c>
      <c r="B2" s="15" t="s">
        <v>1</v>
      </c>
      <c r="C2" s="15" t="s">
        <v>3</v>
      </c>
      <c r="D2" s="16" t="s">
        <v>2</v>
      </c>
      <c r="E2" s="29" t="s">
        <v>10</v>
      </c>
      <c r="F2" s="33" t="s">
        <v>16</v>
      </c>
      <c r="G2" s="32" t="s">
        <v>11</v>
      </c>
      <c r="H2" s="32" t="s">
        <v>13</v>
      </c>
      <c r="I2" s="32" t="s">
        <v>12</v>
      </c>
      <c r="J2" s="33" t="s">
        <v>14</v>
      </c>
      <c r="K2" s="33" t="s">
        <v>15</v>
      </c>
      <c r="P2" t="s">
        <v>17</v>
      </c>
    </row>
    <row r="3" spans="1:19" x14ac:dyDescent="0.3">
      <c r="A3" s="18">
        <v>1</v>
      </c>
      <c r="B3" s="2">
        <v>5</v>
      </c>
      <c r="C3" s="2">
        <v>132.47</v>
      </c>
      <c r="D3" s="8">
        <v>50</v>
      </c>
      <c r="E3" s="30">
        <f t="shared" ref="E3:E22" si="0">C3/D3</f>
        <v>2.6494</v>
      </c>
      <c r="F3" s="51">
        <f>AVERAGE(E3:E4)</f>
        <v>2.6503000000000001</v>
      </c>
      <c r="G3" s="34">
        <f>$P$3/D3</f>
        <v>2.0000000000000001E-4</v>
      </c>
      <c r="H3" s="34">
        <f>_xlfn.VAR.P(E3:E4)</f>
        <v>8.1000000000022126E-7</v>
      </c>
      <c r="I3" s="34">
        <f>SQRT(H3/(D3-1))</f>
        <v>1.2857142857144614E-4</v>
      </c>
      <c r="J3" s="53">
        <f>SQRT(G3^2+I3^2)</f>
        <v>2.3776167110134148E-4</v>
      </c>
      <c r="K3" s="53">
        <f>J3/F3</f>
        <v>8.9711229333034546E-5</v>
      </c>
      <c r="P3" s="50">
        <v>0.01</v>
      </c>
      <c r="R3" s="49">
        <f>B3^2</f>
        <v>25</v>
      </c>
      <c r="S3" s="49">
        <f>F3^2*B3</f>
        <v>35.12045045</v>
      </c>
    </row>
    <row r="4" spans="1:19" ht="15" thickBot="1" x14ac:dyDescent="0.35">
      <c r="A4" s="19">
        <v>2</v>
      </c>
      <c r="B4" s="3">
        <v>5</v>
      </c>
      <c r="C4" s="3">
        <v>132.56</v>
      </c>
      <c r="D4" s="10">
        <v>50</v>
      </c>
      <c r="E4" s="3">
        <f t="shared" si="0"/>
        <v>2.6512000000000002</v>
      </c>
      <c r="F4" s="52"/>
      <c r="G4" s="35"/>
      <c r="H4" s="35"/>
      <c r="I4" s="35"/>
      <c r="J4" s="54"/>
      <c r="K4" s="54"/>
      <c r="P4" s="50"/>
      <c r="R4" s="49"/>
      <c r="S4" s="49"/>
    </row>
    <row r="5" spans="1:19" ht="15" thickTop="1" x14ac:dyDescent="0.3">
      <c r="A5" s="18">
        <v>3</v>
      </c>
      <c r="B5" s="1">
        <v>10</v>
      </c>
      <c r="C5" s="1">
        <v>116.72</v>
      </c>
      <c r="D5" s="14">
        <v>60</v>
      </c>
      <c r="E5" s="31">
        <f t="shared" si="0"/>
        <v>1.9453333333333334</v>
      </c>
      <c r="F5" s="51">
        <f>AVERAGE(E5:E6)</f>
        <v>1.9450833333333333</v>
      </c>
      <c r="G5" s="34">
        <f>$P$3/D5</f>
        <v>1.6666666666666666E-4</v>
      </c>
      <c r="H5" s="34">
        <f>_xlfn.VAR.P(E5:E6)</f>
        <v>6.250000000004174E-8</v>
      </c>
      <c r="I5" s="34">
        <f>SQRT(H5/(D5-1))</f>
        <v>3.2547227745216835E-5</v>
      </c>
      <c r="J5" s="53">
        <f t="shared" ref="J5" si="1">SQRT(G5^2+I5^2)</f>
        <v>1.6981489867404684E-4</v>
      </c>
      <c r="K5" s="53">
        <f>J5/F5</f>
        <v>8.7304690634015773E-5</v>
      </c>
      <c r="R5" s="49">
        <f>B5^2</f>
        <v>100</v>
      </c>
      <c r="S5" s="49">
        <f>F5^2*B5</f>
        <v>37.833491736111107</v>
      </c>
    </row>
    <row r="6" spans="1:19" ht="15" thickBot="1" x14ac:dyDescent="0.35">
      <c r="A6" s="19">
        <v>4</v>
      </c>
      <c r="B6" s="3">
        <v>10</v>
      </c>
      <c r="C6" s="3">
        <v>116.69</v>
      </c>
      <c r="D6" s="10">
        <v>60</v>
      </c>
      <c r="E6" s="3">
        <f t="shared" si="0"/>
        <v>1.9448333333333332</v>
      </c>
      <c r="F6" s="52"/>
      <c r="G6" s="35"/>
      <c r="H6" s="35"/>
      <c r="I6" s="35"/>
      <c r="J6" s="54"/>
      <c r="K6" s="54"/>
      <c r="R6" s="49"/>
      <c r="S6" s="49"/>
    </row>
    <row r="7" spans="1:19" ht="15" thickTop="1" x14ac:dyDescent="0.3">
      <c r="A7" s="18">
        <v>5</v>
      </c>
      <c r="B7" s="1">
        <v>15</v>
      </c>
      <c r="C7" s="1">
        <v>118.38</v>
      </c>
      <c r="D7" s="14">
        <v>70</v>
      </c>
      <c r="E7" s="31">
        <f t="shared" si="0"/>
        <v>1.6911428571428571</v>
      </c>
      <c r="F7" s="51">
        <f>AVERAGE(E7:E8)</f>
        <v>1.6908571428571428</v>
      </c>
      <c r="G7" s="34">
        <f>$P$3/D7</f>
        <v>1.4285714285714287E-4</v>
      </c>
      <c r="H7" s="34">
        <f>_xlfn.VAR.P(E7:E8)</f>
        <v>8.1632653061188389E-8</v>
      </c>
      <c r="I7" s="34">
        <f>SQRT(H7/(D7-1))</f>
        <v>3.4395958024497879E-5</v>
      </c>
      <c r="J7" s="53">
        <f t="shared" ref="J7" si="2">SQRT(G7^2+I7^2)</f>
        <v>1.4693959709257797E-4</v>
      </c>
      <c r="K7" s="53">
        <f>J7/F7</f>
        <v>8.6902431534981905E-5</v>
      </c>
      <c r="R7" s="49">
        <f>B7^2</f>
        <v>225</v>
      </c>
      <c r="S7" s="49">
        <f>F7^2*B7</f>
        <v>42.884968163265306</v>
      </c>
    </row>
    <row r="8" spans="1:19" ht="15" thickBot="1" x14ac:dyDescent="0.35">
      <c r="A8" s="19">
        <v>6</v>
      </c>
      <c r="B8" s="3">
        <v>15</v>
      </c>
      <c r="C8" s="3">
        <v>118.34</v>
      </c>
      <c r="D8" s="10">
        <v>70</v>
      </c>
      <c r="E8" s="3">
        <f t="shared" si="0"/>
        <v>1.6905714285714286</v>
      </c>
      <c r="F8" s="52"/>
      <c r="G8" s="35"/>
      <c r="H8" s="35"/>
      <c r="I8" s="35"/>
      <c r="J8" s="54"/>
      <c r="K8" s="54"/>
      <c r="R8" s="49"/>
      <c r="S8" s="49"/>
    </row>
    <row r="9" spans="1:19" ht="15" thickTop="1" x14ac:dyDescent="0.3">
      <c r="A9" s="18">
        <v>7</v>
      </c>
      <c r="B9" s="1">
        <v>20</v>
      </c>
      <c r="C9" s="1">
        <v>126.32</v>
      </c>
      <c r="D9" s="14">
        <v>80</v>
      </c>
      <c r="E9" s="31">
        <f t="shared" si="0"/>
        <v>1.579</v>
      </c>
      <c r="F9" s="51">
        <f>AVERAGE(E9:E10)</f>
        <v>1.5793124999999999</v>
      </c>
      <c r="G9" s="34">
        <f>$P$3/D9</f>
        <v>1.25E-4</v>
      </c>
      <c r="H9" s="34">
        <f>_xlfn.VAR.P(E9:E10)</f>
        <v>9.7656250000030538E-8</v>
      </c>
      <c r="I9" s="34">
        <f>SQRT(H9/(D9-1))</f>
        <v>3.5158996903943745E-5</v>
      </c>
      <c r="J9" s="53">
        <f t="shared" ref="J9" si="3">SQRT(G9^2+I9^2)</f>
        <v>1.2985051044678847E-4</v>
      </c>
      <c r="K9" s="53">
        <f>J9/F9</f>
        <v>8.2219643323780742E-5</v>
      </c>
      <c r="R9" s="49">
        <f>B9^2</f>
        <v>400</v>
      </c>
      <c r="S9" s="49">
        <f>F9^2*B9</f>
        <v>49.884559453124993</v>
      </c>
    </row>
    <row r="10" spans="1:19" ht="15" thickBot="1" x14ac:dyDescent="0.35">
      <c r="A10" s="19">
        <v>8</v>
      </c>
      <c r="B10" s="3">
        <v>20</v>
      </c>
      <c r="C10" s="3">
        <v>126.37</v>
      </c>
      <c r="D10" s="10">
        <v>80</v>
      </c>
      <c r="E10" s="3">
        <f t="shared" si="0"/>
        <v>1.5796250000000001</v>
      </c>
      <c r="F10" s="52"/>
      <c r="G10" s="35"/>
      <c r="H10" s="35"/>
      <c r="I10" s="35"/>
      <c r="J10" s="54"/>
      <c r="K10" s="54"/>
      <c r="R10" s="49"/>
      <c r="S10" s="49"/>
    </row>
    <row r="11" spans="1:19" ht="15" thickTop="1" x14ac:dyDescent="0.3">
      <c r="A11" s="18">
        <v>9</v>
      </c>
      <c r="B11" s="1">
        <v>25</v>
      </c>
      <c r="C11" s="1">
        <v>138.19</v>
      </c>
      <c r="D11" s="14">
        <v>90</v>
      </c>
      <c r="E11" s="31">
        <f t="shared" si="0"/>
        <v>1.5354444444444444</v>
      </c>
      <c r="F11" s="51">
        <f>AVERAGE(E11:E12)</f>
        <v>1.5353888888888889</v>
      </c>
      <c r="G11" s="34">
        <f>$P$3/D11</f>
        <v>1.1111111111111112E-4</v>
      </c>
      <c r="H11" s="34">
        <f>_xlfn.VAR.P(E11:E12)</f>
        <v>3.0864197530775161E-9</v>
      </c>
      <c r="I11" s="34">
        <f>SQRT(H11/(D11-1))</f>
        <v>5.8888771111379505E-6</v>
      </c>
      <c r="J11" s="53">
        <f t="shared" ref="J11" si="4">SQRT(G11^2+I11^2)</f>
        <v>1.1126705660695696E-4</v>
      </c>
      <c r="K11" s="53">
        <f>J11/F11</f>
        <v>7.2468322137903007E-5</v>
      </c>
      <c r="R11" s="49">
        <f>B11^2</f>
        <v>625</v>
      </c>
      <c r="S11" s="49">
        <f>F11^2*B11</f>
        <v>58.935476003086421</v>
      </c>
    </row>
    <row r="12" spans="1:19" ht="15" thickBot="1" x14ac:dyDescent="0.35">
      <c r="A12" s="19">
        <v>10</v>
      </c>
      <c r="B12" s="3">
        <v>25</v>
      </c>
      <c r="C12" s="3">
        <v>138.18</v>
      </c>
      <c r="D12" s="10">
        <v>90</v>
      </c>
      <c r="E12" s="3">
        <f t="shared" si="0"/>
        <v>1.5353333333333334</v>
      </c>
      <c r="F12" s="52"/>
      <c r="G12" s="35"/>
      <c r="H12" s="35"/>
      <c r="I12" s="35"/>
      <c r="J12" s="54"/>
      <c r="K12" s="54"/>
      <c r="R12" s="49"/>
      <c r="S12" s="49"/>
    </row>
    <row r="13" spans="1:19" ht="15" thickTop="1" x14ac:dyDescent="0.3">
      <c r="A13" s="18">
        <v>11</v>
      </c>
      <c r="B13" s="1">
        <v>28</v>
      </c>
      <c r="C13" s="1">
        <v>137.59</v>
      </c>
      <c r="D13" s="14">
        <v>90</v>
      </c>
      <c r="E13" s="31">
        <f t="shared" si="0"/>
        <v>1.5287777777777778</v>
      </c>
      <c r="F13" s="51">
        <f>AVERAGE(E13:E14)</f>
        <v>1.528111111111111</v>
      </c>
      <c r="G13" s="34">
        <f>$P$3/D13</f>
        <v>1.1111111111111112E-4</v>
      </c>
      <c r="H13" s="34">
        <f>_xlfn.VAR.P(E13:E14)</f>
        <v>4.4444444444449457E-7</v>
      </c>
      <c r="I13" s="34">
        <f>SQRT(H13/(D13-1))</f>
        <v>7.0666525333761319E-5</v>
      </c>
      <c r="J13" s="53">
        <f t="shared" ref="J13" si="5">SQRT(G13^2+I13^2)</f>
        <v>1.3167929531666248E-4</v>
      </c>
      <c r="K13" s="53">
        <f>J13/F13</f>
        <v>8.6171283200026349E-5</v>
      </c>
      <c r="R13" s="49">
        <f>B13^2</f>
        <v>784</v>
      </c>
      <c r="S13" s="49">
        <f>F13^2*B13</f>
        <v>65.383459901234559</v>
      </c>
    </row>
    <row r="14" spans="1:19" ht="15" thickBot="1" x14ac:dyDescent="0.35">
      <c r="A14" s="19">
        <v>12</v>
      </c>
      <c r="B14" s="3">
        <v>28</v>
      </c>
      <c r="C14" s="3">
        <v>137.47</v>
      </c>
      <c r="D14" s="10">
        <v>90</v>
      </c>
      <c r="E14" s="3">
        <f t="shared" si="0"/>
        <v>1.5274444444444444</v>
      </c>
      <c r="F14" s="52"/>
      <c r="G14" s="35"/>
      <c r="H14" s="35"/>
      <c r="I14" s="35"/>
      <c r="J14" s="54"/>
      <c r="K14" s="54"/>
      <c r="R14" s="49"/>
      <c r="S14" s="49"/>
    </row>
    <row r="15" spans="1:19" ht="15" thickTop="1" x14ac:dyDescent="0.3">
      <c r="A15" s="18">
        <v>13</v>
      </c>
      <c r="B15" s="1">
        <v>30</v>
      </c>
      <c r="C15" s="1">
        <v>152.84</v>
      </c>
      <c r="D15" s="14">
        <v>100</v>
      </c>
      <c r="E15" s="31">
        <f t="shared" si="0"/>
        <v>1.5284</v>
      </c>
      <c r="F15" s="51">
        <f>AVERAGE(E15:E16)</f>
        <v>1.5281</v>
      </c>
      <c r="G15" s="34">
        <f>$P$3/D15</f>
        <v>1E-4</v>
      </c>
      <c r="H15" s="34">
        <f>_xlfn.VAR.P(E15:E16)</f>
        <v>8.9999999999980173E-8</v>
      </c>
      <c r="I15" s="34">
        <f>SQRT(H15/(D15-1))</f>
        <v>3.015113445777304E-5</v>
      </c>
      <c r="J15" s="53">
        <f t="shared" ref="J15" si="6">SQRT(G15^2+I15^2)</f>
        <v>1.0444659357341775E-4</v>
      </c>
      <c r="K15" s="53">
        <f>J15/F15</f>
        <v>6.835062729757068E-5</v>
      </c>
      <c r="R15" s="49">
        <f>B15^2</f>
        <v>900</v>
      </c>
      <c r="S15" s="49">
        <f>F15^2*B15</f>
        <v>70.052688300000014</v>
      </c>
    </row>
    <row r="16" spans="1:19" ht="15" thickBot="1" x14ac:dyDescent="0.35">
      <c r="A16" s="19">
        <v>14</v>
      </c>
      <c r="B16" s="3">
        <v>30</v>
      </c>
      <c r="C16" s="3">
        <v>152.78</v>
      </c>
      <c r="D16" s="10">
        <v>100</v>
      </c>
      <c r="E16" s="3">
        <f t="shared" si="0"/>
        <v>1.5278</v>
      </c>
      <c r="F16" s="52"/>
      <c r="G16" s="35"/>
      <c r="H16" s="35"/>
      <c r="I16" s="35"/>
      <c r="J16" s="54"/>
      <c r="K16" s="54"/>
      <c r="R16" s="49"/>
      <c r="S16" s="49"/>
    </row>
    <row r="17" spans="1:35" ht="15" thickTop="1" x14ac:dyDescent="0.3">
      <c r="A17" s="18">
        <v>15</v>
      </c>
      <c r="B17" s="1">
        <v>33</v>
      </c>
      <c r="C17" s="1">
        <v>153.31</v>
      </c>
      <c r="D17" s="14">
        <v>100</v>
      </c>
      <c r="E17" s="31">
        <f t="shared" si="0"/>
        <v>1.5331000000000001</v>
      </c>
      <c r="F17" s="51">
        <f>AVERAGE(E17:E18)</f>
        <v>1.5337499999999999</v>
      </c>
      <c r="G17" s="34">
        <f>$P$3/D17</f>
        <v>1E-4</v>
      </c>
      <c r="H17" s="34">
        <f>_xlfn.VAR.P(E17:E18)</f>
        <v>4.2249999999990691E-7</v>
      </c>
      <c r="I17" s="34">
        <f>SQRT(H17/(D17-1))</f>
        <v>6.5327457991841588E-5</v>
      </c>
      <c r="J17" s="53">
        <f t="shared" ref="J17" si="7">SQRT(G17^2+I17^2)</f>
        <v>1.1944738074849456E-4</v>
      </c>
      <c r="K17" s="53">
        <f>J17/F17</f>
        <v>7.7879302851504201E-5</v>
      </c>
      <c r="R17" s="49">
        <f>B17^2</f>
        <v>1089</v>
      </c>
      <c r="S17" s="49">
        <f>F17^2*B17</f>
        <v>77.628839062499992</v>
      </c>
    </row>
    <row r="18" spans="1:35" ht="15" thickBot="1" x14ac:dyDescent="0.35">
      <c r="A18" s="19">
        <v>16</v>
      </c>
      <c r="B18" s="3">
        <v>33</v>
      </c>
      <c r="C18" s="3">
        <v>153.44</v>
      </c>
      <c r="D18" s="10">
        <v>100</v>
      </c>
      <c r="E18" s="3">
        <f t="shared" si="0"/>
        <v>1.5344</v>
      </c>
      <c r="F18" s="52"/>
      <c r="G18" s="35"/>
      <c r="H18" s="35"/>
      <c r="I18" s="35"/>
      <c r="J18" s="54"/>
      <c r="K18" s="54"/>
      <c r="R18" s="49"/>
      <c r="S18" s="49"/>
    </row>
    <row r="19" spans="1:35" ht="15" thickTop="1" x14ac:dyDescent="0.3">
      <c r="A19" s="18">
        <v>17</v>
      </c>
      <c r="B19" s="1">
        <v>35</v>
      </c>
      <c r="C19" s="1">
        <v>123.35</v>
      </c>
      <c r="D19" s="14">
        <v>80</v>
      </c>
      <c r="E19" s="31">
        <f t="shared" si="0"/>
        <v>1.5418749999999999</v>
      </c>
      <c r="F19" s="51">
        <f>AVERAGE(E19:E20)</f>
        <v>1.5421874999999998</v>
      </c>
      <c r="G19" s="34">
        <f>$P$3/D19</f>
        <v>1.25E-4</v>
      </c>
      <c r="H19" s="34">
        <f>_xlfn.VAR.P(E19:E20)</f>
        <v>9.7656250000030538E-8</v>
      </c>
      <c r="I19" s="34">
        <f>SQRT(H19/(D19-1))</f>
        <v>3.5158996903943745E-5</v>
      </c>
      <c r="J19" s="53">
        <f t="shared" ref="J19" si="8">SQRT(G19^2+I19^2)</f>
        <v>1.2985051044678847E-4</v>
      </c>
      <c r="K19" s="53">
        <f>J19/F19</f>
        <v>8.4198912549082709E-5</v>
      </c>
      <c r="R19" s="49">
        <f>B19^2</f>
        <v>1225</v>
      </c>
      <c r="S19" s="49">
        <f>F19^2*B19</f>
        <v>83.241979980468727</v>
      </c>
    </row>
    <row r="20" spans="1:35" ht="15" thickBot="1" x14ac:dyDescent="0.35">
      <c r="A20" s="19">
        <v>18</v>
      </c>
      <c r="B20" s="3">
        <v>35</v>
      </c>
      <c r="C20" s="3">
        <v>123.4</v>
      </c>
      <c r="D20" s="10">
        <v>80</v>
      </c>
      <c r="E20" s="3">
        <f t="shared" si="0"/>
        <v>1.5425</v>
      </c>
      <c r="F20" s="52"/>
      <c r="G20" s="35"/>
      <c r="H20" s="35"/>
      <c r="I20" s="35"/>
      <c r="J20" s="54"/>
      <c r="K20" s="54"/>
      <c r="R20" s="49"/>
      <c r="S20" s="49"/>
    </row>
    <row r="21" spans="1:35" ht="15" thickTop="1" x14ac:dyDescent="0.3">
      <c r="A21" s="18">
        <v>19</v>
      </c>
      <c r="B21" s="1">
        <v>37</v>
      </c>
      <c r="C21" s="1">
        <v>93.04</v>
      </c>
      <c r="D21" s="14">
        <v>60</v>
      </c>
      <c r="E21" s="31">
        <f t="shared" si="0"/>
        <v>1.5506666666666669</v>
      </c>
      <c r="F21" s="51">
        <f>AVERAGE(E21:E22)</f>
        <v>1.5505833333333334</v>
      </c>
      <c r="G21" s="34">
        <f>$P$3/D21</f>
        <v>1.6666666666666666E-4</v>
      </c>
      <c r="H21" s="34">
        <f>_xlfn.VAR.P(E21:E22)</f>
        <v>6.9444444444614189E-9</v>
      </c>
      <c r="I21" s="34">
        <f>SQRT(H21/(D21-1))</f>
        <v>1.0849075915081915E-5</v>
      </c>
      <c r="J21" s="53">
        <f t="shared" ref="J21" si="9">SQRT(G21^2+I21^2)</f>
        <v>1.6701940074730537E-4</v>
      </c>
      <c r="K21" s="53">
        <f>J21/F21</f>
        <v>1.0771391460029367E-4</v>
      </c>
      <c r="R21" s="49">
        <f>B21^2</f>
        <v>1369</v>
      </c>
      <c r="S21" s="49">
        <f>F21^2*B21</f>
        <v>88.95942092361112</v>
      </c>
    </row>
    <row r="22" spans="1:35" ht="15" thickBot="1" x14ac:dyDescent="0.35">
      <c r="A22" s="19">
        <v>20</v>
      </c>
      <c r="B22" s="12">
        <v>37</v>
      </c>
      <c r="C22" s="12">
        <v>93.03</v>
      </c>
      <c r="D22" s="13">
        <v>60</v>
      </c>
      <c r="E22" s="12">
        <f t="shared" si="0"/>
        <v>1.5505</v>
      </c>
      <c r="F22" s="52"/>
      <c r="G22" s="35"/>
      <c r="H22" s="35"/>
      <c r="I22" s="35"/>
      <c r="J22" s="54"/>
      <c r="K22" s="54"/>
      <c r="R22" s="49"/>
      <c r="S22" s="49"/>
    </row>
    <row r="23" spans="1:35" ht="15" thickTop="1" x14ac:dyDescent="0.3"/>
    <row r="24" spans="1:35" x14ac:dyDescent="0.3">
      <c r="M24" t="s">
        <v>28</v>
      </c>
      <c r="N24">
        <v>5</v>
      </c>
      <c r="O24">
        <v>10</v>
      </c>
      <c r="P24">
        <v>15</v>
      </c>
      <c r="Q24">
        <v>20</v>
      </c>
      <c r="R24">
        <v>25</v>
      </c>
      <c r="S24">
        <v>28</v>
      </c>
      <c r="T24">
        <v>30</v>
      </c>
      <c r="U24">
        <v>33</v>
      </c>
      <c r="V24">
        <v>35</v>
      </c>
      <c r="W24">
        <v>37</v>
      </c>
      <c r="Y24" t="s">
        <v>28</v>
      </c>
      <c r="Z24">
        <v>5</v>
      </c>
      <c r="AA24">
        <v>10</v>
      </c>
      <c r="AB24">
        <v>15</v>
      </c>
      <c r="AC24">
        <v>20</v>
      </c>
      <c r="AD24">
        <v>25</v>
      </c>
      <c r="AE24">
        <v>28</v>
      </c>
      <c r="AF24">
        <v>30</v>
      </c>
      <c r="AG24">
        <v>33</v>
      </c>
      <c r="AH24">
        <v>35</v>
      </c>
      <c r="AI24">
        <v>37</v>
      </c>
    </row>
    <row r="25" spans="1:35" x14ac:dyDescent="0.3">
      <c r="F25">
        <v>25</v>
      </c>
      <c r="G25">
        <v>35.12045045</v>
      </c>
      <c r="H25">
        <v>2.6503000000000001</v>
      </c>
      <c r="I25">
        <v>8.9711229333034546E-5</v>
      </c>
      <c r="M25" t="s">
        <v>25</v>
      </c>
      <c r="N25">
        <f>N24*N24</f>
        <v>25</v>
      </c>
      <c r="O25">
        <f t="shared" ref="O25:W25" si="10">O24*O24</f>
        <v>100</v>
      </c>
      <c r="P25">
        <f t="shared" si="10"/>
        <v>225</v>
      </c>
      <c r="Q25">
        <f t="shared" si="10"/>
        <v>400</v>
      </c>
      <c r="R25">
        <f t="shared" si="10"/>
        <v>625</v>
      </c>
      <c r="S25">
        <f t="shared" si="10"/>
        <v>784</v>
      </c>
      <c r="T25">
        <f t="shared" si="10"/>
        <v>900</v>
      </c>
      <c r="U25">
        <f t="shared" si="10"/>
        <v>1089</v>
      </c>
      <c r="V25">
        <f t="shared" si="10"/>
        <v>1225</v>
      </c>
      <c r="W25">
        <f t="shared" si="10"/>
        <v>1369</v>
      </c>
      <c r="Y25" t="s">
        <v>25</v>
      </c>
      <c r="Z25">
        <v>25</v>
      </c>
      <c r="AA25">
        <v>100</v>
      </c>
      <c r="AB25">
        <v>225</v>
      </c>
      <c r="AC25">
        <v>400</v>
      </c>
      <c r="AD25">
        <v>625</v>
      </c>
      <c r="AE25">
        <v>784</v>
      </c>
      <c r="AF25">
        <v>900</v>
      </c>
      <c r="AG25">
        <v>1089</v>
      </c>
      <c r="AH25">
        <v>1225</v>
      </c>
      <c r="AI25">
        <v>1369</v>
      </c>
    </row>
    <row r="26" spans="1:35" x14ac:dyDescent="0.3">
      <c r="F26">
        <v>100</v>
      </c>
      <c r="G26">
        <v>37.833491736111107</v>
      </c>
      <c r="H26">
        <v>1.9450833333333333</v>
      </c>
      <c r="I26">
        <v>8.7304690634015773E-5</v>
      </c>
      <c r="M26" t="s">
        <v>27</v>
      </c>
      <c r="N26">
        <f>N25*2*0.05/N24</f>
        <v>0.5</v>
      </c>
      <c r="O26">
        <f t="shared" ref="O26:W26" si="11">O25*2*0.05/O24</f>
        <v>1</v>
      </c>
      <c r="P26">
        <f t="shared" si="11"/>
        <v>1.5</v>
      </c>
      <c r="Q26">
        <f t="shared" si="11"/>
        <v>2</v>
      </c>
      <c r="R26">
        <f t="shared" si="11"/>
        <v>2.5</v>
      </c>
      <c r="S26">
        <f t="shared" si="11"/>
        <v>2.8000000000000003</v>
      </c>
      <c r="T26">
        <f t="shared" si="11"/>
        <v>3</v>
      </c>
      <c r="U26">
        <f t="shared" si="11"/>
        <v>3.3000000000000003</v>
      </c>
      <c r="V26">
        <f t="shared" si="11"/>
        <v>3.5</v>
      </c>
      <c r="W26">
        <f t="shared" si="11"/>
        <v>3.7</v>
      </c>
      <c r="Y26" t="s">
        <v>27</v>
      </c>
      <c r="Z26">
        <v>0.5</v>
      </c>
      <c r="AA26">
        <v>1</v>
      </c>
      <c r="AB26">
        <v>1.5</v>
      </c>
      <c r="AC26">
        <v>2</v>
      </c>
      <c r="AD26">
        <v>2.5</v>
      </c>
      <c r="AE26">
        <v>2.8000000000000003</v>
      </c>
      <c r="AF26">
        <v>3</v>
      </c>
      <c r="AG26">
        <v>3.3000000000000003</v>
      </c>
      <c r="AH26">
        <v>3.5</v>
      </c>
      <c r="AI26">
        <v>3.7</v>
      </c>
    </row>
    <row r="27" spans="1:35" x14ac:dyDescent="0.3">
      <c r="F27">
        <v>225</v>
      </c>
      <c r="G27">
        <v>42.884968163265306</v>
      </c>
      <c r="H27">
        <v>1.6908571428571428</v>
      </c>
      <c r="I27">
        <v>8.6902431534981905E-5</v>
      </c>
      <c r="M27" t="s">
        <v>39</v>
      </c>
      <c r="N27">
        <f>N26/N25*100</f>
        <v>2</v>
      </c>
      <c r="O27">
        <f t="shared" ref="O27:W27" si="12">O26/O25*100</f>
        <v>1</v>
      </c>
      <c r="P27">
        <f t="shared" si="12"/>
        <v>0.66666666666666674</v>
      </c>
      <c r="Q27">
        <f t="shared" si="12"/>
        <v>0.5</v>
      </c>
      <c r="R27">
        <f t="shared" si="12"/>
        <v>0.4</v>
      </c>
      <c r="S27">
        <f t="shared" si="12"/>
        <v>0.35714285714285715</v>
      </c>
      <c r="T27">
        <f t="shared" si="12"/>
        <v>0.33333333333333337</v>
      </c>
      <c r="U27">
        <f t="shared" si="12"/>
        <v>0.30303030303030309</v>
      </c>
      <c r="V27">
        <f t="shared" si="12"/>
        <v>0.2857142857142857</v>
      </c>
      <c r="W27">
        <f t="shared" si="12"/>
        <v>0.27027027027027029</v>
      </c>
      <c r="Y27" t="s">
        <v>29</v>
      </c>
      <c r="Z27" s="43">
        <v>2.6503000000000001</v>
      </c>
      <c r="AA27" s="43">
        <v>1.9450833333333333</v>
      </c>
      <c r="AB27" s="43">
        <v>1.6908571428571428</v>
      </c>
      <c r="AC27" s="43">
        <v>1.5793124999999999</v>
      </c>
      <c r="AD27" s="43">
        <v>1.5353888888888889</v>
      </c>
      <c r="AE27" s="43">
        <v>1.528111111111111</v>
      </c>
      <c r="AF27" s="43">
        <v>1.5281</v>
      </c>
      <c r="AG27" s="43">
        <v>1.5337499999999999</v>
      </c>
      <c r="AH27" s="43">
        <v>1.5421874999999998</v>
      </c>
      <c r="AI27" s="43">
        <v>1.5505833333333334</v>
      </c>
    </row>
    <row r="28" spans="1:35" x14ac:dyDescent="0.3">
      <c r="F28">
        <v>400</v>
      </c>
      <c r="G28">
        <v>49.884559453124993</v>
      </c>
      <c r="H28">
        <v>1.5793124999999999</v>
      </c>
      <c r="I28">
        <v>8.2219643323780742E-5</v>
      </c>
      <c r="M28" t="s">
        <v>29</v>
      </c>
      <c r="N28">
        <v>2.6503000000000001</v>
      </c>
      <c r="O28">
        <v>1.9450833333333333</v>
      </c>
      <c r="P28">
        <v>1.6908571428571428</v>
      </c>
      <c r="Q28">
        <v>1.5793124999999999</v>
      </c>
      <c r="R28">
        <v>1.5353888888888889</v>
      </c>
      <c r="S28">
        <v>1.528111111111111</v>
      </c>
      <c r="T28">
        <v>1.5281</v>
      </c>
      <c r="U28">
        <v>1.5337499999999999</v>
      </c>
      <c r="V28">
        <v>1.5421874999999998</v>
      </c>
      <c r="W28">
        <v>1.5505833333333334</v>
      </c>
      <c r="Y28" t="s">
        <v>30</v>
      </c>
      <c r="Z28" s="43">
        <v>7.0240900900000005</v>
      </c>
      <c r="AA28" s="43">
        <v>3.7833491736111107</v>
      </c>
      <c r="AB28" s="43">
        <v>2.8589978775510203</v>
      </c>
      <c r="AC28" s="43">
        <v>2.4942279726562497</v>
      </c>
      <c r="AD28" s="43">
        <v>2.3574190401234567</v>
      </c>
      <c r="AE28" s="43">
        <v>2.3351235679012343</v>
      </c>
      <c r="AF28" s="43">
        <v>2.3350896100000003</v>
      </c>
      <c r="AG28" s="43">
        <v>2.3523890624999999</v>
      </c>
      <c r="AH28" s="43">
        <v>2.3783422851562492</v>
      </c>
      <c r="AI28" s="43">
        <v>2.4043086736111112</v>
      </c>
    </row>
    <row r="29" spans="1:35" x14ac:dyDescent="0.3">
      <c r="F29">
        <v>625</v>
      </c>
      <c r="G29">
        <v>58.935476003086421</v>
      </c>
      <c r="H29">
        <v>1.5353888888888889</v>
      </c>
      <c r="I29">
        <v>7.2468322137903007E-5</v>
      </c>
      <c r="M29" t="s">
        <v>31</v>
      </c>
      <c r="N29">
        <v>8.9711229333034546E-5</v>
      </c>
      <c r="O29">
        <v>8.7304690634015773E-5</v>
      </c>
      <c r="P29">
        <v>8.6902431534981905E-5</v>
      </c>
      <c r="Q29">
        <v>8.2219643323780742E-5</v>
      </c>
      <c r="R29">
        <v>7.2468322137903007E-5</v>
      </c>
      <c r="S29">
        <v>8.6171283200026349E-5</v>
      </c>
      <c r="T29">
        <v>6.835062729757068E-5</v>
      </c>
      <c r="U29">
        <v>7.7879302851504201E-5</v>
      </c>
      <c r="V29">
        <v>8.4198912549082709E-5</v>
      </c>
      <c r="W29">
        <v>1.0771391460029367E-4</v>
      </c>
      <c r="Y29" t="s">
        <v>27</v>
      </c>
      <c r="Z29" s="43">
        <v>0.35126103056333424</v>
      </c>
      <c r="AA29" s="43">
        <v>0.18928277193330731</v>
      </c>
      <c r="AB29" s="43">
        <v>0.14314408318672275</v>
      </c>
      <c r="AC29" s="43">
        <v>0.1249808859479261</v>
      </c>
      <c r="AD29" s="43">
        <v>0.11818005565809891</v>
      </c>
      <c r="AE29" s="43">
        <v>0.11729868276775726</v>
      </c>
      <c r="AF29" s="43">
        <v>0.11714654947643911</v>
      </c>
      <c r="AG29" s="43">
        <v>0.11823931974456904</v>
      </c>
      <c r="AH29" s="43">
        <v>0.11974046055497398</v>
      </c>
      <c r="AI29" s="43">
        <v>0.12173340637870519</v>
      </c>
    </row>
    <row r="30" spans="1:35" x14ac:dyDescent="0.3">
      <c r="F30">
        <v>784</v>
      </c>
      <c r="G30">
        <v>65.383459901234559</v>
      </c>
      <c r="H30">
        <v>1.528111111111111</v>
      </c>
      <c r="I30">
        <v>8.6171283200026349E-5</v>
      </c>
      <c r="M30" t="s">
        <v>30</v>
      </c>
      <c r="N30">
        <f t="shared" ref="N30:W30" si="13">N28*N28</f>
        <v>7.0240900900000005</v>
      </c>
      <c r="O30">
        <f t="shared" si="13"/>
        <v>3.7833491736111107</v>
      </c>
      <c r="P30">
        <f t="shared" si="13"/>
        <v>2.8589978775510203</v>
      </c>
      <c r="Q30">
        <f t="shared" si="13"/>
        <v>2.4942279726562497</v>
      </c>
      <c r="R30">
        <f t="shared" si="13"/>
        <v>2.3574190401234567</v>
      </c>
      <c r="S30">
        <f t="shared" si="13"/>
        <v>2.3351235679012343</v>
      </c>
      <c r="T30">
        <f t="shared" si="13"/>
        <v>2.3350896100000003</v>
      </c>
      <c r="U30">
        <f t="shared" si="13"/>
        <v>2.3523890624999999</v>
      </c>
      <c r="V30">
        <f t="shared" si="13"/>
        <v>2.3783422851562492</v>
      </c>
      <c r="W30">
        <f t="shared" si="13"/>
        <v>2.4043086736111112</v>
      </c>
      <c r="Y30" t="s">
        <v>26</v>
      </c>
      <c r="Z30" s="43">
        <v>35.12045045</v>
      </c>
      <c r="AA30" s="43">
        <v>37.833491736111107</v>
      </c>
      <c r="AB30" s="43">
        <v>42.884968163265306</v>
      </c>
      <c r="AC30" s="43">
        <v>49.884559453124993</v>
      </c>
      <c r="AD30" s="43">
        <v>58.935476003086421</v>
      </c>
      <c r="AE30" s="43">
        <v>65.383459901234559</v>
      </c>
      <c r="AF30" s="43">
        <v>70.052688300000014</v>
      </c>
      <c r="AG30" s="43">
        <v>77.628839062499992</v>
      </c>
      <c r="AH30" s="43">
        <v>83.241979980468727</v>
      </c>
      <c r="AI30" s="43">
        <v>88.95942092361112</v>
      </c>
    </row>
    <row r="31" spans="1:35" x14ac:dyDescent="0.3">
      <c r="F31">
        <v>900</v>
      </c>
      <c r="G31">
        <v>70.052688300000014</v>
      </c>
      <c r="H31">
        <v>1.5281</v>
      </c>
      <c r="I31">
        <v>6.835062729757068E-5</v>
      </c>
      <c r="M31" t="s">
        <v>27</v>
      </c>
      <c r="N31">
        <f>N32*SQRT(4*N29^2+(0.05/N24)^2)</f>
        <v>0.35126103056333424</v>
      </c>
      <c r="O31">
        <f t="shared" ref="O31:W31" si="14">O32*SQRT(4*O29^2+(0.05/O24)^2)</f>
        <v>0.18928277193330731</v>
      </c>
      <c r="P31">
        <f t="shared" si="14"/>
        <v>0.14314408318672275</v>
      </c>
      <c r="Q31">
        <f t="shared" si="14"/>
        <v>0.1249808859479261</v>
      </c>
      <c r="R31">
        <f t="shared" si="14"/>
        <v>0.11818005565809891</v>
      </c>
      <c r="S31">
        <f t="shared" si="14"/>
        <v>0.11729868276775726</v>
      </c>
      <c r="T31">
        <f t="shared" si="14"/>
        <v>0.11714654947643911</v>
      </c>
      <c r="U31">
        <f t="shared" si="14"/>
        <v>0.11823931974456904</v>
      </c>
      <c r="V31">
        <f t="shared" si="14"/>
        <v>0.11974046055497398</v>
      </c>
      <c r="W31">
        <f t="shared" si="14"/>
        <v>0.12173340637870519</v>
      </c>
    </row>
    <row r="32" spans="1:35" x14ac:dyDescent="0.3">
      <c r="F32">
        <v>1089</v>
      </c>
      <c r="G32">
        <v>77.628839062499992</v>
      </c>
      <c r="H32">
        <v>1.5337499999999999</v>
      </c>
      <c r="I32">
        <v>7.7879302851504201E-5</v>
      </c>
      <c r="M32" t="s">
        <v>26</v>
      </c>
      <c r="N32">
        <v>35.12045045</v>
      </c>
      <c r="O32">
        <v>37.833491736111107</v>
      </c>
      <c r="P32">
        <v>42.884968163265306</v>
      </c>
      <c r="Q32">
        <v>49.884559453124993</v>
      </c>
      <c r="R32">
        <v>58.935476003086421</v>
      </c>
      <c r="S32">
        <v>65.383459901234559</v>
      </c>
      <c r="T32">
        <v>70.052688300000014</v>
      </c>
      <c r="U32">
        <v>77.628839062499992</v>
      </c>
      <c r="V32">
        <v>83.241979980468727</v>
      </c>
      <c r="W32">
        <v>88.95942092361112</v>
      </c>
    </row>
    <row r="33" spans="1:34" x14ac:dyDescent="0.3">
      <c r="F33">
        <v>1225</v>
      </c>
      <c r="G33">
        <v>83.241979980468727</v>
      </c>
      <c r="H33">
        <v>1.5421874999999998</v>
      </c>
      <c r="I33">
        <v>8.4198912549082709E-5</v>
      </c>
      <c r="M33" t="s">
        <v>38</v>
      </c>
      <c r="N33">
        <f>N31/N32*100</f>
        <v>1.0001609491410559</v>
      </c>
      <c r="O33">
        <f t="shared" ref="O33:W33" si="15">O31/O32*100</f>
        <v>0.50030479146243256</v>
      </c>
      <c r="P33">
        <f t="shared" si="15"/>
        <v>0.3337861477284203</v>
      </c>
      <c r="Q33">
        <f t="shared" si="15"/>
        <v>0.25054022190045971</v>
      </c>
      <c r="R33">
        <f t="shared" si="15"/>
        <v>0.20052447807821197</v>
      </c>
      <c r="S33">
        <f t="shared" si="15"/>
        <v>0.17940115580445515</v>
      </c>
      <c r="T33">
        <f t="shared" si="15"/>
        <v>0.16722634394094921</v>
      </c>
      <c r="U33">
        <f t="shared" si="15"/>
        <v>0.15231365195268864</v>
      </c>
      <c r="V33">
        <f t="shared" si="15"/>
        <v>0.14384624270478547</v>
      </c>
      <c r="W33">
        <f t="shared" si="15"/>
        <v>0.13684150044460933</v>
      </c>
    </row>
    <row r="34" spans="1:34" x14ac:dyDescent="0.3">
      <c r="F34">
        <v>1369</v>
      </c>
      <c r="G34">
        <v>88.95942092361112</v>
      </c>
      <c r="H34">
        <v>1.5505833333333334</v>
      </c>
      <c r="I34">
        <v>1.0771391460029367E-4</v>
      </c>
    </row>
    <row r="35" spans="1:34" x14ac:dyDescent="0.3">
      <c r="N35">
        <v>25</v>
      </c>
      <c r="O35">
        <v>35.12045045</v>
      </c>
      <c r="P35">
        <v>0.5</v>
      </c>
      <c r="Q35">
        <v>0.35126103056333424</v>
      </c>
    </row>
    <row r="36" spans="1:34" x14ac:dyDescent="0.3">
      <c r="N36">
        <v>100</v>
      </c>
      <c r="O36">
        <v>37.833491736111107</v>
      </c>
      <c r="P36">
        <v>1</v>
      </c>
      <c r="Q36">
        <v>0.18928277193330731</v>
      </c>
      <c r="Y36">
        <v>25</v>
      </c>
      <c r="Z36">
        <v>100</v>
      </c>
      <c r="AA36">
        <v>225</v>
      </c>
      <c r="AB36">
        <v>400</v>
      </c>
      <c r="AC36">
        <v>625</v>
      </c>
      <c r="AD36">
        <v>784</v>
      </c>
      <c r="AE36">
        <v>900</v>
      </c>
      <c r="AF36">
        <v>1089</v>
      </c>
      <c r="AG36">
        <v>1225</v>
      </c>
      <c r="AH36">
        <v>1369</v>
      </c>
    </row>
    <row r="37" spans="1:34" x14ac:dyDescent="0.3">
      <c r="A37">
        <v>25</v>
      </c>
      <c r="B37">
        <v>100</v>
      </c>
      <c r="C37">
        <v>225</v>
      </c>
      <c r="D37">
        <v>400</v>
      </c>
      <c r="E37">
        <v>625</v>
      </c>
      <c r="F37">
        <v>784</v>
      </c>
      <c r="G37">
        <v>900</v>
      </c>
      <c r="H37">
        <v>1089</v>
      </c>
      <c r="I37">
        <v>1225</v>
      </c>
      <c r="J37">
        <v>1369</v>
      </c>
      <c r="N37">
        <v>225</v>
      </c>
      <c r="O37">
        <v>42.884968163265306</v>
      </c>
      <c r="P37">
        <v>1.5</v>
      </c>
      <c r="Q37">
        <v>0.14314408318672275</v>
      </c>
      <c r="Y37">
        <v>35.12045045</v>
      </c>
      <c r="Z37">
        <v>37.833491736111107</v>
      </c>
      <c r="AA37">
        <v>42.884968163265306</v>
      </c>
      <c r="AB37">
        <v>49.884559453124993</v>
      </c>
      <c r="AC37">
        <v>58.935476003086421</v>
      </c>
      <c r="AD37">
        <v>65.383459901234559</v>
      </c>
      <c r="AE37">
        <v>70.052688300000014</v>
      </c>
      <c r="AF37">
        <v>77.628839062499992</v>
      </c>
      <c r="AG37">
        <v>83.241979980468727</v>
      </c>
      <c r="AH37">
        <v>88.95942092361112</v>
      </c>
    </row>
    <row r="38" spans="1:34" x14ac:dyDescent="0.3">
      <c r="A38">
        <v>35.12045045</v>
      </c>
      <c r="B38">
        <v>37.833491736111107</v>
      </c>
      <c r="C38">
        <v>42.884968163265306</v>
      </c>
      <c r="D38">
        <v>49.884559453124993</v>
      </c>
      <c r="E38">
        <v>58.935476003086421</v>
      </c>
      <c r="F38">
        <v>65.383459901234559</v>
      </c>
      <c r="G38">
        <v>70.052688300000014</v>
      </c>
      <c r="H38">
        <v>77.628839062499992</v>
      </c>
      <c r="I38">
        <v>83.241979980468727</v>
      </c>
      <c r="J38">
        <v>88.95942092361112</v>
      </c>
      <c r="N38">
        <v>400</v>
      </c>
      <c r="O38">
        <v>49.884559453124993</v>
      </c>
      <c r="P38">
        <v>2</v>
      </c>
      <c r="Q38">
        <v>0.1249808859479261</v>
      </c>
      <c r="W38" t="s">
        <v>32</v>
      </c>
      <c r="X38">
        <f>_xlfn.COVARIANCE.P(Y36:AH36,Y37:AH37)</f>
        <v>8249.0044882035254</v>
      </c>
    </row>
    <row r="39" spans="1:34" x14ac:dyDescent="0.3">
      <c r="A39">
        <v>0.5</v>
      </c>
      <c r="B39">
        <v>1</v>
      </c>
      <c r="C39">
        <v>1.5</v>
      </c>
      <c r="D39">
        <v>2</v>
      </c>
      <c r="E39">
        <v>2.5</v>
      </c>
      <c r="F39">
        <v>2.8000000000000003</v>
      </c>
      <c r="G39">
        <v>3</v>
      </c>
      <c r="H39">
        <v>3.3000000000000003</v>
      </c>
      <c r="I39">
        <v>3.5</v>
      </c>
      <c r="J39">
        <v>3.7</v>
      </c>
      <c r="N39">
        <v>625</v>
      </c>
      <c r="O39">
        <v>58.935476003086421</v>
      </c>
      <c r="P39">
        <v>2.5</v>
      </c>
      <c r="Q39">
        <v>0.11818005565809891</v>
      </c>
      <c r="W39" t="s">
        <v>33</v>
      </c>
      <c r="X39">
        <f>_xlfn.VAR.P(Y36:AH36)</f>
        <v>205178.16</v>
      </c>
    </row>
    <row r="40" spans="1:34" x14ac:dyDescent="0.3">
      <c r="A40">
        <v>0.35126103056333424</v>
      </c>
      <c r="B40">
        <v>0.18928277193330731</v>
      </c>
      <c r="C40">
        <v>0.14314408318672275</v>
      </c>
      <c r="D40">
        <v>0.1249808859479261</v>
      </c>
      <c r="E40">
        <v>0.11818005565809891</v>
      </c>
      <c r="F40">
        <v>0.11729868276775726</v>
      </c>
      <c r="G40">
        <v>0.11714654947643911</v>
      </c>
      <c r="H40">
        <v>0.11823931974456904</v>
      </c>
      <c r="I40">
        <v>0.11974046055497398</v>
      </c>
      <c r="J40">
        <v>0.12173340637870519</v>
      </c>
      <c r="N40">
        <v>784</v>
      </c>
      <c r="O40">
        <v>65.383459901234559</v>
      </c>
      <c r="P40">
        <v>2.8000000000000003</v>
      </c>
      <c r="Q40">
        <v>0.11729868276775726</v>
      </c>
      <c r="W40" t="s">
        <v>34</v>
      </c>
      <c r="X40">
        <f>X38/X39</f>
        <v>4.0204105974064319E-2</v>
      </c>
      <c r="Z40">
        <f>_xlfn.VAR.P(Y37:AH37)</f>
        <v>331.65263554454839</v>
      </c>
      <c r="AA40">
        <f>_xlfn.VAR.P(Y36:AH36)</f>
        <v>205178.16</v>
      </c>
    </row>
    <row r="41" spans="1:34" x14ac:dyDescent="0.3">
      <c r="N41">
        <v>900</v>
      </c>
      <c r="O41">
        <v>70.052688300000014</v>
      </c>
      <c r="P41">
        <v>3</v>
      </c>
      <c r="Q41">
        <v>0.11714654947643911</v>
      </c>
      <c r="W41" t="s">
        <v>35</v>
      </c>
      <c r="X41">
        <f>AVERAGE(Y37:AH37)-X40*AVERAGE(Y36:AH36)</f>
        <v>33.886925149626066</v>
      </c>
    </row>
    <row r="42" spans="1:34" x14ac:dyDescent="0.3">
      <c r="N42">
        <v>1089</v>
      </c>
      <c r="O42">
        <v>77.628839062499992</v>
      </c>
      <c r="P42">
        <v>3.3000000000000003</v>
      </c>
      <c r="Q42">
        <v>0.11823931974456904</v>
      </c>
      <c r="W42" t="s">
        <v>36</v>
      </c>
      <c r="X42">
        <f>SQRT((_xlfn.VAR.P(Y37:AH37)/_xlfn.VAR.P(Y36:AH36)-X40^2)/(8))</f>
        <v>7.3157415360890069E-5</v>
      </c>
    </row>
    <row r="43" spans="1:34" x14ac:dyDescent="0.3">
      <c r="N43">
        <v>1225</v>
      </c>
      <c r="O43">
        <v>83.241979980468727</v>
      </c>
      <c r="P43">
        <v>3.5</v>
      </c>
      <c r="Q43">
        <v>0.11974046055497398</v>
      </c>
      <c r="W43" t="s">
        <v>37</v>
      </c>
      <c r="X43">
        <f>X42*SQRT(_xlfn.VAR.P(Y36:AH36))</f>
        <v>3.3137818805874089E-2</v>
      </c>
    </row>
    <row r="44" spans="1:34" x14ac:dyDescent="0.3">
      <c r="N44">
        <v>1369</v>
      </c>
      <c r="O44">
        <v>88.95942092361112</v>
      </c>
      <c r="P44">
        <v>3.7</v>
      </c>
      <c r="Q44">
        <v>0.12173340637870519</v>
      </c>
    </row>
    <row r="46" spans="1:34" x14ac:dyDescent="0.3">
      <c r="M46" t="s">
        <v>40</v>
      </c>
      <c r="N46">
        <f>SQRT(W27^2/10000+W33^2/10000)</f>
        <v>3.0293830268867776E-3</v>
      </c>
    </row>
    <row r="47" spans="1:34" x14ac:dyDescent="0.3">
      <c r="M47" t="s">
        <v>41</v>
      </c>
      <c r="N47">
        <f>X40*N46</f>
        <v>1.2179363624898774E-4</v>
      </c>
    </row>
    <row r="48" spans="1:34" x14ac:dyDescent="0.3">
      <c r="M48" t="s">
        <v>42</v>
      </c>
      <c r="N48">
        <f>X41*N46</f>
        <v>0.10265647588165988</v>
      </c>
    </row>
    <row r="49" spans="16:17" x14ac:dyDescent="0.3">
      <c r="P49">
        <f>SQRT(N47^2+X42^2)</f>
        <v>1.4207637823732887E-4</v>
      </c>
      <c r="Q49">
        <f>P49/X40</f>
        <v>3.533877319122141E-3</v>
      </c>
    </row>
    <row r="50" spans="16:17" x14ac:dyDescent="0.3">
      <c r="P50">
        <f>SQRT(N48^2+X43^2)</f>
        <v>0.10787245744699042</v>
      </c>
      <c r="Q50">
        <f>P50/X41</f>
        <v>3.1833061563032007E-3</v>
      </c>
    </row>
  </sheetData>
  <mergeCells count="52">
    <mergeCell ref="J19:J20"/>
    <mergeCell ref="K19:K20"/>
    <mergeCell ref="J17:J18"/>
    <mergeCell ref="K17:K18"/>
    <mergeCell ref="J21:J22"/>
    <mergeCell ref="K21:K22"/>
    <mergeCell ref="J11:J12"/>
    <mergeCell ref="K11:K12"/>
    <mergeCell ref="J9:J10"/>
    <mergeCell ref="K9:K10"/>
    <mergeCell ref="J15:J16"/>
    <mergeCell ref="K15:K16"/>
    <mergeCell ref="J13:J14"/>
    <mergeCell ref="K13:K14"/>
    <mergeCell ref="J3:J4"/>
    <mergeCell ref="K3:K4"/>
    <mergeCell ref="K5:K6"/>
    <mergeCell ref="J7:J8"/>
    <mergeCell ref="K7:K8"/>
    <mergeCell ref="J5:J6"/>
    <mergeCell ref="F21:F22"/>
    <mergeCell ref="A1:E1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P3:P4"/>
    <mergeCell ref="S3:S4"/>
    <mergeCell ref="S5:S6"/>
    <mergeCell ref="S7:S8"/>
    <mergeCell ref="S9:S10"/>
    <mergeCell ref="S21:S22"/>
    <mergeCell ref="R3:R4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S11:S12"/>
    <mergeCell ref="S13:S14"/>
    <mergeCell ref="S15:S16"/>
    <mergeCell ref="S17:S18"/>
    <mergeCell ref="S19:S2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B7FA-35B1-4E46-848B-4B9FD410601C}">
  <dimension ref="B4:K7"/>
  <sheetViews>
    <sheetView workbookViewId="0">
      <selection activeCell="B10" sqref="B10:L11"/>
    </sheetView>
  </sheetViews>
  <sheetFormatPr defaultRowHeight="14.4" x14ac:dyDescent="0.3"/>
  <sheetData>
    <row r="4" spans="2:11" ht="15" thickBot="1" x14ac:dyDescent="0.35"/>
    <row r="5" spans="2:11" ht="15.6" x14ac:dyDescent="0.3">
      <c r="B5" s="4" t="s">
        <v>0</v>
      </c>
      <c r="C5" s="5" t="s">
        <v>43</v>
      </c>
      <c r="D5" s="5" t="s">
        <v>3</v>
      </c>
      <c r="E5" s="27" t="s">
        <v>2</v>
      </c>
      <c r="F5" s="5" t="s">
        <v>9</v>
      </c>
      <c r="G5" s="41" t="s">
        <v>44</v>
      </c>
      <c r="H5" s="41" t="s">
        <v>19</v>
      </c>
      <c r="I5" s="41" t="s">
        <v>21</v>
      </c>
      <c r="J5" s="41" t="s">
        <v>27</v>
      </c>
      <c r="K5" s="41" t="s">
        <v>23</v>
      </c>
    </row>
    <row r="6" spans="2:11" x14ac:dyDescent="0.3">
      <c r="B6" s="7">
        <v>1</v>
      </c>
      <c r="C6" s="2">
        <v>58</v>
      </c>
      <c r="D6" s="2">
        <v>122.44</v>
      </c>
      <c r="E6" s="23">
        <v>80</v>
      </c>
      <c r="F6" s="2">
        <f>D6/E6</f>
        <v>1.5305</v>
      </c>
      <c r="G6" s="56">
        <f>AVERAGE(F6:F7)</f>
        <v>1.5298750000000001</v>
      </c>
      <c r="H6" s="49">
        <f>0.01/80</f>
        <v>1.25E-4</v>
      </c>
      <c r="I6" s="49">
        <f>SQRT(_xlfn.VAR.P(F6:F7)/1)</f>
        <v>6.2499999999998668E-4</v>
      </c>
      <c r="J6" s="49">
        <f>SQRT(H6^2+I6^2)</f>
        <v>6.3737743919908504E-4</v>
      </c>
      <c r="K6" s="49">
        <f>J6/G6</f>
        <v>4.1662059919868289E-4</v>
      </c>
    </row>
    <row r="7" spans="2:11" x14ac:dyDescent="0.3">
      <c r="B7" s="7">
        <v>2</v>
      </c>
      <c r="C7" s="2">
        <v>58</v>
      </c>
      <c r="D7" s="2">
        <v>122.34</v>
      </c>
      <c r="E7" s="23">
        <v>80</v>
      </c>
      <c r="F7" s="2">
        <f>D7/E7</f>
        <v>1.52925</v>
      </c>
      <c r="G7" s="56"/>
      <c r="H7" s="49"/>
      <c r="I7" s="49"/>
      <c r="J7" s="49"/>
      <c r="K7" s="49"/>
    </row>
  </sheetData>
  <mergeCells count="5">
    <mergeCell ref="G6:G7"/>
    <mergeCell ref="H6:H7"/>
    <mergeCell ref="I6:I7"/>
    <mergeCell ref="J6:J7"/>
    <mergeCell ref="K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05A-07D7-419A-8593-B77357E65BE7}">
  <dimension ref="B1:L20"/>
  <sheetViews>
    <sheetView workbookViewId="0">
      <selection activeCell="B14" sqref="B14:I20"/>
    </sheetView>
  </sheetViews>
  <sheetFormatPr defaultRowHeight="14.4" x14ac:dyDescent="0.3"/>
  <cols>
    <col min="9" max="9" width="12" bestFit="1" customWidth="1"/>
  </cols>
  <sheetData>
    <row r="1" spans="2:12" x14ac:dyDescent="0.3">
      <c r="I1">
        <v>0.01</v>
      </c>
    </row>
    <row r="2" spans="2:12" ht="15" thickBot="1" x14ac:dyDescent="0.35"/>
    <row r="3" spans="2:12" ht="15.6" x14ac:dyDescent="0.3">
      <c r="B3" s="4" t="s">
        <v>0</v>
      </c>
      <c r="C3" s="5" t="s">
        <v>1</v>
      </c>
      <c r="D3" s="5" t="s">
        <v>3</v>
      </c>
      <c r="E3" s="36" t="s">
        <v>2</v>
      </c>
      <c r="F3" s="6" t="s">
        <v>9</v>
      </c>
      <c r="G3" s="41" t="s">
        <v>18</v>
      </c>
      <c r="H3" s="42" t="s">
        <v>19</v>
      </c>
      <c r="I3" s="42" t="s">
        <v>20</v>
      </c>
      <c r="J3" s="42" t="s">
        <v>21</v>
      </c>
      <c r="K3" s="42" t="s">
        <v>22</v>
      </c>
      <c r="L3" s="41" t="s">
        <v>23</v>
      </c>
    </row>
    <row r="4" spans="2:12" x14ac:dyDescent="0.3">
      <c r="B4" s="7">
        <v>1</v>
      </c>
      <c r="C4" s="2">
        <v>10</v>
      </c>
      <c r="D4" s="2">
        <v>152.94</v>
      </c>
      <c r="E4" s="37">
        <v>100</v>
      </c>
      <c r="F4" s="8">
        <f>D4/E4</f>
        <v>1.5293999999999999</v>
      </c>
      <c r="G4" s="55">
        <f>AVERAGE(F4:F6)</f>
        <v>1.5291333333333332</v>
      </c>
      <c r="H4" s="50">
        <f>$I$1/E4</f>
        <v>1E-4</v>
      </c>
      <c r="I4" s="50">
        <f>_xlfn.VAR.P(F4:F6)</f>
        <v>4.2222222222212923E-8</v>
      </c>
      <c r="J4" s="50">
        <f>SQRT(I4/2)</f>
        <v>1.4529663145133978E-4</v>
      </c>
      <c r="K4" s="50">
        <f>SQRT(H4^2+J4^2)</f>
        <v>1.763834207376262E-4</v>
      </c>
      <c r="L4" s="50">
        <f>K4/G4</f>
        <v>1.1534862061579078E-4</v>
      </c>
    </row>
    <row r="5" spans="2:12" x14ac:dyDescent="0.3">
      <c r="B5" s="7">
        <v>2</v>
      </c>
      <c r="C5" s="2">
        <v>10</v>
      </c>
      <c r="D5" s="2">
        <v>152.88999999999999</v>
      </c>
      <c r="E5" s="37">
        <v>100</v>
      </c>
      <c r="F5" s="8">
        <f t="shared" ref="F5:F9" si="0">D5/E5</f>
        <v>1.5288999999999999</v>
      </c>
      <c r="G5" s="55"/>
      <c r="H5" s="50"/>
      <c r="I5" s="50"/>
      <c r="J5" s="50"/>
      <c r="K5" s="50"/>
      <c r="L5" s="50"/>
    </row>
    <row r="6" spans="2:12" ht="15" thickBot="1" x14ac:dyDescent="0.35">
      <c r="B6" s="9">
        <v>3</v>
      </c>
      <c r="C6" s="3">
        <v>10</v>
      </c>
      <c r="D6" s="3">
        <v>152.91</v>
      </c>
      <c r="E6" s="38">
        <v>100</v>
      </c>
      <c r="F6" s="8">
        <f t="shared" si="0"/>
        <v>1.5290999999999999</v>
      </c>
      <c r="G6" s="55"/>
      <c r="H6" s="50"/>
      <c r="I6" s="50"/>
      <c r="J6" s="50"/>
      <c r="K6" s="50"/>
      <c r="L6" s="50"/>
    </row>
    <row r="7" spans="2:12" ht="15" thickTop="1" x14ac:dyDescent="0.3">
      <c r="B7" s="28">
        <v>4</v>
      </c>
      <c r="C7" s="1">
        <v>5</v>
      </c>
      <c r="D7" s="1">
        <v>152.84</v>
      </c>
      <c r="E7" s="39">
        <v>100</v>
      </c>
      <c r="F7" s="8">
        <f t="shared" si="0"/>
        <v>1.5284</v>
      </c>
      <c r="G7" s="55">
        <f>AVERAGE(F7:F9)</f>
        <v>1.5284333333333333</v>
      </c>
      <c r="H7" s="50">
        <f>$I$1/E7</f>
        <v>1E-4</v>
      </c>
      <c r="I7" s="50">
        <f>_xlfn.VAR.P(F7:F9)</f>
        <v>8.2222222222204116E-8</v>
      </c>
      <c r="J7" s="50">
        <f>SQRT(I7/2)</f>
        <v>2.0275875100991833E-4</v>
      </c>
      <c r="K7" s="50">
        <f>SQRT(H7^2+J7^2)</f>
        <v>2.260776661041556E-4</v>
      </c>
      <c r="L7" s="50">
        <f>K7/G7</f>
        <v>1.4791463989541944E-4</v>
      </c>
    </row>
    <row r="8" spans="2:12" x14ac:dyDescent="0.3">
      <c r="B8" s="7">
        <v>5</v>
      </c>
      <c r="C8" s="2">
        <v>5</v>
      </c>
      <c r="D8" s="2">
        <v>152.81</v>
      </c>
      <c r="E8" s="37">
        <v>100</v>
      </c>
      <c r="F8" s="8">
        <f t="shared" si="0"/>
        <v>1.5281</v>
      </c>
      <c r="G8" s="55"/>
      <c r="H8" s="50"/>
      <c r="I8" s="50"/>
      <c r="J8" s="50"/>
      <c r="K8" s="50"/>
      <c r="L8" s="50"/>
    </row>
    <row r="9" spans="2:12" ht="15" thickBot="1" x14ac:dyDescent="0.35">
      <c r="B9" s="11">
        <v>6</v>
      </c>
      <c r="C9" s="12">
        <v>5</v>
      </c>
      <c r="D9" s="12">
        <v>152.88</v>
      </c>
      <c r="E9" s="40">
        <v>100</v>
      </c>
      <c r="F9" s="8">
        <f t="shared" si="0"/>
        <v>1.5287999999999999</v>
      </c>
      <c r="G9" s="55"/>
      <c r="H9" s="50"/>
      <c r="I9" s="50"/>
      <c r="J9" s="50"/>
      <c r="K9" s="50"/>
      <c r="L9" s="50"/>
    </row>
    <row r="13" spans="2:12" ht="15" thickBot="1" x14ac:dyDescent="0.35"/>
    <row r="14" spans="2:12" ht="15.6" x14ac:dyDescent="0.3">
      <c r="B14" s="4" t="s">
        <v>0</v>
      </c>
      <c r="C14" s="5" t="s">
        <v>24</v>
      </c>
      <c r="D14" s="5" t="s">
        <v>3</v>
      </c>
      <c r="E14" s="36" t="s">
        <v>2</v>
      </c>
      <c r="F14" s="6" t="s">
        <v>9</v>
      </c>
      <c r="G14" s="41" t="s">
        <v>18</v>
      </c>
      <c r="H14" s="42" t="s">
        <v>22</v>
      </c>
      <c r="I14" s="42" t="s">
        <v>23</v>
      </c>
    </row>
    <row r="15" spans="2:12" x14ac:dyDescent="0.3">
      <c r="B15" s="7">
        <v>1</v>
      </c>
      <c r="C15" s="2">
        <v>10</v>
      </c>
      <c r="D15" s="2">
        <v>152.94</v>
      </c>
      <c r="E15" s="37">
        <v>100</v>
      </c>
      <c r="F15" s="8">
        <f>D15/E15</f>
        <v>1.5293999999999999</v>
      </c>
      <c r="G15" s="55">
        <f>AVERAGE(F15:F17)</f>
        <v>1.5291333333333332</v>
      </c>
      <c r="H15" s="50">
        <v>1.763834207376262E-4</v>
      </c>
      <c r="I15" s="50">
        <f>H15/G15</f>
        <v>1.1534862061579078E-4</v>
      </c>
    </row>
    <row r="16" spans="2:12" x14ac:dyDescent="0.3">
      <c r="B16" s="7">
        <v>2</v>
      </c>
      <c r="C16" s="2">
        <v>10</v>
      </c>
      <c r="D16" s="2">
        <v>152.88999999999999</v>
      </c>
      <c r="E16" s="37">
        <v>100</v>
      </c>
      <c r="F16" s="8">
        <f t="shared" ref="F16:F20" si="1">D16/E16</f>
        <v>1.5288999999999999</v>
      </c>
      <c r="G16" s="55"/>
      <c r="H16" s="50"/>
      <c r="I16" s="50"/>
    </row>
    <row r="17" spans="2:9" ht="15" thickBot="1" x14ac:dyDescent="0.35">
      <c r="B17" s="9">
        <v>3</v>
      </c>
      <c r="C17" s="3">
        <v>10</v>
      </c>
      <c r="D17" s="3">
        <v>152.91</v>
      </c>
      <c r="E17" s="38">
        <v>100</v>
      </c>
      <c r="F17" s="8">
        <f t="shared" si="1"/>
        <v>1.5290999999999999</v>
      </c>
      <c r="G17" s="55"/>
      <c r="H17" s="50"/>
      <c r="I17" s="50"/>
    </row>
    <row r="18" spans="2:9" ht="15" thickTop="1" x14ac:dyDescent="0.3">
      <c r="B18" s="28">
        <v>4</v>
      </c>
      <c r="C18" s="1">
        <v>5</v>
      </c>
      <c r="D18" s="1">
        <v>152.84</v>
      </c>
      <c r="E18" s="39">
        <v>100</v>
      </c>
      <c r="F18" s="8">
        <f t="shared" si="1"/>
        <v>1.5284</v>
      </c>
      <c r="G18" s="55">
        <f>AVERAGE(F18:F20)</f>
        <v>1.5284333333333333</v>
      </c>
      <c r="H18" s="50">
        <v>2.260776661041556E-4</v>
      </c>
      <c r="I18" s="50">
        <f>H18/G18</f>
        <v>1.4791463989541944E-4</v>
      </c>
    </row>
    <row r="19" spans="2:9" x14ac:dyDescent="0.3">
      <c r="B19" s="7">
        <v>5</v>
      </c>
      <c r="C19" s="2">
        <v>5</v>
      </c>
      <c r="D19" s="2">
        <v>152.81</v>
      </c>
      <c r="E19" s="37">
        <v>100</v>
      </c>
      <c r="F19" s="8">
        <f t="shared" si="1"/>
        <v>1.5281</v>
      </c>
      <c r="G19" s="55"/>
      <c r="H19" s="50"/>
      <c r="I19" s="50"/>
    </row>
    <row r="20" spans="2:9" ht="15" thickBot="1" x14ac:dyDescent="0.35">
      <c r="B20" s="11">
        <v>6</v>
      </c>
      <c r="C20" s="12">
        <v>5</v>
      </c>
      <c r="D20" s="12">
        <v>152.88</v>
      </c>
      <c r="E20" s="40">
        <v>100</v>
      </c>
      <c r="F20" s="8">
        <f t="shared" si="1"/>
        <v>1.5287999999999999</v>
      </c>
      <c r="G20" s="55"/>
      <c r="H20" s="50"/>
      <c r="I20" s="50"/>
    </row>
  </sheetData>
  <mergeCells count="18">
    <mergeCell ref="G4:G6"/>
    <mergeCell ref="G7:G9"/>
    <mergeCell ref="H4:H6"/>
    <mergeCell ref="H7:H9"/>
    <mergeCell ref="I4:I6"/>
    <mergeCell ref="I7:I9"/>
    <mergeCell ref="J4:J6"/>
    <mergeCell ref="J7:J9"/>
    <mergeCell ref="K4:K6"/>
    <mergeCell ref="K7:K9"/>
    <mergeCell ref="L4:L6"/>
    <mergeCell ref="L7:L9"/>
    <mergeCell ref="G15:G17"/>
    <mergeCell ref="G18:G20"/>
    <mergeCell ref="H15:H17"/>
    <mergeCell ref="H18:H20"/>
    <mergeCell ref="I15:I17"/>
    <mergeCell ref="I18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подготовка</vt:lpstr>
      <vt:lpstr>расчёты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cp:lastPrinted>2020-10-08T09:09:04Z</cp:lastPrinted>
  <dcterms:created xsi:type="dcterms:W3CDTF">2020-10-08T08:39:35Z</dcterms:created>
  <dcterms:modified xsi:type="dcterms:W3CDTF">2020-10-10T13:38:48Z</dcterms:modified>
</cp:coreProperties>
</file>