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0\Desktop\tex\2.1.3\"/>
    </mc:Choice>
  </mc:AlternateContent>
  <xr:revisionPtr revIDLastSave="0" documentId="13_ncr:1_{774F3A93-F567-4B3D-ACAE-86DC1193D94F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Лист1" sheetId="1" r:id="rId1"/>
    <sheet name="Лист1 (2)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3" l="1"/>
  <c r="D56" i="3"/>
  <c r="E56" i="3"/>
  <c r="F56" i="3"/>
  <c r="G56" i="3"/>
  <c r="C57" i="3"/>
  <c r="D57" i="3"/>
  <c r="E57" i="3"/>
  <c r="F57" i="3"/>
  <c r="G57" i="3"/>
  <c r="C58" i="3"/>
  <c r="D58" i="3"/>
  <c r="E58" i="3"/>
  <c r="F58" i="3"/>
  <c r="G58" i="3"/>
  <c r="C59" i="3"/>
  <c r="D59" i="3"/>
  <c r="E59" i="3"/>
  <c r="F59" i="3"/>
  <c r="G59" i="3"/>
  <c r="C60" i="3"/>
  <c r="D60" i="3"/>
  <c r="E60" i="3"/>
  <c r="F60" i="3"/>
  <c r="G60" i="3"/>
  <c r="B60" i="3"/>
  <c r="B59" i="3"/>
  <c r="B58" i="3"/>
  <c r="B57" i="3"/>
  <c r="B56" i="3"/>
  <c r="T3" i="3"/>
  <c r="M7" i="3"/>
  <c r="M6" i="3"/>
  <c r="M5" i="3"/>
  <c r="K35" i="3"/>
  <c r="K27" i="3"/>
  <c r="K19" i="3"/>
  <c r="K11" i="3"/>
  <c r="K3" i="3"/>
  <c r="J3" i="3"/>
  <c r="J35" i="3"/>
  <c r="J27" i="3"/>
  <c r="J19" i="3"/>
  <c r="J11" i="3"/>
  <c r="N5" i="3"/>
  <c r="N9" i="1"/>
  <c r="I35" i="3"/>
  <c r="I27" i="3"/>
  <c r="I19" i="3"/>
  <c r="I11" i="3"/>
  <c r="I3" i="3"/>
  <c r="H35" i="3"/>
  <c r="H27" i="3"/>
  <c r="H19" i="3"/>
  <c r="H11" i="3"/>
  <c r="H3" i="3"/>
  <c r="Q4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R3" i="3"/>
  <c r="Q3" i="3"/>
  <c r="E36" i="3"/>
  <c r="E37" i="3"/>
  <c r="E38" i="3"/>
  <c r="E39" i="3"/>
  <c r="E40" i="3"/>
  <c r="E41" i="3"/>
  <c r="E42" i="3"/>
  <c r="E35" i="3"/>
  <c r="E28" i="3"/>
  <c r="E29" i="3"/>
  <c r="E30" i="3"/>
  <c r="E31" i="3"/>
  <c r="E32" i="3"/>
  <c r="E33" i="3"/>
  <c r="E34" i="3"/>
  <c r="E27" i="3"/>
  <c r="E20" i="3"/>
  <c r="E21" i="3"/>
  <c r="E22" i="3"/>
  <c r="E23" i="3"/>
  <c r="E24" i="3"/>
  <c r="E25" i="3"/>
  <c r="E26" i="3"/>
  <c r="E19" i="3"/>
  <c r="E12" i="3"/>
  <c r="E13" i="3"/>
  <c r="E14" i="3"/>
  <c r="E15" i="3"/>
  <c r="E16" i="3"/>
  <c r="E17" i="3"/>
  <c r="E18" i="3"/>
  <c r="E11" i="3"/>
  <c r="E4" i="3"/>
  <c r="E5" i="3"/>
  <c r="E6" i="3"/>
  <c r="E7" i="3"/>
  <c r="E8" i="3"/>
  <c r="E9" i="3"/>
  <c r="E10" i="3"/>
  <c r="E3" i="3"/>
  <c r="B35" i="3"/>
  <c r="B27" i="3"/>
  <c r="B19" i="3"/>
  <c r="B11" i="3"/>
  <c r="B3" i="3"/>
  <c r="I31" i="2"/>
  <c r="I32" i="2"/>
  <c r="I33" i="2"/>
  <c r="I34" i="2"/>
  <c r="I35" i="2"/>
  <c r="C31" i="2"/>
  <c r="C32" i="2"/>
  <c r="C33" i="2"/>
  <c r="C34" i="2"/>
  <c r="S4" i="2"/>
  <c r="S5" i="2"/>
  <c r="U5" i="2"/>
  <c r="S6" i="2"/>
  <c r="S7" i="2"/>
  <c r="S8" i="2"/>
  <c r="T8" i="2"/>
  <c r="U8" i="2"/>
  <c r="S9" i="2"/>
  <c r="S10" i="2"/>
  <c r="S11" i="2"/>
  <c r="T11" i="2"/>
  <c r="S12" i="2"/>
  <c r="S13" i="2"/>
  <c r="S14" i="2"/>
  <c r="S15" i="2"/>
  <c r="S16" i="2"/>
  <c r="T16" i="2"/>
  <c r="U16" i="2"/>
  <c r="S17" i="2"/>
  <c r="S18" i="2"/>
  <c r="S19" i="2"/>
  <c r="T19" i="2"/>
  <c r="S20" i="2"/>
  <c r="S21" i="2"/>
  <c r="U21" i="2"/>
  <c r="S22" i="2"/>
  <c r="S23" i="2"/>
  <c r="T23" i="2"/>
  <c r="S24" i="2"/>
  <c r="T24" i="2"/>
  <c r="S3" i="2"/>
  <c r="E42" i="2"/>
  <c r="D42" i="2"/>
  <c r="F42" i="2" s="1"/>
  <c r="G42" i="2" s="1"/>
  <c r="E41" i="2"/>
  <c r="D41" i="2"/>
  <c r="F41" i="2" s="1"/>
  <c r="G41" i="2" s="1"/>
  <c r="E40" i="2"/>
  <c r="D40" i="2"/>
  <c r="F40" i="2" s="1"/>
  <c r="E39" i="2"/>
  <c r="D39" i="2"/>
  <c r="F39" i="2" s="1"/>
  <c r="E38" i="2"/>
  <c r="D38" i="2"/>
  <c r="F38" i="2" s="1"/>
  <c r="G38" i="2" s="1"/>
  <c r="K35" i="2"/>
  <c r="K34" i="2"/>
  <c r="G34" i="2"/>
  <c r="E34" i="2"/>
  <c r="K33" i="2"/>
  <c r="G33" i="2"/>
  <c r="E33" i="2"/>
  <c r="K32" i="2"/>
  <c r="G32" i="2"/>
  <c r="E32" i="2"/>
  <c r="K31" i="2"/>
  <c r="G31" i="2"/>
  <c r="E31" i="2"/>
  <c r="E24" i="2"/>
  <c r="U24" i="2" s="1"/>
  <c r="D24" i="2"/>
  <c r="E23" i="2"/>
  <c r="U23" i="2" s="1"/>
  <c r="D23" i="2"/>
  <c r="E22" i="2"/>
  <c r="U22" i="2" s="1"/>
  <c r="D22" i="2"/>
  <c r="T22" i="2" s="1"/>
  <c r="E21" i="2"/>
  <c r="D21" i="2"/>
  <c r="T21" i="2" s="1"/>
  <c r="H20" i="2"/>
  <c r="J20" i="2" s="1"/>
  <c r="E20" i="2"/>
  <c r="U20" i="2" s="1"/>
  <c r="D20" i="2"/>
  <c r="T20" i="2" s="1"/>
  <c r="E19" i="2"/>
  <c r="U19" i="2" s="1"/>
  <c r="D19" i="2"/>
  <c r="E18" i="2"/>
  <c r="U18" i="2" s="1"/>
  <c r="D18" i="2"/>
  <c r="T18" i="2" s="1"/>
  <c r="E17" i="2"/>
  <c r="U17" i="2" s="1"/>
  <c r="D17" i="2"/>
  <c r="T17" i="2" s="1"/>
  <c r="E16" i="2"/>
  <c r="D16" i="2"/>
  <c r="H15" i="2"/>
  <c r="I15" i="2" s="1"/>
  <c r="E15" i="2"/>
  <c r="U15" i="2" s="1"/>
  <c r="D15" i="2"/>
  <c r="T15" i="2" s="1"/>
  <c r="E14" i="2"/>
  <c r="U14" i="2" s="1"/>
  <c r="D14" i="2"/>
  <c r="T14" i="2" s="1"/>
  <c r="E13" i="2"/>
  <c r="U13" i="2" s="1"/>
  <c r="D13" i="2"/>
  <c r="T13" i="2" s="1"/>
  <c r="E12" i="2"/>
  <c r="U12" i="2" s="1"/>
  <c r="D12" i="2"/>
  <c r="T12" i="2" s="1"/>
  <c r="H11" i="2"/>
  <c r="I11" i="2" s="1"/>
  <c r="E11" i="2"/>
  <c r="U11" i="2" s="1"/>
  <c r="D11" i="2"/>
  <c r="E10" i="2"/>
  <c r="U10" i="2" s="1"/>
  <c r="D10" i="2"/>
  <c r="T10" i="2" s="1"/>
  <c r="E9" i="2"/>
  <c r="U9" i="2" s="1"/>
  <c r="D9" i="2"/>
  <c r="T9" i="2" s="1"/>
  <c r="E8" i="2"/>
  <c r="D8" i="2"/>
  <c r="H7" i="2"/>
  <c r="I7" i="2" s="1"/>
  <c r="E7" i="2"/>
  <c r="U7" i="2" s="1"/>
  <c r="D7" i="2"/>
  <c r="T7" i="2" s="1"/>
  <c r="E6" i="2"/>
  <c r="U6" i="2" s="1"/>
  <c r="D6" i="2"/>
  <c r="T6" i="2" s="1"/>
  <c r="E5" i="2"/>
  <c r="D5" i="2"/>
  <c r="T5" i="2" s="1"/>
  <c r="E4" i="2"/>
  <c r="U4" i="2" s="1"/>
  <c r="D4" i="2"/>
  <c r="T4" i="2" s="1"/>
  <c r="H3" i="2"/>
  <c r="J3" i="2" s="1"/>
  <c r="E3" i="2"/>
  <c r="U3" i="2" s="1"/>
  <c r="D3" i="2"/>
  <c r="T3" i="2" s="1"/>
  <c r="G40" i="1"/>
  <c r="G41" i="1"/>
  <c r="G42" i="1"/>
  <c r="G39" i="1"/>
  <c r="F40" i="1"/>
  <c r="F41" i="1"/>
  <c r="F42" i="1"/>
  <c r="F43" i="1"/>
  <c r="G43" i="1" s="1"/>
  <c r="F39" i="1"/>
  <c r="E40" i="1"/>
  <c r="E41" i="1"/>
  <c r="E42" i="1"/>
  <c r="E43" i="1"/>
  <c r="E39" i="1"/>
  <c r="D40" i="1"/>
  <c r="D41" i="1"/>
  <c r="D42" i="1"/>
  <c r="D43" i="1"/>
  <c r="D39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U23" i="1"/>
  <c r="S24" i="1"/>
  <c r="U24" i="1"/>
  <c r="S25" i="1"/>
  <c r="T25" i="1"/>
  <c r="U25" i="1"/>
  <c r="S26" i="1"/>
  <c r="T26" i="1"/>
  <c r="U26" i="1"/>
  <c r="U10" i="1"/>
  <c r="T10" i="1"/>
  <c r="S10" i="1"/>
  <c r="K36" i="1"/>
  <c r="K35" i="1"/>
  <c r="K34" i="1"/>
  <c r="K33" i="1"/>
  <c r="K32" i="1"/>
  <c r="K31" i="1"/>
  <c r="I35" i="1"/>
  <c r="I34" i="1"/>
  <c r="I33" i="1"/>
  <c r="I32" i="1"/>
  <c r="I31" i="1"/>
  <c r="G35" i="1"/>
  <c r="G34" i="1"/>
  <c r="G33" i="1"/>
  <c r="G32" i="1"/>
  <c r="G31" i="1"/>
  <c r="E34" i="1"/>
  <c r="E33" i="1"/>
  <c r="E32" i="1"/>
  <c r="E31" i="1"/>
  <c r="C34" i="1"/>
  <c r="C33" i="1"/>
  <c r="C32" i="1"/>
  <c r="C31" i="1"/>
  <c r="H21" i="1"/>
  <c r="J21" i="1" s="1"/>
  <c r="H16" i="1"/>
  <c r="J16" i="1" s="1"/>
  <c r="H11" i="1"/>
  <c r="J11" i="1" s="1"/>
  <c r="H7" i="1"/>
  <c r="J7" i="1" s="1"/>
  <c r="H3" i="1"/>
  <c r="J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22" i="1"/>
  <c r="D23" i="1"/>
  <c r="D24" i="1"/>
  <c r="T23" i="1" s="1"/>
  <c r="D25" i="1"/>
  <c r="T24" i="1" s="1"/>
  <c r="D26" i="1"/>
  <c r="D21" i="1"/>
  <c r="D17" i="1"/>
  <c r="D18" i="1"/>
  <c r="D19" i="1"/>
  <c r="D20" i="1"/>
  <c r="D16" i="1"/>
  <c r="D12" i="1"/>
  <c r="D13" i="1"/>
  <c r="D14" i="1"/>
  <c r="D15" i="1"/>
  <c r="D11" i="1"/>
  <c r="D8" i="1"/>
  <c r="D9" i="1"/>
  <c r="D10" i="1"/>
  <c r="D7" i="1"/>
  <c r="D4" i="1"/>
  <c r="D5" i="1"/>
  <c r="D6" i="1"/>
  <c r="D3" i="1"/>
  <c r="G40" i="2" l="1"/>
  <c r="G39" i="2"/>
  <c r="J7" i="2"/>
  <c r="J15" i="2"/>
  <c r="K15" i="2" s="1"/>
  <c r="J11" i="2"/>
  <c r="K11" i="2" s="1"/>
  <c r="K7" i="2"/>
  <c r="I3" i="2"/>
  <c r="K3" i="2" s="1"/>
  <c r="N9" i="2"/>
  <c r="N7" i="2"/>
  <c r="P3" i="2" s="1"/>
  <c r="I20" i="2"/>
  <c r="K20" i="2" s="1"/>
  <c r="N3" i="1"/>
  <c r="I21" i="1"/>
  <c r="K21" i="1" s="1"/>
  <c r="I11" i="1"/>
  <c r="K11" i="1" s="1"/>
  <c r="I7" i="1"/>
  <c r="K7" i="1" s="1"/>
  <c r="I16" i="1"/>
  <c r="K16" i="1" s="1"/>
  <c r="I3" i="1"/>
  <c r="N7" i="1"/>
  <c r="P3" i="1" s="1"/>
  <c r="N3" i="2" l="1"/>
  <c r="N8" i="2"/>
  <c r="O7" i="2" s="1"/>
  <c r="Q3" i="2" s="1"/>
  <c r="K3" i="1"/>
  <c r="N8" i="1"/>
  <c r="O7" i="1" s="1"/>
  <c r="Q3" i="1" s="1"/>
</calcChain>
</file>

<file path=xl/sharedStrings.xml><?xml version="1.0" encoding="utf-8"?>
<sst xmlns="http://schemas.openxmlformats.org/spreadsheetml/2006/main" count="95" uniqueCount="29">
  <si>
    <t>Воздух</t>
  </si>
  <si>
    <t>Гц</t>
  </si>
  <si>
    <t>номер</t>
  </si>
  <si>
    <t>L, мм</t>
  </si>
  <si>
    <t>L - L0, мм</t>
  </si>
  <si>
    <t>Sigma L</t>
  </si>
  <si>
    <t>lambda/2</t>
  </si>
  <si>
    <t>sigma lambda/2</t>
  </si>
  <si>
    <t>c</t>
  </si>
  <si>
    <t>sigma c</t>
  </si>
  <si>
    <t>gamma</t>
  </si>
  <si>
    <t>sigma gamma</t>
  </si>
  <si>
    <t>кос</t>
  </si>
  <si>
    <t>сл</t>
  </si>
  <si>
    <t>k</t>
  </si>
  <si>
    <t>f</t>
  </si>
  <si>
    <t>l</t>
  </si>
  <si>
    <t>l-l0</t>
  </si>
  <si>
    <t>a</t>
  </si>
  <si>
    <t>sigma a</t>
  </si>
  <si>
    <t>lambda</t>
  </si>
  <si>
    <t>sigma l</t>
  </si>
  <si>
    <t>T</t>
  </si>
  <si>
    <t>fk</t>
  </si>
  <si>
    <t>fk norm</t>
  </si>
  <si>
    <t>c/2L</t>
  </si>
  <si>
    <t>L</t>
  </si>
  <si>
    <t>sigma c/2l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</si>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</sst>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"/>
    <numFmt numFmtId="169" formatCode="0.000"/>
    <numFmt numFmtId="170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/>
    <xf numFmtId="170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workbookViewId="0">
      <selection activeCell="P3" sqref="P3"/>
    </sheetView>
  </sheetViews>
  <sheetFormatPr defaultRowHeight="14.4" x14ac:dyDescent="0.3"/>
  <cols>
    <col min="7" max="7" width="14" customWidth="1"/>
    <col min="11" max="11" width="13.21875" customWidth="1"/>
  </cols>
  <sheetData>
    <row r="1" spans="1:21" x14ac:dyDescent="0.3">
      <c r="A1" t="s">
        <v>0</v>
      </c>
      <c r="B1">
        <v>2</v>
      </c>
    </row>
    <row r="2" spans="1:2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S2">
        <v>0</v>
      </c>
      <c r="T2">
        <v>0</v>
      </c>
      <c r="U2">
        <v>0.70710678118654757</v>
      </c>
    </row>
    <row r="3" spans="1:21" x14ac:dyDescent="0.3">
      <c r="A3" s="1">
        <v>2700</v>
      </c>
      <c r="B3">
        <v>0</v>
      </c>
      <c r="C3">
        <v>13</v>
      </c>
      <c r="D3">
        <f>C3-$C$3</f>
        <v>0</v>
      </c>
      <c r="E3">
        <f>SQRT(2*0.5*0.5)</f>
        <v>0.70710678118654757</v>
      </c>
      <c r="F3" s="1">
        <v>63.785714209583901</v>
      </c>
      <c r="G3" s="1">
        <v>0.17975818203537799</v>
      </c>
      <c r="H3" s="1">
        <f>A3*F3*2*10^-3</f>
        <v>344.44285673175307</v>
      </c>
      <c r="I3" s="1">
        <f>H3*SQRT((G3/F3)^2+($B$1/A3)^2)</f>
        <v>1.0036658180332096</v>
      </c>
      <c r="J3" s="1">
        <f>0.02898/(8.314462618*(25.2+273))*H3^2</f>
        <v>1.3867268419782224</v>
      </c>
      <c r="K3" s="1">
        <f>J3*2*I3/H3</f>
        <v>8.0815165885504379E-3</v>
      </c>
      <c r="L3" s="1"/>
      <c r="N3">
        <f>AVERAGE(J3:J26)</f>
        <v>1.3942148001974535</v>
      </c>
      <c r="P3" s="3">
        <f>0.02898/(8.314462618*(25.2+273))*N7^2</f>
        <v>1.3941811639020651</v>
      </c>
      <c r="Q3" s="3">
        <f>P3*SQRT((2*O7/N7)^2+(0.1/(273+25.2))^2)</f>
        <v>7.7677733442312333E-3</v>
      </c>
      <c r="S3">
        <v>1</v>
      </c>
      <c r="T3">
        <v>63</v>
      </c>
      <c r="U3">
        <v>0.70710678118654757</v>
      </c>
    </row>
    <row r="4" spans="1:21" x14ac:dyDescent="0.3">
      <c r="A4" s="1"/>
      <c r="B4">
        <v>1</v>
      </c>
      <c r="C4">
        <v>76</v>
      </c>
      <c r="D4">
        <f t="shared" ref="D4:D6" si="0">C4-$C$3</f>
        <v>63</v>
      </c>
      <c r="E4">
        <f t="shared" ref="E4:E26" si="1">SQRT(2*0.5*0.5)</f>
        <v>0.70710678118654757</v>
      </c>
      <c r="F4" s="1"/>
      <c r="G4" s="1"/>
      <c r="H4" s="1"/>
      <c r="I4" s="1"/>
      <c r="J4" s="1"/>
      <c r="K4" s="1"/>
      <c r="L4" s="1"/>
      <c r="S4">
        <v>2</v>
      </c>
      <c r="T4">
        <v>127</v>
      </c>
      <c r="U4">
        <v>0.70710678118654757</v>
      </c>
    </row>
    <row r="5" spans="1:21" x14ac:dyDescent="0.3">
      <c r="A5" s="1"/>
      <c r="B5">
        <v>2</v>
      </c>
      <c r="C5">
        <v>140</v>
      </c>
      <c r="D5">
        <f t="shared" si="0"/>
        <v>127</v>
      </c>
      <c r="E5">
        <f t="shared" si="1"/>
        <v>0.70710678118654757</v>
      </c>
      <c r="F5" s="1"/>
      <c r="G5" s="1"/>
      <c r="H5" s="1"/>
      <c r="I5" s="1"/>
      <c r="J5" s="1"/>
      <c r="K5" s="1"/>
      <c r="L5" s="1"/>
      <c r="S5">
        <v>3</v>
      </c>
      <c r="T5">
        <v>192</v>
      </c>
      <c r="U5">
        <v>0.70710678118654757</v>
      </c>
    </row>
    <row r="6" spans="1:21" x14ac:dyDescent="0.3">
      <c r="A6" s="1"/>
      <c r="B6">
        <v>3</v>
      </c>
      <c r="C6">
        <v>205</v>
      </c>
      <c r="D6">
        <f t="shared" si="0"/>
        <v>192</v>
      </c>
      <c r="E6">
        <f t="shared" si="1"/>
        <v>0.70710678118654757</v>
      </c>
      <c r="F6" s="1"/>
      <c r="G6" s="1"/>
      <c r="H6" s="1"/>
      <c r="I6" s="1"/>
      <c r="J6" s="1"/>
      <c r="K6" s="1"/>
      <c r="L6" s="1"/>
      <c r="S6">
        <v>0</v>
      </c>
      <c r="T6">
        <v>0</v>
      </c>
      <c r="U6">
        <v>0.70710678118654757</v>
      </c>
    </row>
    <row r="7" spans="1:21" x14ac:dyDescent="0.3">
      <c r="A7" s="1">
        <v>2998</v>
      </c>
      <c r="B7">
        <v>0</v>
      </c>
      <c r="C7">
        <v>7</v>
      </c>
      <c r="D7">
        <f>C7-$C$7</f>
        <v>0</v>
      </c>
      <c r="E7">
        <f t="shared" si="1"/>
        <v>0.70710678118654757</v>
      </c>
      <c r="F7" s="1">
        <v>57.642857134398298</v>
      </c>
      <c r="G7" s="1">
        <v>0.188982466998489</v>
      </c>
      <c r="H7" s="1">
        <f>A7*F7*2*10^-3</f>
        <v>345.6265713778522</v>
      </c>
      <c r="I7" s="1">
        <f>H7*SQRT((G7/F7)^2+($B$1/A7)^2)</f>
        <v>1.1563593244203616</v>
      </c>
      <c r="J7" s="1">
        <f>0.02898/(8.314462618*(25.2+273))*H7^2</f>
        <v>1.3962744892394263</v>
      </c>
      <c r="K7" s="1">
        <f>J7*2*I7/H7</f>
        <v>9.3430028753035393E-3</v>
      </c>
      <c r="L7" s="1"/>
      <c r="N7" s="4">
        <f>AVERAGE(H3:H26)</f>
        <v>345.36738873029174</v>
      </c>
      <c r="O7" s="2">
        <f>SQRT(N8*N8+N9*N9)</f>
        <v>0.9603744152231215</v>
      </c>
      <c r="S7">
        <v>1</v>
      </c>
      <c r="T7">
        <v>58</v>
      </c>
      <c r="U7">
        <v>0.70710678118654757</v>
      </c>
    </row>
    <row r="8" spans="1:21" x14ac:dyDescent="0.3">
      <c r="A8" s="1"/>
      <c r="B8">
        <v>1</v>
      </c>
      <c r="C8">
        <v>65</v>
      </c>
      <c r="D8">
        <f t="shared" ref="D8:D10" si="2">C8-$C$7</f>
        <v>58</v>
      </c>
      <c r="E8">
        <f t="shared" si="1"/>
        <v>0.70710678118654757</v>
      </c>
      <c r="F8" s="1"/>
      <c r="G8" s="1"/>
      <c r="H8" s="1"/>
      <c r="I8" s="1"/>
      <c r="J8" s="1"/>
      <c r="K8" s="1"/>
      <c r="L8" s="1"/>
      <c r="M8" t="s">
        <v>12</v>
      </c>
      <c r="N8">
        <f>SQRT(I3*I3+I7*I7+I11*I11+I16*I16+I21*I21)/5</f>
        <v>0.45042639689988817</v>
      </c>
      <c r="S8">
        <v>2</v>
      </c>
      <c r="T8">
        <v>115</v>
      </c>
      <c r="U8">
        <v>0.70710678118654757</v>
      </c>
    </row>
    <row r="9" spans="1:21" x14ac:dyDescent="0.3">
      <c r="A9" s="1"/>
      <c r="B9">
        <v>2</v>
      </c>
      <c r="C9">
        <v>122</v>
      </c>
      <c r="D9">
        <f t="shared" si="2"/>
        <v>115</v>
      </c>
      <c r="E9">
        <f t="shared" si="1"/>
        <v>0.70710678118654757</v>
      </c>
      <c r="F9" s="1"/>
      <c r="G9" s="1"/>
      <c r="H9" s="1"/>
      <c r="I9" s="1"/>
      <c r="J9" s="1"/>
      <c r="K9" s="1"/>
      <c r="L9" s="1"/>
      <c r="M9" t="s">
        <v>13</v>
      </c>
      <c r="N9">
        <f>SQRT(_xlfn.VAR.P(H3:H26)/4)</f>
        <v>0.84819518885156198</v>
      </c>
      <c r="S9">
        <v>3</v>
      </c>
      <c r="T9">
        <v>173</v>
      </c>
      <c r="U9">
        <v>0.70710678118654757</v>
      </c>
    </row>
    <row r="10" spans="1:21" x14ac:dyDescent="0.3">
      <c r="A10" s="1"/>
      <c r="B10">
        <v>3</v>
      </c>
      <c r="C10">
        <v>180</v>
      </c>
      <c r="D10">
        <f t="shared" si="2"/>
        <v>173</v>
      </c>
      <c r="E10">
        <f t="shared" si="1"/>
        <v>0.70710678118654757</v>
      </c>
      <c r="F10" s="1"/>
      <c r="G10" s="1"/>
      <c r="H10" s="1"/>
      <c r="I10" s="1"/>
      <c r="J10" s="1"/>
      <c r="K10" s="1"/>
      <c r="L10" s="1"/>
      <c r="S10">
        <f>B11</f>
        <v>0</v>
      </c>
      <c r="T10">
        <f>D11</f>
        <v>0</v>
      </c>
      <c r="U10">
        <f>E11</f>
        <v>0.70710678118654757</v>
      </c>
    </row>
    <row r="11" spans="1:21" x14ac:dyDescent="0.3">
      <c r="A11" s="1">
        <v>3502</v>
      </c>
      <c r="B11">
        <v>0</v>
      </c>
      <c r="C11">
        <v>25</v>
      </c>
      <c r="D11">
        <f>C11-$C$11</f>
        <v>0</v>
      </c>
      <c r="E11">
        <f t="shared" si="1"/>
        <v>0.70710678118654757</v>
      </c>
      <c r="F11" s="1">
        <v>49.700000005526498</v>
      </c>
      <c r="G11" s="1">
        <v>0.129099535061585</v>
      </c>
      <c r="H11" s="1">
        <f>A11*F11*2*10^-3</f>
        <v>348.09880003870762</v>
      </c>
      <c r="I11" s="1">
        <f>H11*SQRT((G11/F11)^2+($B$1/A11)^2)</f>
        <v>0.92580929408596702</v>
      </c>
      <c r="J11" s="1">
        <f>0.02898/(8.314462618*(25.2+273))*H11^2</f>
        <v>1.4163207221524015</v>
      </c>
      <c r="K11" s="1">
        <f>J11*2*I11/H11</f>
        <v>7.5337397763476071E-3</v>
      </c>
      <c r="L11" s="1"/>
      <c r="S11">
        <f t="shared" ref="S11:S26" si="3">B12</f>
        <v>1</v>
      </c>
      <c r="T11">
        <f t="shared" ref="T11:T26" si="4">D12</f>
        <v>50</v>
      </c>
      <c r="U11">
        <f t="shared" ref="U11:U26" si="5">E12</f>
        <v>0.70710678118654757</v>
      </c>
    </row>
    <row r="12" spans="1:21" x14ac:dyDescent="0.3">
      <c r="A12" s="1"/>
      <c r="B12">
        <v>1</v>
      </c>
      <c r="C12">
        <v>75</v>
      </c>
      <c r="D12">
        <f t="shared" ref="D12:D15" si="6">C12-$C$11</f>
        <v>50</v>
      </c>
      <c r="E12">
        <f t="shared" si="1"/>
        <v>0.70710678118654757</v>
      </c>
      <c r="F12" s="1"/>
      <c r="G12" s="1"/>
      <c r="H12" s="1"/>
      <c r="I12" s="1"/>
      <c r="J12" s="1"/>
      <c r="K12" s="1"/>
      <c r="L12" s="1"/>
      <c r="S12">
        <f t="shared" si="3"/>
        <v>2</v>
      </c>
      <c r="T12">
        <f t="shared" si="4"/>
        <v>99</v>
      </c>
      <c r="U12">
        <f t="shared" si="5"/>
        <v>0.70710678118654757</v>
      </c>
    </row>
    <row r="13" spans="1:21" x14ac:dyDescent="0.3">
      <c r="A13" s="1"/>
      <c r="B13">
        <v>2</v>
      </c>
      <c r="C13">
        <v>124</v>
      </c>
      <c r="D13">
        <f t="shared" si="6"/>
        <v>99</v>
      </c>
      <c r="E13">
        <f t="shared" si="1"/>
        <v>0.70710678118654757</v>
      </c>
      <c r="F13" s="1"/>
      <c r="G13" s="1"/>
      <c r="H13" s="1"/>
      <c r="I13" s="1"/>
      <c r="J13" s="1"/>
      <c r="K13" s="1"/>
      <c r="L13" s="1"/>
      <c r="S13">
        <f t="shared" si="3"/>
        <v>3</v>
      </c>
      <c r="T13">
        <f t="shared" si="4"/>
        <v>149</v>
      </c>
      <c r="U13">
        <f t="shared" si="5"/>
        <v>0.70710678118654757</v>
      </c>
    </row>
    <row r="14" spans="1:21" x14ac:dyDescent="0.3">
      <c r="A14" s="1"/>
      <c r="B14">
        <v>3</v>
      </c>
      <c r="C14">
        <v>174</v>
      </c>
      <c r="D14">
        <f t="shared" si="6"/>
        <v>149</v>
      </c>
      <c r="E14">
        <f t="shared" si="1"/>
        <v>0.70710678118654757</v>
      </c>
      <c r="F14" s="1"/>
      <c r="G14" s="1"/>
      <c r="H14" s="1"/>
      <c r="I14" s="1"/>
      <c r="J14" s="1"/>
      <c r="K14" s="1"/>
      <c r="L14" s="1"/>
      <c r="S14">
        <f t="shared" si="3"/>
        <v>4</v>
      </c>
      <c r="T14">
        <f t="shared" si="4"/>
        <v>199</v>
      </c>
      <c r="U14">
        <f t="shared" si="5"/>
        <v>0.70710678118654757</v>
      </c>
    </row>
    <row r="15" spans="1:21" x14ac:dyDescent="0.3">
      <c r="A15" s="1"/>
      <c r="B15">
        <v>4</v>
      </c>
      <c r="C15">
        <v>224</v>
      </c>
      <c r="D15">
        <f t="shared" si="6"/>
        <v>199</v>
      </c>
      <c r="E15">
        <f t="shared" si="1"/>
        <v>0.70710678118654757</v>
      </c>
      <c r="F15" s="1"/>
      <c r="G15" s="1"/>
      <c r="H15" s="1"/>
      <c r="I15" s="1"/>
      <c r="J15" s="1"/>
      <c r="K15" s="1"/>
      <c r="L15" s="1"/>
      <c r="S15">
        <f t="shared" si="3"/>
        <v>0</v>
      </c>
      <c r="T15">
        <f t="shared" si="4"/>
        <v>0</v>
      </c>
      <c r="U15">
        <f t="shared" si="5"/>
        <v>0.70710678118654757</v>
      </c>
    </row>
    <row r="16" spans="1:21" x14ac:dyDescent="0.3">
      <c r="A16" s="1">
        <v>4042</v>
      </c>
      <c r="B16">
        <v>0</v>
      </c>
      <c r="C16">
        <v>34</v>
      </c>
      <c r="D16">
        <f>C16-$C$16</f>
        <v>0</v>
      </c>
      <c r="E16">
        <f t="shared" si="1"/>
        <v>0.70710678118654757</v>
      </c>
      <c r="F16" s="1">
        <v>42.7666666832461</v>
      </c>
      <c r="G16" s="1">
        <v>0.12909957786930601</v>
      </c>
      <c r="H16" s="1">
        <f>A16*F16*2*10^-3</f>
        <v>345.72573346736147</v>
      </c>
      <c r="I16" s="1">
        <f>H16*SQRT((G16/F16)^2+($B$1/A16)^2)</f>
        <v>1.0575681137627273</v>
      </c>
      <c r="J16" s="1">
        <f>0.02898/(8.314462618*(25.2+273))*H16^2</f>
        <v>1.3970758012301276</v>
      </c>
      <c r="K16" s="1">
        <f>J16*2*I16/H16</f>
        <v>8.5472539464869299E-3</v>
      </c>
      <c r="L16" s="1"/>
      <c r="S16">
        <f t="shared" si="3"/>
        <v>1</v>
      </c>
      <c r="T16">
        <f t="shared" si="4"/>
        <v>43</v>
      </c>
      <c r="U16">
        <f t="shared" si="5"/>
        <v>0.70710678118654757</v>
      </c>
    </row>
    <row r="17" spans="1:21" x14ac:dyDescent="0.3">
      <c r="A17" s="1"/>
      <c r="B17">
        <v>1</v>
      </c>
      <c r="C17">
        <v>77</v>
      </c>
      <c r="D17">
        <f t="shared" ref="D17:D20" si="7">C17-$C$16</f>
        <v>43</v>
      </c>
      <c r="E17">
        <f t="shared" si="1"/>
        <v>0.70710678118654757</v>
      </c>
      <c r="F17" s="1"/>
      <c r="G17" s="1"/>
      <c r="H17" s="1"/>
      <c r="I17" s="1"/>
      <c r="J17" s="1"/>
      <c r="K17" s="1"/>
      <c r="L17" s="1"/>
      <c r="S17">
        <f t="shared" si="3"/>
        <v>2</v>
      </c>
      <c r="T17">
        <f t="shared" si="4"/>
        <v>86</v>
      </c>
      <c r="U17">
        <f t="shared" si="5"/>
        <v>0.70710678118654757</v>
      </c>
    </row>
    <row r="18" spans="1:21" x14ac:dyDescent="0.3">
      <c r="A18" s="1"/>
      <c r="B18">
        <v>2</v>
      </c>
      <c r="C18">
        <v>120</v>
      </c>
      <c r="D18">
        <f t="shared" si="7"/>
        <v>86</v>
      </c>
      <c r="E18">
        <f t="shared" si="1"/>
        <v>0.70710678118654757</v>
      </c>
      <c r="F18" s="1"/>
      <c r="G18" s="1"/>
      <c r="H18" s="1"/>
      <c r="I18" s="1"/>
      <c r="J18" s="1"/>
      <c r="K18" s="1"/>
      <c r="L18" s="1"/>
      <c r="S18">
        <f t="shared" si="3"/>
        <v>3</v>
      </c>
      <c r="T18">
        <f t="shared" si="4"/>
        <v>128</v>
      </c>
      <c r="U18">
        <f t="shared" si="5"/>
        <v>0.70710678118654757</v>
      </c>
    </row>
    <row r="19" spans="1:21" x14ac:dyDescent="0.3">
      <c r="A19" s="1"/>
      <c r="B19">
        <v>3</v>
      </c>
      <c r="C19">
        <v>162</v>
      </c>
      <c r="D19">
        <f t="shared" si="7"/>
        <v>128</v>
      </c>
      <c r="E19">
        <f t="shared" si="1"/>
        <v>0.70710678118654757</v>
      </c>
      <c r="F19" s="1"/>
      <c r="G19" s="1"/>
      <c r="H19" s="1"/>
      <c r="I19" s="1"/>
      <c r="J19" s="1"/>
      <c r="K19" s="1"/>
      <c r="L19" s="1"/>
      <c r="S19">
        <f t="shared" si="3"/>
        <v>4</v>
      </c>
      <c r="T19">
        <f t="shared" si="4"/>
        <v>171</v>
      </c>
      <c r="U19">
        <f t="shared" si="5"/>
        <v>0.70710678118654757</v>
      </c>
    </row>
    <row r="20" spans="1:21" x14ac:dyDescent="0.3">
      <c r="A20" s="1"/>
      <c r="B20">
        <v>4</v>
      </c>
      <c r="C20">
        <v>205</v>
      </c>
      <c r="D20">
        <f t="shared" si="7"/>
        <v>171</v>
      </c>
      <c r="E20">
        <f t="shared" si="1"/>
        <v>0.70710678118654757</v>
      </c>
      <c r="F20" s="1"/>
      <c r="G20" s="1"/>
      <c r="H20" s="1"/>
      <c r="I20" s="1"/>
      <c r="J20" s="1"/>
      <c r="K20" s="1"/>
      <c r="L20" s="1"/>
      <c r="S20">
        <f t="shared" si="3"/>
        <v>0</v>
      </c>
      <c r="T20">
        <f t="shared" si="4"/>
        <v>0</v>
      </c>
      <c r="U20">
        <f t="shared" si="5"/>
        <v>0.70710678118654757</v>
      </c>
    </row>
    <row r="21" spans="1:21" x14ac:dyDescent="0.3">
      <c r="A21" s="1">
        <v>4476</v>
      </c>
      <c r="B21">
        <v>0</v>
      </c>
      <c r="C21">
        <v>14</v>
      </c>
      <c r="D21">
        <f>C21-$C$21</f>
        <v>0</v>
      </c>
      <c r="E21">
        <f t="shared" si="1"/>
        <v>0.70710678118654757</v>
      </c>
      <c r="F21" s="1">
        <v>38.3090909333986</v>
      </c>
      <c r="G21" s="1">
        <v>9.5346385241324702E-2</v>
      </c>
      <c r="H21" s="1">
        <f>A21*F21*2*10^-3</f>
        <v>342.94298203578427</v>
      </c>
      <c r="I21" s="1">
        <f>H21*SQRT((G21/F21)^2+($B$1/A21)^2)</f>
        <v>0.86718703281333376</v>
      </c>
      <c r="J21" s="1">
        <f>0.02898/(8.314462618*(25.2+273))*H21^2</f>
        <v>1.3746761463870891</v>
      </c>
      <c r="K21" s="1">
        <f>J21*2*I21/H21</f>
        <v>6.9521838376053911E-3</v>
      </c>
      <c r="L21" s="1"/>
      <c r="S21">
        <f t="shared" si="3"/>
        <v>1</v>
      </c>
      <c r="T21">
        <f t="shared" si="4"/>
        <v>38</v>
      </c>
      <c r="U21">
        <f t="shared" si="5"/>
        <v>0.70710678118654757</v>
      </c>
    </row>
    <row r="22" spans="1:21" x14ac:dyDescent="0.3">
      <c r="A22" s="1"/>
      <c r="B22">
        <v>1</v>
      </c>
      <c r="C22">
        <v>52</v>
      </c>
      <c r="D22">
        <f t="shared" ref="D22:D26" si="8">C22-$C$21</f>
        <v>38</v>
      </c>
      <c r="E22">
        <f t="shared" si="1"/>
        <v>0.70710678118654757</v>
      </c>
      <c r="F22" s="1"/>
      <c r="G22" s="1"/>
      <c r="H22" s="1"/>
      <c r="I22" s="1"/>
      <c r="J22" s="1"/>
      <c r="K22" s="1"/>
      <c r="L22" s="1"/>
      <c r="S22">
        <f t="shared" si="3"/>
        <v>2</v>
      </c>
      <c r="T22">
        <f t="shared" si="4"/>
        <v>76</v>
      </c>
      <c r="U22">
        <f t="shared" si="5"/>
        <v>0.70710678118654757</v>
      </c>
    </row>
    <row r="23" spans="1:21" x14ac:dyDescent="0.3">
      <c r="A23" s="1"/>
      <c r="B23">
        <v>2</v>
      </c>
      <c r="C23">
        <v>90</v>
      </c>
      <c r="D23">
        <f t="shared" si="8"/>
        <v>76</v>
      </c>
      <c r="E23">
        <f t="shared" si="1"/>
        <v>0.70710678118654757</v>
      </c>
      <c r="F23" s="1"/>
      <c r="G23" s="1"/>
      <c r="H23" s="1"/>
      <c r="I23" s="1"/>
      <c r="J23" s="1"/>
      <c r="K23" s="1"/>
      <c r="L23" s="1"/>
      <c r="S23">
        <f t="shared" si="3"/>
        <v>3</v>
      </c>
      <c r="T23">
        <f t="shared" si="4"/>
        <v>115</v>
      </c>
      <c r="U23">
        <f t="shared" si="5"/>
        <v>0.70710678118654757</v>
      </c>
    </row>
    <row r="24" spans="1:21" x14ac:dyDescent="0.3">
      <c r="A24" s="1"/>
      <c r="B24">
        <v>3</v>
      </c>
      <c r="C24">
        <v>129</v>
      </c>
      <c r="D24">
        <f t="shared" si="8"/>
        <v>115</v>
      </c>
      <c r="E24">
        <f t="shared" si="1"/>
        <v>0.70710678118654757</v>
      </c>
      <c r="F24" s="1"/>
      <c r="G24" s="1"/>
      <c r="H24" s="1"/>
      <c r="I24" s="1"/>
      <c r="J24" s="1"/>
      <c r="K24" s="1"/>
      <c r="L24" s="1"/>
      <c r="S24">
        <f t="shared" si="3"/>
        <v>4</v>
      </c>
      <c r="T24">
        <f t="shared" si="4"/>
        <v>153</v>
      </c>
      <c r="U24">
        <f t="shared" si="5"/>
        <v>0.70710678118654757</v>
      </c>
    </row>
    <row r="25" spans="1:21" x14ac:dyDescent="0.3">
      <c r="A25" s="1"/>
      <c r="B25">
        <v>4</v>
      </c>
      <c r="C25">
        <v>167</v>
      </c>
      <c r="D25">
        <f t="shared" si="8"/>
        <v>153</v>
      </c>
      <c r="E25">
        <f t="shared" si="1"/>
        <v>0.70710678118654757</v>
      </c>
      <c r="F25" s="1"/>
      <c r="G25" s="1"/>
      <c r="H25" s="1"/>
      <c r="I25" s="1"/>
      <c r="J25" s="1"/>
      <c r="K25" s="1"/>
      <c r="L25" s="1"/>
      <c r="S25">
        <f t="shared" si="3"/>
        <v>5</v>
      </c>
      <c r="T25">
        <f t="shared" si="4"/>
        <v>192</v>
      </c>
      <c r="U25">
        <f t="shared" si="5"/>
        <v>0.70710678118654757</v>
      </c>
    </row>
    <row r="26" spans="1:21" x14ac:dyDescent="0.3">
      <c r="A26" s="1"/>
      <c r="B26">
        <v>5</v>
      </c>
      <c r="C26">
        <v>206</v>
      </c>
      <c r="D26">
        <f t="shared" si="8"/>
        <v>192</v>
      </c>
      <c r="E26">
        <f t="shared" si="1"/>
        <v>0.70710678118654757</v>
      </c>
      <c r="F26" s="1"/>
      <c r="G26" s="1"/>
      <c r="H26" s="1"/>
      <c r="I26" s="1"/>
      <c r="J26" s="1"/>
      <c r="K26" s="1"/>
      <c r="L26" s="1"/>
      <c r="S26">
        <f t="shared" si="3"/>
        <v>0</v>
      </c>
      <c r="T26">
        <f t="shared" si="4"/>
        <v>0</v>
      </c>
      <c r="U26">
        <f t="shared" si="5"/>
        <v>0</v>
      </c>
    </row>
    <row r="28" spans="1:21" x14ac:dyDescent="0.3">
      <c r="A28" t="s">
        <v>15</v>
      </c>
      <c r="B28" s="1">
        <v>2700</v>
      </c>
      <c r="C28" s="1"/>
      <c r="D28" s="1">
        <v>2998</v>
      </c>
      <c r="E28" s="1"/>
      <c r="F28" s="1">
        <v>3502</v>
      </c>
      <c r="G28" s="1"/>
      <c r="H28" s="1">
        <v>4042</v>
      </c>
      <c r="I28" s="1"/>
      <c r="J28" s="1">
        <v>4476</v>
      </c>
      <c r="K28" s="1"/>
    </row>
    <row r="30" spans="1:21" x14ac:dyDescent="0.3">
      <c r="A30" t="s">
        <v>14</v>
      </c>
      <c r="B30" t="s">
        <v>16</v>
      </c>
      <c r="C30" t="s">
        <v>17</v>
      </c>
      <c r="D30" t="s">
        <v>16</v>
      </c>
      <c r="E30" t="s">
        <v>17</v>
      </c>
      <c r="F30" t="s">
        <v>16</v>
      </c>
      <c r="G30" t="s">
        <v>17</v>
      </c>
      <c r="H30" t="s">
        <v>16</v>
      </c>
      <c r="I30" t="s">
        <v>17</v>
      </c>
      <c r="J30" t="s">
        <v>16</v>
      </c>
      <c r="K30" t="s">
        <v>17</v>
      </c>
    </row>
    <row r="31" spans="1:21" x14ac:dyDescent="0.3">
      <c r="A31">
        <v>0</v>
      </c>
      <c r="B31">
        <v>13</v>
      </c>
      <c r="C31">
        <f>B31-$C$3</f>
        <v>0</v>
      </c>
      <c r="D31">
        <v>7</v>
      </c>
      <c r="E31">
        <f>D31-$C$7</f>
        <v>0</v>
      </c>
      <c r="F31">
        <v>25</v>
      </c>
      <c r="G31">
        <f>F31-$C$11</f>
        <v>0</v>
      </c>
      <c r="H31">
        <v>34</v>
      </c>
      <c r="I31">
        <f>H31-$C$16</f>
        <v>0</v>
      </c>
      <c r="J31">
        <v>14</v>
      </c>
      <c r="K31">
        <f>J31-$C$21</f>
        <v>0</v>
      </c>
    </row>
    <row r="32" spans="1:21" x14ac:dyDescent="0.3">
      <c r="A32">
        <v>1</v>
      </c>
      <c r="B32">
        <v>76</v>
      </c>
      <c r="C32">
        <f t="shared" ref="C32:C34" si="9">B32-$C$3</f>
        <v>63</v>
      </c>
      <c r="D32">
        <v>65</v>
      </c>
      <c r="E32">
        <f t="shared" ref="E32:E34" si="10">D32-$C$7</f>
        <v>58</v>
      </c>
      <c r="F32">
        <v>75</v>
      </c>
      <c r="G32">
        <f t="shared" ref="G32:G35" si="11">F32-$C$11</f>
        <v>50</v>
      </c>
      <c r="H32">
        <v>77</v>
      </c>
      <c r="I32">
        <f t="shared" ref="I32:I35" si="12">H32-$C$16</f>
        <v>43</v>
      </c>
      <c r="J32">
        <v>52</v>
      </c>
      <c r="K32">
        <f t="shared" ref="K32:K36" si="13">J32-$C$21</f>
        <v>38</v>
      </c>
    </row>
    <row r="33" spans="1:11" x14ac:dyDescent="0.3">
      <c r="A33">
        <v>2</v>
      </c>
      <c r="B33">
        <v>140</v>
      </c>
      <c r="C33">
        <f t="shared" si="9"/>
        <v>127</v>
      </c>
      <c r="D33">
        <v>122</v>
      </c>
      <c r="E33">
        <f t="shared" si="10"/>
        <v>115</v>
      </c>
      <c r="F33">
        <v>124</v>
      </c>
      <c r="G33">
        <f t="shared" si="11"/>
        <v>99</v>
      </c>
      <c r="H33">
        <v>120</v>
      </c>
      <c r="I33">
        <f t="shared" si="12"/>
        <v>86</v>
      </c>
      <c r="J33">
        <v>90</v>
      </c>
      <c r="K33">
        <f t="shared" si="13"/>
        <v>76</v>
      </c>
    </row>
    <row r="34" spans="1:11" x14ac:dyDescent="0.3">
      <c r="A34">
        <v>3</v>
      </c>
      <c r="B34">
        <v>205</v>
      </c>
      <c r="C34">
        <f t="shared" si="9"/>
        <v>192</v>
      </c>
      <c r="D34">
        <v>180</v>
      </c>
      <c r="E34">
        <f t="shared" si="10"/>
        <v>173</v>
      </c>
      <c r="F34">
        <v>174</v>
      </c>
      <c r="G34">
        <f t="shared" si="11"/>
        <v>149</v>
      </c>
      <c r="H34">
        <v>162</v>
      </c>
      <c r="I34">
        <f t="shared" si="12"/>
        <v>128</v>
      </c>
      <c r="J34">
        <v>129</v>
      </c>
      <c r="K34">
        <f t="shared" si="13"/>
        <v>115</v>
      </c>
    </row>
    <row r="35" spans="1:11" x14ac:dyDescent="0.3">
      <c r="A35">
        <v>4</v>
      </c>
      <c r="F35">
        <v>224</v>
      </c>
      <c r="G35">
        <f t="shared" si="11"/>
        <v>199</v>
      </c>
      <c r="H35">
        <v>205</v>
      </c>
      <c r="I35">
        <f t="shared" si="12"/>
        <v>171</v>
      </c>
      <c r="J35">
        <v>157</v>
      </c>
      <c r="K35">
        <f t="shared" si="13"/>
        <v>143</v>
      </c>
    </row>
    <row r="36" spans="1:11" x14ac:dyDescent="0.3">
      <c r="A36">
        <v>5</v>
      </c>
      <c r="J36">
        <v>206</v>
      </c>
      <c r="K36">
        <f t="shared" si="13"/>
        <v>192</v>
      </c>
    </row>
    <row r="38" spans="1:11" x14ac:dyDescent="0.3">
      <c r="A38" t="s">
        <v>15</v>
      </c>
      <c r="B38" t="s">
        <v>18</v>
      </c>
      <c r="C38" t="s">
        <v>19</v>
      </c>
      <c r="D38" t="s">
        <v>20</v>
      </c>
      <c r="E38" t="s">
        <v>21</v>
      </c>
      <c r="F38" t="s">
        <v>8</v>
      </c>
      <c r="G38" t="s">
        <v>9</v>
      </c>
    </row>
    <row r="39" spans="1:11" x14ac:dyDescent="0.3">
      <c r="A39">
        <v>2700</v>
      </c>
      <c r="B39" s="4">
        <v>63.785714209583901</v>
      </c>
      <c r="C39" s="4">
        <v>0.17975818203537799</v>
      </c>
      <c r="D39" s="4">
        <f>B39*2</f>
        <v>127.5714284191678</v>
      </c>
      <c r="E39" s="4">
        <f>C39*2</f>
        <v>0.35951636407075599</v>
      </c>
      <c r="F39" s="4">
        <f>D39*10^-3*A39</f>
        <v>344.44285673175307</v>
      </c>
      <c r="G39" s="4">
        <f>F39*SQRT((1/A39)^2+(E39/D39)^2)</f>
        <v>0.97904119741793894</v>
      </c>
    </row>
    <row r="40" spans="1:11" x14ac:dyDescent="0.3">
      <c r="A40">
        <v>2998</v>
      </c>
      <c r="B40" s="4">
        <v>57.642857134398298</v>
      </c>
      <c r="C40" s="4">
        <v>0.188982466998489</v>
      </c>
      <c r="D40" s="4">
        <f t="shared" ref="D40:D43" si="14">B40*2</f>
        <v>115.2857142687966</v>
      </c>
      <c r="E40" s="4">
        <f t="shared" ref="E40:E43" si="15">C40*2</f>
        <v>0.377964933996978</v>
      </c>
      <c r="F40" s="4">
        <f t="shared" ref="F40:F43" si="16">D40*10^-3*A40</f>
        <v>345.6265713778522</v>
      </c>
      <c r="G40" s="4">
        <f t="shared" ref="G40:G43" si="17">F40*SQRT((1/A40)^2+(E40/D40)^2)</f>
        <v>1.138988366679184</v>
      </c>
    </row>
    <row r="41" spans="1:11" x14ac:dyDescent="0.3">
      <c r="A41">
        <v>3502</v>
      </c>
      <c r="B41" s="4">
        <v>49.700000005526498</v>
      </c>
      <c r="C41" s="4">
        <v>0.129099535061585</v>
      </c>
      <c r="D41" s="4">
        <f t="shared" si="14"/>
        <v>99.400000011052995</v>
      </c>
      <c r="E41" s="4">
        <f t="shared" si="15"/>
        <v>0.25819907012317</v>
      </c>
      <c r="F41" s="4">
        <f t="shared" si="16"/>
        <v>348.09880003870757</v>
      </c>
      <c r="G41" s="4">
        <f t="shared" si="17"/>
        <v>0.90966024921910504</v>
      </c>
    </row>
    <row r="42" spans="1:11" x14ac:dyDescent="0.3">
      <c r="A42">
        <v>4042</v>
      </c>
      <c r="B42" s="4">
        <v>42.7666666832461</v>
      </c>
      <c r="C42" s="4">
        <v>0.12909957786930601</v>
      </c>
      <c r="D42" s="4">
        <f t="shared" si="14"/>
        <v>85.533333366492201</v>
      </c>
      <c r="E42" s="4">
        <f t="shared" si="15"/>
        <v>0.25819915573861202</v>
      </c>
      <c r="F42" s="4">
        <f t="shared" si="16"/>
        <v>345.72573346736147</v>
      </c>
      <c r="G42" s="4">
        <f t="shared" si="17"/>
        <v>1.0471401347944327</v>
      </c>
    </row>
    <row r="43" spans="1:11" x14ac:dyDescent="0.3">
      <c r="A43">
        <v>4476</v>
      </c>
      <c r="B43" s="4">
        <v>38.3090909333986</v>
      </c>
      <c r="C43" s="4">
        <v>9.5346385241324702E-2</v>
      </c>
      <c r="D43" s="4">
        <f t="shared" si="14"/>
        <v>76.618181866797201</v>
      </c>
      <c r="E43" s="4">
        <f t="shared" si="15"/>
        <v>0.1906927704826494</v>
      </c>
      <c r="F43" s="4">
        <f t="shared" si="16"/>
        <v>342.94298203578427</v>
      </c>
      <c r="G43" s="4">
        <f t="shared" si="17"/>
        <v>0.8569727606533788</v>
      </c>
    </row>
  </sheetData>
  <mergeCells count="45">
    <mergeCell ref="A3:A6"/>
    <mergeCell ref="A7:A10"/>
    <mergeCell ref="A11:A15"/>
    <mergeCell ref="A16:A20"/>
    <mergeCell ref="A21:A26"/>
    <mergeCell ref="F16:F20"/>
    <mergeCell ref="G16:G20"/>
    <mergeCell ref="F21:F26"/>
    <mergeCell ref="G21:G26"/>
    <mergeCell ref="H3:H6"/>
    <mergeCell ref="H7:H10"/>
    <mergeCell ref="H11:H15"/>
    <mergeCell ref="H16:H20"/>
    <mergeCell ref="H21:H26"/>
    <mergeCell ref="F3:F6"/>
    <mergeCell ref="G3:G6"/>
    <mergeCell ref="F7:F10"/>
    <mergeCell ref="G7:G10"/>
    <mergeCell ref="F11:F15"/>
    <mergeCell ref="G11:G15"/>
    <mergeCell ref="I3:I6"/>
    <mergeCell ref="J3:J6"/>
    <mergeCell ref="K3:K6"/>
    <mergeCell ref="L3:L6"/>
    <mergeCell ref="I7:I10"/>
    <mergeCell ref="J7:J10"/>
    <mergeCell ref="K7:K10"/>
    <mergeCell ref="L7:L10"/>
    <mergeCell ref="I21:I26"/>
    <mergeCell ref="J21:J26"/>
    <mergeCell ref="K21:K26"/>
    <mergeCell ref="L21:L26"/>
    <mergeCell ref="I11:I15"/>
    <mergeCell ref="J11:J15"/>
    <mergeCell ref="K11:K15"/>
    <mergeCell ref="L11:L15"/>
    <mergeCell ref="I16:I20"/>
    <mergeCell ref="J16:J20"/>
    <mergeCell ref="K16:K20"/>
    <mergeCell ref="L16:L20"/>
    <mergeCell ref="B28:C28"/>
    <mergeCell ref="D28:E28"/>
    <mergeCell ref="F28:G28"/>
    <mergeCell ref="H28:I28"/>
    <mergeCell ref="J28:K2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9493-99A4-44E6-AA59-3645BCB2C7D5}">
  <dimension ref="A1:U42"/>
  <sheetViews>
    <sheetView zoomScaleNormal="100" workbookViewId="0">
      <selection activeCell="P3" sqref="P3"/>
    </sheetView>
  </sheetViews>
  <sheetFormatPr defaultRowHeight="14.4" x14ac:dyDescent="0.3"/>
  <cols>
    <col min="7" max="7" width="14" customWidth="1"/>
    <col min="11" max="11" width="13.21875" customWidth="1"/>
  </cols>
  <sheetData>
    <row r="1" spans="1:21" x14ac:dyDescent="0.3">
      <c r="A1" t="s">
        <v>0</v>
      </c>
      <c r="B1">
        <v>2</v>
      </c>
    </row>
    <row r="2" spans="1:2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21" x14ac:dyDescent="0.3">
      <c r="A3" s="5">
        <v>2204</v>
      </c>
      <c r="B3">
        <v>0</v>
      </c>
      <c r="C3">
        <v>39</v>
      </c>
      <c r="D3">
        <f>C3-$C$3</f>
        <v>0</v>
      </c>
      <c r="E3">
        <f>SQRT(2*0.5*0.5)</f>
        <v>0.70710678118654757</v>
      </c>
      <c r="F3">
        <v>61.071428546051798</v>
      </c>
      <c r="G3">
        <v>0.188982332718302</v>
      </c>
      <c r="H3" s="5">
        <f>A3*F3*2*10^-3</f>
        <v>269.20285703099637</v>
      </c>
      <c r="I3" s="5">
        <f>H3*SQRT((G3/F3)^2+($B$1/A3)^2)</f>
        <v>0.86811367896580927</v>
      </c>
      <c r="J3" s="5">
        <f>0.044/(8.314462618*(25.2+273))*H3^2</f>
        <v>1.2860865066876936</v>
      </c>
      <c r="K3" s="5">
        <f>J3*2*I3/H3</f>
        <v>8.2946317962768711E-3</v>
      </c>
      <c r="L3" s="5"/>
      <c r="N3">
        <f>AVERAGE(J3:J25)</f>
        <v>1.2816613698187083</v>
      </c>
      <c r="P3" s="3">
        <f>0.044/(8.314462618*(25.2+273))*N7^2</f>
        <v>1.2816302962012636</v>
      </c>
      <c r="Q3" s="3">
        <f>P3*SQRT((2*O7/N7)^2+(0.1/(273+25.2))^2)</f>
        <v>7.3535495968844091E-3</v>
      </c>
      <c r="S3">
        <f>B3</f>
        <v>0</v>
      </c>
      <c r="T3">
        <f>D3</f>
        <v>0</v>
      </c>
      <c r="U3">
        <f>E3</f>
        <v>0.70710678118654757</v>
      </c>
    </row>
    <row r="4" spans="1:21" x14ac:dyDescent="0.3">
      <c r="A4" s="5"/>
      <c r="B4">
        <v>1</v>
      </c>
      <c r="C4">
        <v>101</v>
      </c>
      <c r="D4">
        <f t="shared" ref="D4:D6" si="0">C4-$C$3</f>
        <v>62</v>
      </c>
      <c r="E4">
        <f t="shared" ref="E4:E24" si="1">SQRT(2*0.5*0.5)</f>
        <v>0.70710678118654757</v>
      </c>
      <c r="F4" s="5"/>
      <c r="G4" s="5"/>
      <c r="H4" s="5"/>
      <c r="I4" s="5"/>
      <c r="J4" s="5"/>
      <c r="K4" s="5"/>
      <c r="L4" s="5"/>
      <c r="S4">
        <f t="shared" ref="S4:S24" si="2">B4</f>
        <v>1</v>
      </c>
      <c r="T4">
        <f t="shared" ref="T4:T24" si="3">D4</f>
        <v>62</v>
      </c>
      <c r="U4">
        <f t="shared" ref="U4:U24" si="4">E4</f>
        <v>0.70710678118654757</v>
      </c>
    </row>
    <row r="5" spans="1:21" x14ac:dyDescent="0.3">
      <c r="A5" s="5"/>
      <c r="B5">
        <v>2</v>
      </c>
      <c r="C5">
        <v>161</v>
      </c>
      <c r="D5">
        <f t="shared" si="0"/>
        <v>122</v>
      </c>
      <c r="E5">
        <f t="shared" si="1"/>
        <v>0.70710678118654757</v>
      </c>
      <c r="F5" s="5"/>
      <c r="G5" s="5"/>
      <c r="H5" s="5"/>
      <c r="I5" s="5"/>
      <c r="J5" s="5"/>
      <c r="K5" s="5"/>
      <c r="L5" s="5"/>
      <c r="S5">
        <f t="shared" si="2"/>
        <v>2</v>
      </c>
      <c r="T5">
        <f t="shared" si="3"/>
        <v>122</v>
      </c>
      <c r="U5">
        <f t="shared" si="4"/>
        <v>0.70710678118654757</v>
      </c>
    </row>
    <row r="6" spans="1:21" x14ac:dyDescent="0.3">
      <c r="A6" s="5"/>
      <c r="B6">
        <v>3</v>
      </c>
      <c r="C6">
        <v>222</v>
      </c>
      <c r="D6">
        <f t="shared" si="0"/>
        <v>183</v>
      </c>
      <c r="E6">
        <f t="shared" si="1"/>
        <v>0.70710678118654757</v>
      </c>
      <c r="F6" s="5"/>
      <c r="G6" s="5"/>
      <c r="H6" s="5"/>
      <c r="I6" s="5"/>
      <c r="J6" s="5"/>
      <c r="K6" s="5"/>
      <c r="L6" s="5"/>
      <c r="S6">
        <f t="shared" si="2"/>
        <v>3</v>
      </c>
      <c r="T6">
        <f t="shared" si="3"/>
        <v>183</v>
      </c>
      <c r="U6">
        <f t="shared" si="4"/>
        <v>0.70710678118654757</v>
      </c>
    </row>
    <row r="7" spans="1:21" x14ac:dyDescent="0.3">
      <c r="A7" s="5">
        <v>2402</v>
      </c>
      <c r="B7">
        <v>0</v>
      </c>
      <c r="C7">
        <v>55</v>
      </c>
      <c r="D7">
        <f>C7-$C$7</f>
        <v>0</v>
      </c>
      <c r="E7">
        <f t="shared" si="1"/>
        <v>0.70710678118654757</v>
      </c>
      <c r="F7">
        <v>55.571428561297502</v>
      </c>
      <c r="G7">
        <v>0.188982466998489</v>
      </c>
      <c r="H7" s="5">
        <f>A7*F7*2*10^-3</f>
        <v>266.96514280847322</v>
      </c>
      <c r="I7" s="5">
        <f>H7*SQRT((G7/F7)^2+($B$1/A7)^2)</f>
        <v>0.93468823260633738</v>
      </c>
      <c r="J7" s="5">
        <f>0.044/(8.314462618*(25.2+273))*H7^2</f>
        <v>1.2647945112285643</v>
      </c>
      <c r="K7" s="5">
        <f>J7*2*I7/H7</f>
        <v>8.8565011437358454E-3</v>
      </c>
      <c r="L7" s="5"/>
      <c r="N7" s="4">
        <f>AVERAGE(H3:H25)</f>
        <v>268.73606667561523</v>
      </c>
      <c r="O7" s="4">
        <f>SQRT(N8*N8+N9*N9)</f>
        <v>0.7696392001748884</v>
      </c>
      <c r="S7">
        <f t="shared" si="2"/>
        <v>0</v>
      </c>
      <c r="T7">
        <f t="shared" si="3"/>
        <v>0</v>
      </c>
      <c r="U7">
        <f t="shared" si="4"/>
        <v>0.70710678118654757</v>
      </c>
    </row>
    <row r="8" spans="1:21" x14ac:dyDescent="0.3">
      <c r="A8" s="5"/>
      <c r="B8">
        <v>1</v>
      </c>
      <c r="C8">
        <v>110</v>
      </c>
      <c r="D8">
        <f t="shared" ref="D8:D10" si="5">C8-$C$7</f>
        <v>55</v>
      </c>
      <c r="E8">
        <f t="shared" si="1"/>
        <v>0.70710678118654757</v>
      </c>
      <c r="F8" s="5"/>
      <c r="G8" s="5"/>
      <c r="H8" s="5"/>
      <c r="I8" s="5"/>
      <c r="J8" s="5"/>
      <c r="K8" s="5"/>
      <c r="L8" s="5"/>
      <c r="M8" t="s">
        <v>12</v>
      </c>
      <c r="N8">
        <f>SQRT(I3*I3+I7*I7+I11*I11+I15*I15+I20*I20)/5</f>
        <v>0.39319171321387036</v>
      </c>
      <c r="S8">
        <f t="shared" si="2"/>
        <v>1</v>
      </c>
      <c r="T8">
        <f t="shared" si="3"/>
        <v>55</v>
      </c>
      <c r="U8">
        <f t="shared" si="4"/>
        <v>0.70710678118654757</v>
      </c>
    </row>
    <row r="9" spans="1:21" x14ac:dyDescent="0.3">
      <c r="A9" s="5"/>
      <c r="B9">
        <v>2</v>
      </c>
      <c r="C9">
        <v>166</v>
      </c>
      <c r="D9">
        <f t="shared" si="5"/>
        <v>111</v>
      </c>
      <c r="E9">
        <f t="shared" si="1"/>
        <v>0.70710678118654757</v>
      </c>
      <c r="F9" s="5"/>
      <c r="G9" s="5"/>
      <c r="H9" s="5"/>
      <c r="I9" s="5"/>
      <c r="J9" s="5"/>
      <c r="K9" s="5"/>
      <c r="L9" s="5"/>
      <c r="M9" t="s">
        <v>13</v>
      </c>
      <c r="N9">
        <f>SQRT(_xlfn.VAR.P(H3:H25)/4)</f>
        <v>0.66162283448032799</v>
      </c>
      <c r="S9">
        <f t="shared" si="2"/>
        <v>2</v>
      </c>
      <c r="T9">
        <f t="shared" si="3"/>
        <v>111</v>
      </c>
      <c r="U9">
        <f t="shared" si="4"/>
        <v>0.70710678118654757</v>
      </c>
    </row>
    <row r="10" spans="1:21" x14ac:dyDescent="0.3">
      <c r="A10" s="5"/>
      <c r="B10">
        <v>3</v>
      </c>
      <c r="C10">
        <v>222</v>
      </c>
      <c r="D10">
        <f t="shared" si="5"/>
        <v>167</v>
      </c>
      <c r="E10">
        <f t="shared" si="1"/>
        <v>0.70710678118654757</v>
      </c>
      <c r="F10" s="5"/>
      <c r="G10" s="5"/>
      <c r="H10" s="5"/>
      <c r="I10" s="5"/>
      <c r="J10" s="5"/>
      <c r="K10" s="5"/>
      <c r="L10" s="5"/>
      <c r="S10">
        <f t="shared" si="2"/>
        <v>3</v>
      </c>
      <c r="T10">
        <f t="shared" si="3"/>
        <v>167</v>
      </c>
      <c r="U10">
        <f t="shared" si="4"/>
        <v>0.70710678118654757</v>
      </c>
    </row>
    <row r="11" spans="1:21" x14ac:dyDescent="0.3">
      <c r="A11" s="5">
        <v>2600</v>
      </c>
      <c r="B11">
        <v>0</v>
      </c>
      <c r="C11">
        <v>57</v>
      </c>
      <c r="D11">
        <f>C11-$C$11</f>
        <v>0</v>
      </c>
      <c r="E11">
        <f t="shared" si="1"/>
        <v>0.70710678118654757</v>
      </c>
      <c r="F11">
        <v>51.5000000592117</v>
      </c>
      <c r="G11" s="5">
        <v>0.188982332718302</v>
      </c>
      <c r="H11" s="5">
        <f>A11*F11*2*10^-3</f>
        <v>267.80000030790086</v>
      </c>
      <c r="I11" s="5">
        <f>H11*SQRT((G11/F11)^2+($B$1/A11)^2)</f>
        <v>1.004067362845414</v>
      </c>
      <c r="J11" s="5">
        <f>0.044/(8.314462618*(25.2+273))*H11^2</f>
        <v>1.2727174499419496</v>
      </c>
      <c r="K11" s="5">
        <f>J11*2*I11/H11</f>
        <v>9.5436449002337959E-3</v>
      </c>
      <c r="L11" s="5"/>
      <c r="S11">
        <f t="shared" si="2"/>
        <v>0</v>
      </c>
      <c r="T11">
        <f t="shared" si="3"/>
        <v>0</v>
      </c>
      <c r="U11">
        <f t="shared" si="4"/>
        <v>0.70710678118654757</v>
      </c>
    </row>
    <row r="12" spans="1:21" x14ac:dyDescent="0.3">
      <c r="A12" s="5"/>
      <c r="B12">
        <v>1</v>
      </c>
      <c r="C12">
        <v>109</v>
      </c>
      <c r="D12">
        <f t="shared" ref="D12:D14" si="6">C12-$C$11</f>
        <v>52</v>
      </c>
      <c r="E12">
        <f t="shared" si="1"/>
        <v>0.70710678118654757</v>
      </c>
      <c r="F12" s="5"/>
      <c r="G12" s="5"/>
      <c r="H12" s="5"/>
      <c r="I12" s="5"/>
      <c r="J12" s="5"/>
      <c r="K12" s="5"/>
      <c r="L12" s="5"/>
      <c r="S12">
        <f t="shared" si="2"/>
        <v>1</v>
      </c>
      <c r="T12">
        <f t="shared" si="3"/>
        <v>52</v>
      </c>
      <c r="U12">
        <f t="shared" si="4"/>
        <v>0.70710678118654757</v>
      </c>
    </row>
    <row r="13" spans="1:21" x14ac:dyDescent="0.3">
      <c r="A13" s="5"/>
      <c r="B13">
        <v>2</v>
      </c>
      <c r="C13">
        <v>159</v>
      </c>
      <c r="D13">
        <f t="shared" si="6"/>
        <v>102</v>
      </c>
      <c r="E13">
        <f t="shared" si="1"/>
        <v>0.70710678118654757</v>
      </c>
      <c r="F13" s="5"/>
      <c r="G13" s="5"/>
      <c r="H13" s="5"/>
      <c r="I13" s="5"/>
      <c r="J13" s="5"/>
      <c r="K13" s="5"/>
      <c r="L13" s="5"/>
      <c r="S13">
        <f t="shared" si="2"/>
        <v>2</v>
      </c>
      <c r="T13">
        <f t="shared" si="3"/>
        <v>102</v>
      </c>
      <c r="U13">
        <f t="shared" si="4"/>
        <v>0.70710678118654757</v>
      </c>
    </row>
    <row r="14" spans="1:21" x14ac:dyDescent="0.3">
      <c r="A14" s="5"/>
      <c r="B14">
        <v>3</v>
      </c>
      <c r="C14">
        <v>212</v>
      </c>
      <c r="D14">
        <f t="shared" si="6"/>
        <v>155</v>
      </c>
      <c r="E14">
        <f t="shared" si="1"/>
        <v>0.70710678118654757</v>
      </c>
      <c r="F14" s="5"/>
      <c r="G14" s="5"/>
      <c r="H14" s="5"/>
      <c r="I14" s="5"/>
      <c r="J14" s="5"/>
      <c r="K14" s="5"/>
      <c r="L14" s="5"/>
      <c r="S14">
        <f t="shared" si="2"/>
        <v>3</v>
      </c>
      <c r="T14">
        <f t="shared" si="3"/>
        <v>155</v>
      </c>
      <c r="U14">
        <f t="shared" si="4"/>
        <v>0.70710678118654757</v>
      </c>
    </row>
    <row r="15" spans="1:21" x14ac:dyDescent="0.3">
      <c r="A15" s="5">
        <v>2802</v>
      </c>
      <c r="B15">
        <v>0</v>
      </c>
      <c r="C15">
        <v>15</v>
      </c>
      <c r="D15">
        <f>C15-$C$15</f>
        <v>0</v>
      </c>
      <c r="E15">
        <f t="shared" si="1"/>
        <v>0.70710678118654757</v>
      </c>
      <c r="F15">
        <v>48.333333333333101</v>
      </c>
      <c r="G15">
        <v>0.129099535061585</v>
      </c>
      <c r="H15" s="5">
        <f>A15*F15*2*10^-3</f>
        <v>270.85999999999871</v>
      </c>
      <c r="I15" s="5">
        <f>H15*SQRT((G15/F15)^2+($B$1/A15)^2)</f>
        <v>0.74886054047765038</v>
      </c>
      <c r="J15" s="5">
        <f>0.044/(8.314462618*(25.2+273))*H15^2</f>
        <v>1.3019688705140431</v>
      </c>
      <c r="K15" s="5">
        <f>J15*2*I15/H15</f>
        <v>7.1992402869248103E-3</v>
      </c>
      <c r="L15" s="5"/>
      <c r="S15">
        <f t="shared" si="2"/>
        <v>0</v>
      </c>
      <c r="T15">
        <f t="shared" si="3"/>
        <v>0</v>
      </c>
      <c r="U15">
        <f t="shared" si="4"/>
        <v>0.70710678118654757</v>
      </c>
    </row>
    <row r="16" spans="1:21" x14ac:dyDescent="0.3">
      <c r="A16" s="5"/>
      <c r="B16">
        <v>1</v>
      </c>
      <c r="C16">
        <v>64</v>
      </c>
      <c r="D16">
        <f>C16-$C$15</f>
        <v>49</v>
      </c>
      <c r="E16">
        <f t="shared" si="1"/>
        <v>0.70710678118654757</v>
      </c>
      <c r="F16" s="5"/>
      <c r="G16" s="5"/>
      <c r="H16" s="5"/>
      <c r="I16" s="5"/>
      <c r="J16" s="5"/>
      <c r="K16" s="5"/>
      <c r="L16" s="5"/>
      <c r="S16">
        <f t="shared" si="2"/>
        <v>1</v>
      </c>
      <c r="T16">
        <f t="shared" si="3"/>
        <v>49</v>
      </c>
      <c r="U16">
        <f t="shared" si="4"/>
        <v>0.70710678118654757</v>
      </c>
    </row>
    <row r="17" spans="1:21" x14ac:dyDescent="0.3">
      <c r="A17" s="5"/>
      <c r="B17">
        <v>2</v>
      </c>
      <c r="C17">
        <v>112</v>
      </c>
      <c r="D17">
        <f>C17-$C$15</f>
        <v>97</v>
      </c>
      <c r="E17">
        <f t="shared" si="1"/>
        <v>0.70710678118654757</v>
      </c>
      <c r="F17" s="5"/>
      <c r="G17" s="5"/>
      <c r="H17" s="5"/>
      <c r="I17" s="5"/>
      <c r="J17" s="5"/>
      <c r="K17" s="5"/>
      <c r="L17" s="5"/>
      <c r="S17">
        <f t="shared" si="2"/>
        <v>2</v>
      </c>
      <c r="T17">
        <f t="shared" si="3"/>
        <v>97</v>
      </c>
      <c r="U17">
        <f t="shared" si="4"/>
        <v>0.70710678118654757</v>
      </c>
    </row>
    <row r="18" spans="1:21" x14ac:dyDescent="0.3">
      <c r="A18" s="5"/>
      <c r="B18">
        <v>3</v>
      </c>
      <c r="C18">
        <v>160</v>
      </c>
      <c r="D18">
        <f>C18-$C$15</f>
        <v>145</v>
      </c>
      <c r="E18">
        <f t="shared" si="1"/>
        <v>0.70710678118654757</v>
      </c>
      <c r="F18" s="5"/>
      <c r="G18" s="5"/>
      <c r="H18" s="5"/>
      <c r="I18" s="5"/>
      <c r="J18" s="5"/>
      <c r="K18" s="5"/>
      <c r="L18" s="5"/>
      <c r="S18">
        <f t="shared" si="2"/>
        <v>3</v>
      </c>
      <c r="T18">
        <f t="shared" si="3"/>
        <v>145</v>
      </c>
      <c r="U18">
        <f t="shared" si="4"/>
        <v>0.70710678118654757</v>
      </c>
    </row>
    <row r="19" spans="1:21" x14ac:dyDescent="0.3">
      <c r="A19" s="5"/>
      <c r="B19">
        <v>4</v>
      </c>
      <c r="C19">
        <v>208</v>
      </c>
      <c r="D19">
        <f>C19-$C$15</f>
        <v>193</v>
      </c>
      <c r="E19">
        <f t="shared" si="1"/>
        <v>0.70710678118654757</v>
      </c>
      <c r="F19" s="5"/>
      <c r="G19" s="5"/>
      <c r="H19" s="5"/>
      <c r="I19" s="5"/>
      <c r="J19" s="5"/>
      <c r="K19" s="5"/>
      <c r="L19" s="5"/>
      <c r="S19">
        <f t="shared" si="2"/>
        <v>4</v>
      </c>
      <c r="T19">
        <f t="shared" si="3"/>
        <v>193</v>
      </c>
      <c r="U19">
        <f t="shared" si="4"/>
        <v>0.70710678118654757</v>
      </c>
    </row>
    <row r="20" spans="1:21" x14ac:dyDescent="0.3">
      <c r="A20" s="5">
        <v>3095</v>
      </c>
      <c r="B20">
        <v>0</v>
      </c>
      <c r="C20">
        <v>43</v>
      </c>
      <c r="D20">
        <f>C20-$C$20</f>
        <v>0</v>
      </c>
      <c r="E20">
        <f t="shared" si="1"/>
        <v>0.70710678118654757</v>
      </c>
      <c r="F20">
        <v>43.433333316754002</v>
      </c>
      <c r="G20">
        <v>0.12909957786930601</v>
      </c>
      <c r="H20" s="5">
        <f>A20*F20*2*10^-3</f>
        <v>268.8523332307073</v>
      </c>
      <c r="I20" s="5">
        <f>H20*SQRT((G20/F20)^2+($B$1/A20)^2)</f>
        <v>0.81779352742934408</v>
      </c>
      <c r="J20" s="5">
        <f>0.044/(8.314462618*(25.2+273))*H20^2</f>
        <v>1.2827395107212909</v>
      </c>
      <c r="K20" s="5">
        <f>J20*2*I20/H20</f>
        <v>7.8036597759080983E-3</v>
      </c>
      <c r="L20" s="5"/>
      <c r="S20">
        <f t="shared" si="2"/>
        <v>0</v>
      </c>
      <c r="T20">
        <f t="shared" si="3"/>
        <v>0</v>
      </c>
      <c r="U20">
        <f t="shared" si="4"/>
        <v>0.70710678118654757</v>
      </c>
    </row>
    <row r="21" spans="1:21" x14ac:dyDescent="0.3">
      <c r="A21" s="5"/>
      <c r="B21">
        <v>1</v>
      </c>
      <c r="C21">
        <v>86</v>
      </c>
      <c r="D21">
        <f>C21-$C$20</f>
        <v>43</v>
      </c>
      <c r="E21">
        <f t="shared" si="1"/>
        <v>0.70710678118654757</v>
      </c>
      <c r="F21" s="5"/>
      <c r="G21" s="5"/>
      <c r="H21" s="5"/>
      <c r="I21" s="5"/>
      <c r="J21" s="5"/>
      <c r="K21" s="5"/>
      <c r="L21" s="5"/>
      <c r="S21">
        <f t="shared" si="2"/>
        <v>1</v>
      </c>
      <c r="T21">
        <f t="shared" si="3"/>
        <v>43</v>
      </c>
      <c r="U21">
        <f t="shared" si="4"/>
        <v>0.70710678118654757</v>
      </c>
    </row>
    <row r="22" spans="1:21" x14ac:dyDescent="0.3">
      <c r="A22" s="5"/>
      <c r="B22">
        <v>2</v>
      </c>
      <c r="C22">
        <v>130</v>
      </c>
      <c r="D22">
        <f>C22-$C$20</f>
        <v>87</v>
      </c>
      <c r="E22">
        <f t="shared" si="1"/>
        <v>0.70710678118654757</v>
      </c>
      <c r="F22" s="5"/>
      <c r="G22" s="5"/>
      <c r="H22" s="5"/>
      <c r="I22" s="5"/>
      <c r="J22" s="5"/>
      <c r="K22" s="5"/>
      <c r="L22" s="5"/>
      <c r="S22">
        <f t="shared" si="2"/>
        <v>2</v>
      </c>
      <c r="T22">
        <f t="shared" si="3"/>
        <v>87</v>
      </c>
      <c r="U22">
        <f t="shared" si="4"/>
        <v>0.70710678118654757</v>
      </c>
    </row>
    <row r="23" spans="1:21" x14ac:dyDescent="0.3">
      <c r="A23" s="5"/>
      <c r="B23">
        <v>3</v>
      </c>
      <c r="C23">
        <v>173</v>
      </c>
      <c r="D23">
        <f>C23-$C$20</f>
        <v>130</v>
      </c>
      <c r="E23">
        <f t="shared" si="1"/>
        <v>0.70710678118654757</v>
      </c>
      <c r="F23" s="5"/>
      <c r="G23" s="5"/>
      <c r="H23" s="5"/>
      <c r="I23" s="5"/>
      <c r="J23" s="5"/>
      <c r="K23" s="5"/>
      <c r="L23" s="5"/>
      <c r="S23">
        <f t="shared" si="2"/>
        <v>3</v>
      </c>
      <c r="T23">
        <f t="shared" si="3"/>
        <v>130</v>
      </c>
      <c r="U23">
        <f t="shared" si="4"/>
        <v>0.70710678118654757</v>
      </c>
    </row>
    <row r="24" spans="1:21" x14ac:dyDescent="0.3">
      <c r="A24" s="5"/>
      <c r="B24">
        <v>4</v>
      </c>
      <c r="C24">
        <v>217</v>
      </c>
      <c r="D24">
        <f>C24-$C$20</f>
        <v>174</v>
      </c>
      <c r="E24">
        <f t="shared" si="1"/>
        <v>0.70710678118654757</v>
      </c>
      <c r="F24" s="5"/>
      <c r="G24" s="5"/>
      <c r="H24" s="5"/>
      <c r="I24" s="5"/>
      <c r="J24" s="5"/>
      <c r="K24" s="5"/>
      <c r="L24" s="5"/>
      <c r="S24">
        <f t="shared" si="2"/>
        <v>4</v>
      </c>
      <c r="T24">
        <f t="shared" si="3"/>
        <v>174</v>
      </c>
      <c r="U24">
        <f t="shared" si="4"/>
        <v>0.70710678118654757</v>
      </c>
    </row>
    <row r="25" spans="1:21" x14ac:dyDescent="0.3">
      <c r="A25" s="5"/>
      <c r="F25" s="5"/>
      <c r="G25" s="5"/>
      <c r="H25" s="5"/>
      <c r="I25" s="5"/>
      <c r="J25" s="5"/>
      <c r="K25" s="5"/>
      <c r="L25" s="5"/>
    </row>
    <row r="26" spans="1:21" x14ac:dyDescent="0.3">
      <c r="L26" s="5"/>
    </row>
    <row r="29" spans="1:21" x14ac:dyDescent="0.3">
      <c r="A29" t="s">
        <v>15</v>
      </c>
      <c r="B29" s="1">
        <v>2204</v>
      </c>
      <c r="C29" s="1"/>
      <c r="D29" s="1">
        <v>2402</v>
      </c>
      <c r="E29" s="1"/>
      <c r="F29" s="1">
        <v>2600</v>
      </c>
      <c r="G29" s="1"/>
      <c r="H29" s="1">
        <v>2802</v>
      </c>
      <c r="I29" s="1"/>
      <c r="J29" s="1">
        <v>3095</v>
      </c>
      <c r="K29" s="1"/>
    </row>
    <row r="30" spans="1:21" x14ac:dyDescent="0.3">
      <c r="A30" t="s">
        <v>14</v>
      </c>
      <c r="B30" t="s">
        <v>16</v>
      </c>
      <c r="C30" t="s">
        <v>17</v>
      </c>
      <c r="D30" t="s">
        <v>16</v>
      </c>
      <c r="E30" t="s">
        <v>17</v>
      </c>
      <c r="F30" t="s">
        <v>16</v>
      </c>
      <c r="G30" t="s">
        <v>17</v>
      </c>
      <c r="H30" t="s">
        <v>16</v>
      </c>
      <c r="I30" t="s">
        <v>17</v>
      </c>
      <c r="J30" t="s">
        <v>16</v>
      </c>
      <c r="K30" t="s">
        <v>17</v>
      </c>
    </row>
    <row r="31" spans="1:21" x14ac:dyDescent="0.3">
      <c r="A31">
        <v>0</v>
      </c>
      <c r="B31">
        <v>39</v>
      </c>
      <c r="C31">
        <f>B31-$C$3</f>
        <v>0</v>
      </c>
      <c r="D31">
        <v>55</v>
      </c>
      <c r="E31">
        <f>D31-$C$7</f>
        <v>0</v>
      </c>
      <c r="F31">
        <v>57</v>
      </c>
      <c r="G31">
        <f>F31-$C$11</f>
        <v>0</v>
      </c>
      <c r="H31">
        <v>15</v>
      </c>
      <c r="I31">
        <f>H31-$C$15</f>
        <v>0</v>
      </c>
      <c r="J31">
        <v>43</v>
      </c>
      <c r="K31">
        <f>J31-$C$20</f>
        <v>0</v>
      </c>
    </row>
    <row r="32" spans="1:21" x14ac:dyDescent="0.3">
      <c r="A32">
        <v>1</v>
      </c>
      <c r="B32">
        <v>101</v>
      </c>
      <c r="C32">
        <f t="shared" ref="C32:C34" si="7">B32-$C$3</f>
        <v>62</v>
      </c>
      <c r="D32">
        <v>110</v>
      </c>
      <c r="E32">
        <f t="shared" ref="E32:E34" si="8">D32-$C$7</f>
        <v>55</v>
      </c>
      <c r="F32">
        <v>109</v>
      </c>
      <c r="G32">
        <f t="shared" ref="G32:G34" si="9">F32-$C$11</f>
        <v>52</v>
      </c>
      <c r="H32">
        <v>64</v>
      </c>
      <c r="I32">
        <f>H32-$C$15</f>
        <v>49</v>
      </c>
      <c r="J32">
        <v>86</v>
      </c>
      <c r="K32">
        <f>J32-$C$20</f>
        <v>43</v>
      </c>
    </row>
    <row r="33" spans="1:11" x14ac:dyDescent="0.3">
      <c r="A33">
        <v>2</v>
      </c>
      <c r="B33">
        <v>161</v>
      </c>
      <c r="C33">
        <f t="shared" si="7"/>
        <v>122</v>
      </c>
      <c r="D33">
        <v>166</v>
      </c>
      <c r="E33">
        <f t="shared" si="8"/>
        <v>111</v>
      </c>
      <c r="F33">
        <v>159</v>
      </c>
      <c r="G33">
        <f t="shared" si="9"/>
        <v>102</v>
      </c>
      <c r="H33">
        <v>112</v>
      </c>
      <c r="I33">
        <f>H33-$C$15</f>
        <v>97</v>
      </c>
      <c r="J33">
        <v>130</v>
      </c>
      <c r="K33">
        <f>J33-$C$20</f>
        <v>87</v>
      </c>
    </row>
    <row r="34" spans="1:11" x14ac:dyDescent="0.3">
      <c r="A34">
        <v>3</v>
      </c>
      <c r="B34">
        <v>222</v>
      </c>
      <c r="C34">
        <f t="shared" si="7"/>
        <v>183</v>
      </c>
      <c r="D34">
        <v>222</v>
      </c>
      <c r="E34">
        <f t="shared" si="8"/>
        <v>167</v>
      </c>
      <c r="F34">
        <v>212</v>
      </c>
      <c r="G34">
        <f t="shared" si="9"/>
        <v>155</v>
      </c>
      <c r="H34">
        <v>160</v>
      </c>
      <c r="I34">
        <f>H34-$C$15</f>
        <v>145</v>
      </c>
      <c r="J34">
        <v>173</v>
      </c>
      <c r="K34">
        <f>J34-$C$20</f>
        <v>130</v>
      </c>
    </row>
    <row r="35" spans="1:11" x14ac:dyDescent="0.3">
      <c r="A35">
        <v>4</v>
      </c>
      <c r="H35">
        <v>208</v>
      </c>
      <c r="I35">
        <f>H35-$C$15</f>
        <v>193</v>
      </c>
      <c r="J35">
        <v>217</v>
      </c>
      <c r="K35">
        <f>J35-$C$20</f>
        <v>174</v>
      </c>
    </row>
    <row r="37" spans="1:11" x14ac:dyDescent="0.3">
      <c r="A37" t="s">
        <v>15</v>
      </c>
      <c r="B37" t="s">
        <v>18</v>
      </c>
      <c r="C37" t="s">
        <v>19</v>
      </c>
      <c r="D37" t="s">
        <v>20</v>
      </c>
      <c r="E37" t="s">
        <v>21</v>
      </c>
      <c r="F37" t="s">
        <v>8</v>
      </c>
      <c r="G37" t="s">
        <v>9</v>
      </c>
    </row>
    <row r="38" spans="1:11" x14ac:dyDescent="0.3">
      <c r="A38">
        <v>2204</v>
      </c>
      <c r="B38" s="4">
        <v>61.071428546051798</v>
      </c>
      <c r="C38" s="4">
        <v>0.188982332718302</v>
      </c>
      <c r="D38" s="4">
        <f>B38*2</f>
        <v>122.1428570921036</v>
      </c>
      <c r="E38" s="4">
        <f>C38*2</f>
        <v>0.37796466543660401</v>
      </c>
      <c r="F38" s="4">
        <f>D38*10^-3*A38</f>
        <v>269.20285703099631</v>
      </c>
      <c r="G38" s="4">
        <f>F38*SQRT((1/A38)^2+(E38/D38)^2)</f>
        <v>0.84194104721867902</v>
      </c>
    </row>
    <row r="39" spans="1:11" x14ac:dyDescent="0.3">
      <c r="A39">
        <v>2402</v>
      </c>
      <c r="B39" s="4">
        <v>55.571428561297502</v>
      </c>
      <c r="C39" s="4">
        <v>0.188982466998489</v>
      </c>
      <c r="D39" s="4">
        <f t="shared" ref="D39:E42" si="10">B39*2</f>
        <v>111.142857122595</v>
      </c>
      <c r="E39" s="4">
        <f t="shared" si="10"/>
        <v>0.377964933996978</v>
      </c>
      <c r="F39" s="4">
        <f t="shared" ref="F39:F42" si="11">D39*10^-3*A39</f>
        <v>266.96514280847322</v>
      </c>
      <c r="G39" s="4">
        <f t="shared" ref="G39:G42" si="12">F39*SQRT((1/A39)^2+(E39/D39)^2)</f>
        <v>0.91464959853740602</v>
      </c>
    </row>
    <row r="40" spans="1:11" x14ac:dyDescent="0.3">
      <c r="A40">
        <v>2600</v>
      </c>
      <c r="B40" s="4">
        <v>51.5000000592117</v>
      </c>
      <c r="C40" s="6">
        <v>0.188982332718302</v>
      </c>
      <c r="D40" s="4">
        <f t="shared" si="10"/>
        <v>103.0000001184234</v>
      </c>
      <c r="E40" s="4">
        <f t="shared" si="10"/>
        <v>0.37796466543660401</v>
      </c>
      <c r="F40" s="4">
        <f t="shared" si="11"/>
        <v>267.80000030790086</v>
      </c>
      <c r="G40" s="4">
        <f t="shared" si="12"/>
        <v>0.98809122506889924</v>
      </c>
    </row>
    <row r="41" spans="1:11" x14ac:dyDescent="0.3">
      <c r="A41">
        <v>2802</v>
      </c>
      <c r="B41" s="4">
        <v>48.333333333333101</v>
      </c>
      <c r="C41" s="4">
        <v>0.129099535061585</v>
      </c>
      <c r="D41" s="4">
        <f t="shared" si="10"/>
        <v>96.666666666666202</v>
      </c>
      <c r="E41" s="4">
        <f t="shared" si="10"/>
        <v>0.25819907012317</v>
      </c>
      <c r="F41" s="4">
        <f t="shared" si="11"/>
        <v>270.85999999999871</v>
      </c>
      <c r="G41" s="4">
        <f t="shared" si="12"/>
        <v>0.72990326465302624</v>
      </c>
    </row>
    <row r="42" spans="1:11" x14ac:dyDescent="0.3">
      <c r="A42">
        <v>3095</v>
      </c>
      <c r="B42" s="4">
        <v>43.433333316754002</v>
      </c>
      <c r="C42" s="4">
        <v>0.12909957786930601</v>
      </c>
      <c r="D42" s="4">
        <f t="shared" si="10"/>
        <v>86.866666633508004</v>
      </c>
      <c r="E42" s="4">
        <f t="shared" si="10"/>
        <v>0.25819915573861202</v>
      </c>
      <c r="F42" s="4">
        <f t="shared" si="11"/>
        <v>268.8523332307073</v>
      </c>
      <c r="G42" s="4">
        <f t="shared" si="12"/>
        <v>0.8038338137881974</v>
      </c>
    </row>
  </sheetData>
  <mergeCells count="5">
    <mergeCell ref="B29:C29"/>
    <mergeCell ref="D29:E29"/>
    <mergeCell ref="F29:G29"/>
    <mergeCell ref="H29:I29"/>
    <mergeCell ref="J29:K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C12C-EC5D-469A-B960-2A63AA5A699A}">
  <dimension ref="A1:T60"/>
  <sheetViews>
    <sheetView tabSelected="1" workbookViewId="0">
      <selection activeCell="S9" sqref="S9"/>
    </sheetView>
  </sheetViews>
  <sheetFormatPr defaultRowHeight="14.4" x14ac:dyDescent="0.3"/>
  <cols>
    <col min="7" max="7" width="12.109375" customWidth="1"/>
  </cols>
  <sheetData>
    <row r="1" spans="1:20" x14ac:dyDescent="0.3">
      <c r="B1" t="s">
        <v>26</v>
      </c>
      <c r="C1">
        <v>740</v>
      </c>
      <c r="D1">
        <v>1</v>
      </c>
    </row>
    <row r="2" spans="1:20" x14ac:dyDescent="0.3">
      <c r="A2" t="s">
        <v>22</v>
      </c>
      <c r="B2" t="s">
        <v>22</v>
      </c>
      <c r="C2" t="s">
        <v>14</v>
      </c>
      <c r="D2" t="s">
        <v>23</v>
      </c>
      <c r="E2" t="s">
        <v>24</v>
      </c>
      <c r="F2" t="s">
        <v>25</v>
      </c>
      <c r="G2" t="s">
        <v>27</v>
      </c>
      <c r="H2" t="s">
        <v>8</v>
      </c>
      <c r="I2" t="s">
        <v>9</v>
      </c>
    </row>
    <row r="3" spans="1:20" x14ac:dyDescent="0.3">
      <c r="A3">
        <v>30</v>
      </c>
      <c r="B3">
        <f>A3+273</f>
        <v>303</v>
      </c>
      <c r="C3">
        <v>0</v>
      </c>
      <c r="D3">
        <v>712</v>
      </c>
      <c r="E3">
        <f>D3-$D$3</f>
        <v>0</v>
      </c>
      <c r="F3">
        <v>232.19285708581799</v>
      </c>
      <c r="G3">
        <v>0.25354640471157602</v>
      </c>
      <c r="H3">
        <f>F3*2*$C$1*10^-3</f>
        <v>343.64542848701063</v>
      </c>
      <c r="I3">
        <f>H3*SQRT(($D$1/$C$1)^2+(G3/F3)^2)</f>
        <v>0.59704745422602845</v>
      </c>
      <c r="J3">
        <f>0.02898/(8.314462618*B3)*H3^2</f>
        <v>1.3584470321757669</v>
      </c>
      <c r="K3">
        <f>J3*SQRT((0.1/B3)^2+(2*I3/H3)^2)</f>
        <v>4.7415583911402971E-3</v>
      </c>
      <c r="Q3">
        <f>C3</f>
        <v>0</v>
      </c>
      <c r="R3">
        <f>E3</f>
        <v>0</v>
      </c>
      <c r="S3">
        <v>3</v>
      </c>
      <c r="T3">
        <f>SQRT(2)*2</f>
        <v>2.8284271247461903</v>
      </c>
    </row>
    <row r="4" spans="1:20" x14ac:dyDescent="0.3">
      <c r="C4">
        <v>1</v>
      </c>
      <c r="D4">
        <v>941</v>
      </c>
      <c r="E4">
        <f t="shared" ref="E4:E42" si="0">D4-$D$3</f>
        <v>229</v>
      </c>
      <c r="Q4">
        <f t="shared" ref="Q4:Q42" si="1">C4</f>
        <v>1</v>
      </c>
      <c r="R4">
        <f t="shared" ref="R4:R42" si="2">E4</f>
        <v>229</v>
      </c>
      <c r="S4">
        <v>3</v>
      </c>
    </row>
    <row r="5" spans="1:20" x14ac:dyDescent="0.3">
      <c r="C5">
        <v>2</v>
      </c>
      <c r="D5">
        <v>1171</v>
      </c>
      <c r="E5">
        <f t="shared" si="0"/>
        <v>459</v>
      </c>
      <c r="M5" s="3">
        <f>AVERAGE(J3:J42)</f>
        <v>1.3496179396184074</v>
      </c>
      <c r="N5" s="3">
        <f>SQRT(M6*M6+M7*M7)</f>
        <v>3.8553796469051305E-3</v>
      </c>
      <c r="Q5">
        <f t="shared" si="1"/>
        <v>2</v>
      </c>
      <c r="R5">
        <f t="shared" si="2"/>
        <v>459</v>
      </c>
      <c r="S5">
        <v>3</v>
      </c>
    </row>
    <row r="6" spans="1:20" x14ac:dyDescent="0.3">
      <c r="C6">
        <v>3</v>
      </c>
      <c r="D6">
        <v>1410</v>
      </c>
      <c r="E6">
        <f t="shared" si="0"/>
        <v>698</v>
      </c>
      <c r="M6">
        <f>SQRT(_xlfn.VAR.P(J3:J42)/4)</f>
        <v>3.2386707550126148E-3</v>
      </c>
      <c r="Q6">
        <f t="shared" si="1"/>
        <v>3</v>
      </c>
      <c r="R6">
        <f t="shared" si="2"/>
        <v>698</v>
      </c>
      <c r="S6">
        <v>3</v>
      </c>
    </row>
    <row r="7" spans="1:20" x14ac:dyDescent="0.3">
      <c r="C7">
        <v>4</v>
      </c>
      <c r="D7">
        <v>1640</v>
      </c>
      <c r="E7">
        <f t="shared" si="0"/>
        <v>928</v>
      </c>
      <c r="M7">
        <f>SQRT(K3^2+K11^2+K19^2+K27^2+K35^2)/5</f>
        <v>2.0916414516824696E-3</v>
      </c>
      <c r="Q7">
        <f t="shared" si="1"/>
        <v>4</v>
      </c>
      <c r="R7">
        <f t="shared" si="2"/>
        <v>928</v>
      </c>
      <c r="S7">
        <v>3</v>
      </c>
    </row>
    <row r="8" spans="1:20" x14ac:dyDescent="0.3">
      <c r="C8">
        <v>5</v>
      </c>
      <c r="D8">
        <v>1875</v>
      </c>
      <c r="E8">
        <f t="shared" si="0"/>
        <v>1163</v>
      </c>
      <c r="Q8">
        <f t="shared" si="1"/>
        <v>5</v>
      </c>
      <c r="R8">
        <f t="shared" si="2"/>
        <v>1163</v>
      </c>
      <c r="S8">
        <v>3</v>
      </c>
    </row>
    <row r="9" spans="1:20" x14ac:dyDescent="0.3">
      <c r="C9">
        <v>6</v>
      </c>
      <c r="D9">
        <v>2106</v>
      </c>
      <c r="E9">
        <f t="shared" si="0"/>
        <v>1394</v>
      </c>
      <c r="Q9">
        <f t="shared" si="1"/>
        <v>6</v>
      </c>
      <c r="R9">
        <f t="shared" si="2"/>
        <v>1394</v>
      </c>
      <c r="S9">
        <v>3</v>
      </c>
    </row>
    <row r="10" spans="1:20" x14ac:dyDescent="0.3">
      <c r="C10">
        <v>7</v>
      </c>
      <c r="D10">
        <v>2337</v>
      </c>
      <c r="E10">
        <f t="shared" si="0"/>
        <v>1625</v>
      </c>
      <c r="Q10">
        <f t="shared" si="1"/>
        <v>7</v>
      </c>
      <c r="R10">
        <f t="shared" si="2"/>
        <v>1625</v>
      </c>
      <c r="S10">
        <v>3</v>
      </c>
    </row>
    <row r="11" spans="1:20" x14ac:dyDescent="0.3">
      <c r="A11">
        <v>37</v>
      </c>
      <c r="B11">
        <f>A11+273</f>
        <v>310</v>
      </c>
      <c r="C11">
        <v>0</v>
      </c>
      <c r="D11">
        <v>255</v>
      </c>
      <c r="E11">
        <f>D11-$D$11</f>
        <v>0</v>
      </c>
      <c r="F11">
        <v>233.52142841296299</v>
      </c>
      <c r="G11">
        <v>0.25354640471157602</v>
      </c>
      <c r="H11">
        <f>F11*2*$C$1*10^-3</f>
        <v>345.61171405118523</v>
      </c>
      <c r="I11">
        <f>H11*SQRT(($D$1/$C$1)^2+(G11/F11)^2)</f>
        <v>0.59911651720112302</v>
      </c>
      <c r="J11">
        <f>0.02898/(8.314462618*B11)*H11^2</f>
        <v>1.3430105059464976</v>
      </c>
      <c r="K11">
        <f>J11*SQRT((0.1/B11)^2+(2*I11/H11)^2)</f>
        <v>4.6763177502165193E-3</v>
      </c>
      <c r="Q11">
        <f t="shared" si="1"/>
        <v>0</v>
      </c>
      <c r="R11">
        <f t="shared" si="2"/>
        <v>0</v>
      </c>
      <c r="S11">
        <v>3</v>
      </c>
    </row>
    <row r="12" spans="1:20" x14ac:dyDescent="0.3">
      <c r="C12">
        <v>1</v>
      </c>
      <c r="D12">
        <v>489</v>
      </c>
      <c r="E12">
        <f t="shared" ref="E12:E18" si="3">D12-$D$11</f>
        <v>234</v>
      </c>
      <c r="Q12">
        <f t="shared" si="1"/>
        <v>1</v>
      </c>
      <c r="R12">
        <f t="shared" si="2"/>
        <v>234</v>
      </c>
      <c r="S12">
        <v>3</v>
      </c>
    </row>
    <row r="13" spans="1:20" x14ac:dyDescent="0.3">
      <c r="C13">
        <v>2</v>
      </c>
      <c r="D13">
        <v>718</v>
      </c>
      <c r="E13">
        <f t="shared" si="3"/>
        <v>463</v>
      </c>
      <c r="Q13">
        <f t="shared" si="1"/>
        <v>2</v>
      </c>
      <c r="R13">
        <f t="shared" si="2"/>
        <v>463</v>
      </c>
      <c r="S13">
        <v>3</v>
      </c>
    </row>
    <row r="14" spans="1:20" x14ac:dyDescent="0.3">
      <c r="C14">
        <v>3</v>
      </c>
      <c r="D14">
        <v>944</v>
      </c>
      <c r="E14">
        <f t="shared" si="3"/>
        <v>689</v>
      </c>
      <c r="Q14">
        <f t="shared" si="1"/>
        <v>3</v>
      </c>
      <c r="R14">
        <f t="shared" si="2"/>
        <v>689</v>
      </c>
      <c r="S14">
        <v>3</v>
      </c>
    </row>
    <row r="15" spans="1:20" x14ac:dyDescent="0.3">
      <c r="C15">
        <v>4</v>
      </c>
      <c r="D15">
        <v>1185</v>
      </c>
      <c r="E15">
        <f t="shared" si="3"/>
        <v>930</v>
      </c>
      <c r="Q15">
        <f t="shared" si="1"/>
        <v>4</v>
      </c>
      <c r="R15">
        <f t="shared" si="2"/>
        <v>930</v>
      </c>
      <c r="S15">
        <v>3</v>
      </c>
    </row>
    <row r="16" spans="1:20" x14ac:dyDescent="0.3">
      <c r="C16">
        <v>5</v>
      </c>
      <c r="D16">
        <v>1423</v>
      </c>
      <c r="E16">
        <f t="shared" si="3"/>
        <v>1168</v>
      </c>
      <c r="Q16">
        <f t="shared" si="1"/>
        <v>5</v>
      </c>
      <c r="R16">
        <f t="shared" si="2"/>
        <v>1168</v>
      </c>
      <c r="S16">
        <v>3</v>
      </c>
    </row>
    <row r="17" spans="1:19" x14ac:dyDescent="0.3">
      <c r="C17">
        <v>6</v>
      </c>
      <c r="D17">
        <v>1657</v>
      </c>
      <c r="E17">
        <f t="shared" si="3"/>
        <v>1402</v>
      </c>
      <c r="Q17">
        <f t="shared" si="1"/>
        <v>6</v>
      </c>
      <c r="R17">
        <f t="shared" si="2"/>
        <v>1402</v>
      </c>
      <c r="S17">
        <v>3</v>
      </c>
    </row>
    <row r="18" spans="1:19" x14ac:dyDescent="0.3">
      <c r="C18">
        <v>7</v>
      </c>
      <c r="D18">
        <v>1897</v>
      </c>
      <c r="E18">
        <f t="shared" si="3"/>
        <v>1642</v>
      </c>
      <c r="Q18">
        <f t="shared" si="1"/>
        <v>7</v>
      </c>
      <c r="R18">
        <f t="shared" si="2"/>
        <v>1642</v>
      </c>
      <c r="S18">
        <v>3</v>
      </c>
    </row>
    <row r="19" spans="1:19" x14ac:dyDescent="0.3">
      <c r="A19">
        <v>44</v>
      </c>
      <c r="B19">
        <f>A19+273</f>
        <v>317</v>
      </c>
      <c r="C19">
        <v>0</v>
      </c>
      <c r="D19">
        <v>253</v>
      </c>
      <c r="E19">
        <f>D19-$D$19</f>
        <v>0</v>
      </c>
      <c r="F19">
        <v>237.23571430374099</v>
      </c>
      <c r="G19">
        <v>0.25354574585834899</v>
      </c>
      <c r="H19">
        <f>F19*2*$C$1*10^-3</f>
        <v>351.10885716953663</v>
      </c>
      <c r="I19">
        <f>H19*SQRT(($D$1/$C$1)^2+(G19/F19)^2)</f>
        <v>0.60492476873145107</v>
      </c>
      <c r="J19">
        <f>0.02898/(8.314462618*B19)*H19^2</f>
        <v>1.3554656128682918</v>
      </c>
      <c r="K19">
        <f>J19*SQRT((0.1/B19)^2+(2*I19/H19)^2)</f>
        <v>4.6901899942556483E-3</v>
      </c>
      <c r="Q19">
        <f t="shared" si="1"/>
        <v>0</v>
      </c>
      <c r="R19">
        <f t="shared" si="2"/>
        <v>0</v>
      </c>
      <c r="S19">
        <v>3</v>
      </c>
    </row>
    <row r="20" spans="1:19" x14ac:dyDescent="0.3">
      <c r="C20">
        <v>1</v>
      </c>
      <c r="D20">
        <v>493</v>
      </c>
      <c r="E20">
        <f t="shared" ref="E20:E42" si="4">D20-$D$19</f>
        <v>240</v>
      </c>
      <c r="Q20">
        <f t="shared" si="1"/>
        <v>1</v>
      </c>
      <c r="R20">
        <f t="shared" si="2"/>
        <v>240</v>
      </c>
      <c r="S20">
        <v>3</v>
      </c>
    </row>
    <row r="21" spans="1:19" x14ac:dyDescent="0.3">
      <c r="C21">
        <v>2</v>
      </c>
      <c r="D21">
        <v>725</v>
      </c>
      <c r="E21">
        <f t="shared" si="4"/>
        <v>472</v>
      </c>
      <c r="Q21">
        <f t="shared" si="1"/>
        <v>2</v>
      </c>
      <c r="R21">
        <f t="shared" si="2"/>
        <v>472</v>
      </c>
      <c r="S21">
        <v>3</v>
      </c>
    </row>
    <row r="22" spans="1:19" x14ac:dyDescent="0.3">
      <c r="C22">
        <v>3</v>
      </c>
      <c r="D22">
        <v>963</v>
      </c>
      <c r="E22">
        <f t="shared" si="4"/>
        <v>710</v>
      </c>
      <c r="Q22">
        <f t="shared" si="1"/>
        <v>3</v>
      </c>
      <c r="R22">
        <f t="shared" si="2"/>
        <v>710</v>
      </c>
      <c r="S22">
        <v>3</v>
      </c>
    </row>
    <row r="23" spans="1:19" x14ac:dyDescent="0.3">
      <c r="C23">
        <v>4</v>
      </c>
      <c r="D23">
        <v>1201</v>
      </c>
      <c r="E23">
        <f t="shared" si="4"/>
        <v>948</v>
      </c>
      <c r="Q23">
        <f t="shared" si="1"/>
        <v>4</v>
      </c>
      <c r="R23">
        <f t="shared" si="2"/>
        <v>948</v>
      </c>
      <c r="S23">
        <v>3</v>
      </c>
    </row>
    <row r="24" spans="1:19" x14ac:dyDescent="0.3">
      <c r="C24">
        <v>5</v>
      </c>
      <c r="D24">
        <v>1436</v>
      </c>
      <c r="E24">
        <f t="shared" si="4"/>
        <v>1183</v>
      </c>
      <c r="Q24">
        <f t="shared" si="1"/>
        <v>5</v>
      </c>
      <c r="R24">
        <f t="shared" si="2"/>
        <v>1183</v>
      </c>
      <c r="S24">
        <v>3</v>
      </c>
    </row>
    <row r="25" spans="1:19" x14ac:dyDescent="0.3">
      <c r="C25">
        <v>6</v>
      </c>
      <c r="D25">
        <v>1677</v>
      </c>
      <c r="E25">
        <f t="shared" si="4"/>
        <v>1424</v>
      </c>
      <c r="Q25">
        <f t="shared" si="1"/>
        <v>6</v>
      </c>
      <c r="R25">
        <f t="shared" si="2"/>
        <v>1424</v>
      </c>
      <c r="S25">
        <v>3</v>
      </c>
    </row>
    <row r="26" spans="1:19" x14ac:dyDescent="0.3">
      <c r="C26">
        <v>7</v>
      </c>
      <c r="D26">
        <v>1917</v>
      </c>
      <c r="E26">
        <f t="shared" si="4"/>
        <v>1664</v>
      </c>
      <c r="Q26">
        <f t="shared" si="1"/>
        <v>7</v>
      </c>
      <c r="R26">
        <f t="shared" si="2"/>
        <v>1664</v>
      </c>
      <c r="S26">
        <v>3</v>
      </c>
    </row>
    <row r="27" spans="1:19" x14ac:dyDescent="0.3">
      <c r="A27">
        <v>50</v>
      </c>
      <c r="B27">
        <f>A27+273</f>
        <v>323</v>
      </c>
      <c r="C27">
        <v>0</v>
      </c>
      <c r="D27">
        <v>258</v>
      </c>
      <c r="E27">
        <f>D27-$D$27</f>
        <v>0</v>
      </c>
      <c r="F27">
        <v>238.88571421044301</v>
      </c>
      <c r="G27">
        <v>0.25354640471157602</v>
      </c>
      <c r="H27">
        <f>F27*2*$C$1*10^-3</f>
        <v>353.55085703145568</v>
      </c>
      <c r="I27">
        <f>H27*SQRT(($D$1/$C$1)^2+(G27/F27)^2)</f>
        <v>0.60751716756517671</v>
      </c>
      <c r="J27">
        <f>0.02898/(8.314462618*B27)*H27^2</f>
        <v>1.3488556096489881</v>
      </c>
      <c r="K27">
        <f>J27*SQRT((0.1/B27)^2+(2*I27/H27)^2)</f>
        <v>4.6543312662751662E-3</v>
      </c>
      <c r="Q27">
        <f t="shared" si="1"/>
        <v>0</v>
      </c>
      <c r="R27">
        <f t="shared" si="2"/>
        <v>0</v>
      </c>
      <c r="S27">
        <v>3</v>
      </c>
    </row>
    <row r="28" spans="1:19" x14ac:dyDescent="0.3">
      <c r="C28">
        <v>1</v>
      </c>
      <c r="D28">
        <v>488</v>
      </c>
      <c r="E28">
        <f t="shared" ref="E28:E42" si="5">D28-$D$27</f>
        <v>230</v>
      </c>
      <c r="Q28">
        <f t="shared" si="1"/>
        <v>1</v>
      </c>
      <c r="R28">
        <f t="shared" si="2"/>
        <v>230</v>
      </c>
      <c r="S28">
        <v>3</v>
      </c>
    </row>
    <row r="29" spans="1:19" x14ac:dyDescent="0.3">
      <c r="C29">
        <v>2</v>
      </c>
      <c r="D29">
        <v>732</v>
      </c>
      <c r="E29">
        <f t="shared" si="5"/>
        <v>474</v>
      </c>
      <c r="Q29">
        <f t="shared" si="1"/>
        <v>2</v>
      </c>
      <c r="R29">
        <f t="shared" si="2"/>
        <v>474</v>
      </c>
      <c r="S29">
        <v>3</v>
      </c>
    </row>
    <row r="30" spans="1:19" x14ac:dyDescent="0.3">
      <c r="C30">
        <v>3</v>
      </c>
      <c r="D30">
        <v>971</v>
      </c>
      <c r="E30">
        <f t="shared" si="5"/>
        <v>713</v>
      </c>
      <c r="Q30">
        <f t="shared" si="1"/>
        <v>3</v>
      </c>
      <c r="R30">
        <f t="shared" si="2"/>
        <v>713</v>
      </c>
      <c r="S30">
        <v>3</v>
      </c>
    </row>
    <row r="31" spans="1:19" x14ac:dyDescent="0.3">
      <c r="C31">
        <v>4</v>
      </c>
      <c r="D31">
        <v>1203</v>
      </c>
      <c r="E31">
        <f t="shared" si="5"/>
        <v>945</v>
      </c>
      <c r="Q31">
        <f t="shared" si="1"/>
        <v>4</v>
      </c>
      <c r="R31">
        <f t="shared" si="2"/>
        <v>945</v>
      </c>
      <c r="S31">
        <v>3</v>
      </c>
    </row>
    <row r="32" spans="1:19" x14ac:dyDescent="0.3">
      <c r="C32">
        <v>5</v>
      </c>
      <c r="D32">
        <v>1450</v>
      </c>
      <c r="E32">
        <f t="shared" si="5"/>
        <v>1192</v>
      </c>
      <c r="Q32">
        <f t="shared" si="1"/>
        <v>5</v>
      </c>
      <c r="R32">
        <f t="shared" si="2"/>
        <v>1192</v>
      </c>
      <c r="S32">
        <v>3</v>
      </c>
    </row>
    <row r="33" spans="1:19" x14ac:dyDescent="0.3">
      <c r="C33">
        <v>6</v>
      </c>
      <c r="D33">
        <v>1697</v>
      </c>
      <c r="E33">
        <f t="shared" si="5"/>
        <v>1439</v>
      </c>
      <c r="Q33">
        <f t="shared" si="1"/>
        <v>6</v>
      </c>
      <c r="R33">
        <f t="shared" si="2"/>
        <v>1439</v>
      </c>
      <c r="S33">
        <v>3</v>
      </c>
    </row>
    <row r="34" spans="1:19" x14ac:dyDescent="0.3">
      <c r="C34">
        <v>7</v>
      </c>
      <c r="D34">
        <v>1937</v>
      </c>
      <c r="E34">
        <f t="shared" si="5"/>
        <v>1679</v>
      </c>
      <c r="Q34">
        <f t="shared" si="1"/>
        <v>7</v>
      </c>
      <c r="R34">
        <f t="shared" si="2"/>
        <v>1679</v>
      </c>
      <c r="S34">
        <v>3</v>
      </c>
    </row>
    <row r="35" spans="1:19" x14ac:dyDescent="0.3">
      <c r="A35">
        <v>55</v>
      </c>
      <c r="B35">
        <f>A35+273</f>
        <v>328</v>
      </c>
      <c r="C35">
        <v>0</v>
      </c>
      <c r="D35">
        <v>260</v>
      </c>
      <c r="E35">
        <f>D35-$D$35</f>
        <v>0</v>
      </c>
      <c r="F35">
        <v>240.142856845106</v>
      </c>
      <c r="G35">
        <v>0.253546541972271</v>
      </c>
      <c r="H35">
        <f>F35*2*$C$1*10^-3</f>
        <v>355.41142813075692</v>
      </c>
      <c r="I35">
        <f>H35*SQRT(($D$1/$C$1)^2+(G35/F35)^2)</f>
        <v>0.6094965876085332</v>
      </c>
      <c r="J35">
        <f>0.02898/(8.314462618*B35)*H35^2</f>
        <v>1.3423109374524926</v>
      </c>
      <c r="K35">
        <f>J35*SQRT((0.1/B35)^2+(2*I35/H35)^2)</f>
        <v>4.6220226810221596E-3</v>
      </c>
      <c r="Q35">
        <f t="shared" si="1"/>
        <v>0</v>
      </c>
      <c r="R35">
        <f t="shared" si="2"/>
        <v>0</v>
      </c>
      <c r="S35">
        <v>3</v>
      </c>
    </row>
    <row r="36" spans="1:19" x14ac:dyDescent="0.3">
      <c r="C36">
        <v>1</v>
      </c>
      <c r="D36">
        <v>496</v>
      </c>
      <c r="E36">
        <f t="shared" ref="E36:E42" si="6">D36-$D$35</f>
        <v>236</v>
      </c>
      <c r="Q36">
        <f t="shared" si="1"/>
        <v>1</v>
      </c>
      <c r="R36">
        <f t="shared" si="2"/>
        <v>236</v>
      </c>
      <c r="S36">
        <v>3</v>
      </c>
    </row>
    <row r="37" spans="1:19" x14ac:dyDescent="0.3">
      <c r="C37">
        <v>2</v>
      </c>
      <c r="D37">
        <v>731</v>
      </c>
      <c r="E37">
        <f t="shared" si="6"/>
        <v>471</v>
      </c>
      <c r="Q37">
        <f t="shared" si="1"/>
        <v>2</v>
      </c>
      <c r="R37">
        <f t="shared" si="2"/>
        <v>471</v>
      </c>
      <c r="S37">
        <v>3</v>
      </c>
    </row>
    <row r="38" spans="1:19" x14ac:dyDescent="0.3">
      <c r="C38">
        <v>3</v>
      </c>
      <c r="D38">
        <v>977</v>
      </c>
      <c r="E38">
        <f t="shared" si="6"/>
        <v>717</v>
      </c>
      <c r="Q38">
        <f t="shared" si="1"/>
        <v>3</v>
      </c>
      <c r="R38">
        <f t="shared" si="2"/>
        <v>717</v>
      </c>
      <c r="S38">
        <v>3</v>
      </c>
    </row>
    <row r="39" spans="1:19" x14ac:dyDescent="0.3">
      <c r="C39">
        <v>4</v>
      </c>
      <c r="D39">
        <v>1216</v>
      </c>
      <c r="E39">
        <f t="shared" si="6"/>
        <v>956</v>
      </c>
      <c r="Q39">
        <f t="shared" si="1"/>
        <v>4</v>
      </c>
      <c r="R39">
        <f t="shared" si="2"/>
        <v>956</v>
      </c>
      <c r="S39">
        <v>3</v>
      </c>
    </row>
    <row r="40" spans="1:19" x14ac:dyDescent="0.3">
      <c r="C40">
        <v>5</v>
      </c>
      <c r="D40">
        <v>1463</v>
      </c>
      <c r="E40">
        <f t="shared" si="6"/>
        <v>1203</v>
      </c>
      <c r="Q40">
        <f t="shared" si="1"/>
        <v>5</v>
      </c>
      <c r="R40">
        <f t="shared" si="2"/>
        <v>1203</v>
      </c>
      <c r="S40">
        <v>3</v>
      </c>
    </row>
    <row r="41" spans="1:19" x14ac:dyDescent="0.3">
      <c r="C41">
        <v>6</v>
      </c>
      <c r="D41">
        <v>1697</v>
      </c>
      <c r="E41">
        <f t="shared" si="6"/>
        <v>1437</v>
      </c>
      <c r="Q41">
        <f t="shared" si="1"/>
        <v>6</v>
      </c>
      <c r="R41">
        <f t="shared" si="2"/>
        <v>1437</v>
      </c>
      <c r="S41">
        <v>3</v>
      </c>
    </row>
    <row r="42" spans="1:19" x14ac:dyDescent="0.3">
      <c r="C42">
        <v>7</v>
      </c>
      <c r="D42">
        <v>1950</v>
      </c>
      <c r="E42">
        <f t="shared" si="6"/>
        <v>1690</v>
      </c>
      <c r="Q42">
        <f t="shared" si="1"/>
        <v>7</v>
      </c>
      <c r="R42">
        <f t="shared" si="2"/>
        <v>1690</v>
      </c>
      <c r="S42">
        <v>3</v>
      </c>
    </row>
    <row r="44" spans="1:19" x14ac:dyDescent="0.3">
      <c r="A44" t="s">
        <v>22</v>
      </c>
      <c r="B44" s="1">
        <v>303</v>
      </c>
      <c r="C44" s="1"/>
      <c r="D44" s="1">
        <v>310</v>
      </c>
      <c r="E44" s="1"/>
      <c r="F44" s="1">
        <v>317</v>
      </c>
      <c r="G44" s="1"/>
      <c r="H44" s="1">
        <v>323</v>
      </c>
      <c r="I44" s="1"/>
      <c r="J44" s="1">
        <v>328</v>
      </c>
      <c r="K44" s="1"/>
    </row>
    <row r="45" spans="1:19" x14ac:dyDescent="0.3">
      <c r="A45" t="s">
        <v>14</v>
      </c>
      <c r="B45" t="s">
        <v>15</v>
      </c>
      <c r="C45" t="s">
        <v>28</v>
      </c>
      <c r="D45" t="s">
        <v>15</v>
      </c>
      <c r="E45" t="s">
        <v>28</v>
      </c>
      <c r="F45" t="s">
        <v>15</v>
      </c>
      <c r="G45" t="s">
        <v>28</v>
      </c>
      <c r="H45" t="s">
        <v>15</v>
      </c>
      <c r="I45" t="s">
        <v>28</v>
      </c>
      <c r="J45" t="s">
        <v>15</v>
      </c>
      <c r="K45" t="s">
        <v>28</v>
      </c>
    </row>
    <row r="46" spans="1:19" x14ac:dyDescent="0.3">
      <c r="A46">
        <v>0</v>
      </c>
      <c r="B46">
        <v>712</v>
      </c>
      <c r="C46">
        <v>0</v>
      </c>
      <c r="D46">
        <v>255</v>
      </c>
      <c r="E46">
        <v>0</v>
      </c>
      <c r="F46">
        <v>253</v>
      </c>
      <c r="G46">
        <v>0</v>
      </c>
      <c r="H46">
        <v>258</v>
      </c>
      <c r="I46">
        <v>0</v>
      </c>
      <c r="J46">
        <v>260</v>
      </c>
      <c r="K46">
        <v>0</v>
      </c>
    </row>
    <row r="47" spans="1:19" x14ac:dyDescent="0.3">
      <c r="A47">
        <v>1</v>
      </c>
      <c r="B47">
        <v>941</v>
      </c>
      <c r="C47">
        <v>229</v>
      </c>
      <c r="D47">
        <v>489</v>
      </c>
      <c r="E47">
        <v>234</v>
      </c>
      <c r="F47">
        <v>493</v>
      </c>
      <c r="G47">
        <v>240</v>
      </c>
      <c r="H47">
        <v>488</v>
      </c>
      <c r="I47">
        <v>230</v>
      </c>
      <c r="J47">
        <v>496</v>
      </c>
      <c r="K47">
        <v>236</v>
      </c>
    </row>
    <row r="48" spans="1:19" x14ac:dyDescent="0.3">
      <c r="A48">
        <v>2</v>
      </c>
      <c r="B48">
        <v>1171</v>
      </c>
      <c r="C48">
        <v>459</v>
      </c>
      <c r="D48">
        <v>718</v>
      </c>
      <c r="E48">
        <v>463</v>
      </c>
      <c r="F48">
        <v>725</v>
      </c>
      <c r="G48">
        <v>472</v>
      </c>
      <c r="H48">
        <v>732</v>
      </c>
      <c r="I48">
        <v>474</v>
      </c>
      <c r="J48">
        <v>731</v>
      </c>
      <c r="K48">
        <v>471</v>
      </c>
    </row>
    <row r="49" spans="1:11" x14ac:dyDescent="0.3">
      <c r="A49">
        <v>3</v>
      </c>
      <c r="B49">
        <v>1410</v>
      </c>
      <c r="C49">
        <v>698</v>
      </c>
      <c r="D49">
        <v>944</v>
      </c>
      <c r="E49">
        <v>689</v>
      </c>
      <c r="F49">
        <v>963</v>
      </c>
      <c r="G49">
        <v>710</v>
      </c>
      <c r="H49">
        <v>971</v>
      </c>
      <c r="I49">
        <v>713</v>
      </c>
      <c r="J49">
        <v>977</v>
      </c>
      <c r="K49">
        <v>717</v>
      </c>
    </row>
    <row r="50" spans="1:11" x14ac:dyDescent="0.3">
      <c r="A50">
        <v>4</v>
      </c>
      <c r="B50">
        <v>1640</v>
      </c>
      <c r="C50">
        <v>928</v>
      </c>
      <c r="D50">
        <v>1185</v>
      </c>
      <c r="E50">
        <v>930</v>
      </c>
      <c r="F50">
        <v>1201</v>
      </c>
      <c r="G50">
        <v>948</v>
      </c>
      <c r="H50">
        <v>1203</v>
      </c>
      <c r="I50">
        <v>945</v>
      </c>
      <c r="J50">
        <v>1216</v>
      </c>
      <c r="K50">
        <v>956</v>
      </c>
    </row>
    <row r="51" spans="1:11" x14ac:dyDescent="0.3">
      <c r="A51">
        <v>5</v>
      </c>
      <c r="B51">
        <v>1875</v>
      </c>
      <c r="C51">
        <v>1163</v>
      </c>
      <c r="D51">
        <v>1423</v>
      </c>
      <c r="E51">
        <v>1168</v>
      </c>
      <c r="F51">
        <v>1436</v>
      </c>
      <c r="G51">
        <v>1183</v>
      </c>
      <c r="H51">
        <v>1450</v>
      </c>
      <c r="I51">
        <v>1192</v>
      </c>
      <c r="J51">
        <v>1463</v>
      </c>
      <c r="K51">
        <v>1203</v>
      </c>
    </row>
    <row r="52" spans="1:11" x14ac:dyDescent="0.3">
      <c r="A52">
        <v>6</v>
      </c>
      <c r="B52">
        <v>2106</v>
      </c>
      <c r="C52">
        <v>1394</v>
      </c>
      <c r="D52">
        <v>1657</v>
      </c>
      <c r="E52">
        <v>1402</v>
      </c>
      <c r="F52">
        <v>1677</v>
      </c>
      <c r="G52">
        <v>1424</v>
      </c>
      <c r="H52">
        <v>1697</v>
      </c>
      <c r="I52">
        <v>1439</v>
      </c>
      <c r="J52">
        <v>1697</v>
      </c>
      <c r="K52">
        <v>1437</v>
      </c>
    </row>
    <row r="53" spans="1:11" x14ac:dyDescent="0.3">
      <c r="A53">
        <v>7</v>
      </c>
      <c r="B53">
        <v>2337</v>
      </c>
      <c r="C53">
        <v>1625</v>
      </c>
      <c r="D53">
        <v>1897</v>
      </c>
      <c r="E53">
        <v>1642</v>
      </c>
      <c r="F53">
        <v>1917</v>
      </c>
      <c r="G53">
        <v>1664</v>
      </c>
      <c r="H53">
        <v>1937</v>
      </c>
      <c r="I53">
        <v>1679</v>
      </c>
      <c r="J53">
        <v>1950</v>
      </c>
      <c r="K53">
        <v>1690</v>
      </c>
    </row>
    <row r="55" spans="1:11" x14ac:dyDescent="0.3">
      <c r="A55" t="s">
        <v>22</v>
      </c>
      <c r="B55" t="s">
        <v>18</v>
      </c>
      <c r="C55" t="s">
        <v>19</v>
      </c>
      <c r="D55" t="s">
        <v>8</v>
      </c>
      <c r="E55" t="s">
        <v>9</v>
      </c>
      <c r="F55" t="s">
        <v>10</v>
      </c>
      <c r="G55" t="s">
        <v>11</v>
      </c>
    </row>
    <row r="56" spans="1:11" x14ac:dyDescent="0.3">
      <c r="A56">
        <v>303</v>
      </c>
      <c r="B56" s="4">
        <f>F3</f>
        <v>232.19285708581799</v>
      </c>
      <c r="C56" s="4">
        <f t="shared" ref="C56:G56" si="7">G3</f>
        <v>0.25354640471157602</v>
      </c>
      <c r="D56" s="4">
        <f t="shared" si="7"/>
        <v>343.64542848701063</v>
      </c>
      <c r="E56" s="4">
        <f t="shared" si="7"/>
        <v>0.59704745422602845</v>
      </c>
      <c r="F56" s="3">
        <f t="shared" si="7"/>
        <v>1.3584470321757669</v>
      </c>
      <c r="G56" s="3">
        <f t="shared" si="7"/>
        <v>4.7415583911402971E-3</v>
      </c>
    </row>
    <row r="57" spans="1:11" x14ac:dyDescent="0.3">
      <c r="A57">
        <v>310</v>
      </c>
      <c r="B57" s="4">
        <f>F11</f>
        <v>233.52142841296299</v>
      </c>
      <c r="C57" s="4">
        <f t="shared" ref="C57:G57" si="8">G11</f>
        <v>0.25354640471157602</v>
      </c>
      <c r="D57" s="4">
        <f t="shared" si="8"/>
        <v>345.61171405118523</v>
      </c>
      <c r="E57" s="4">
        <f t="shared" si="8"/>
        <v>0.59911651720112302</v>
      </c>
      <c r="F57" s="3">
        <f t="shared" si="8"/>
        <v>1.3430105059464976</v>
      </c>
      <c r="G57" s="3">
        <f t="shared" si="8"/>
        <v>4.6763177502165193E-3</v>
      </c>
    </row>
    <row r="58" spans="1:11" x14ac:dyDescent="0.3">
      <c r="A58">
        <v>317</v>
      </c>
      <c r="B58" s="4">
        <f>F19</f>
        <v>237.23571430374099</v>
      </c>
      <c r="C58" s="4">
        <f t="shared" ref="C58:G58" si="9">G19</f>
        <v>0.25354574585834899</v>
      </c>
      <c r="D58" s="4">
        <f t="shared" si="9"/>
        <v>351.10885716953663</v>
      </c>
      <c r="E58" s="4">
        <f t="shared" si="9"/>
        <v>0.60492476873145107</v>
      </c>
      <c r="F58" s="3">
        <f t="shared" si="9"/>
        <v>1.3554656128682918</v>
      </c>
      <c r="G58" s="3">
        <f t="shared" si="9"/>
        <v>4.6901899942556483E-3</v>
      </c>
    </row>
    <row r="59" spans="1:11" x14ac:dyDescent="0.3">
      <c r="A59">
        <v>323</v>
      </c>
      <c r="B59" s="4">
        <f>F27</f>
        <v>238.88571421044301</v>
      </c>
      <c r="C59" s="4">
        <f t="shared" ref="C59:G59" si="10">G27</f>
        <v>0.25354640471157602</v>
      </c>
      <c r="D59" s="4">
        <f t="shared" si="10"/>
        <v>353.55085703145568</v>
      </c>
      <c r="E59" s="4">
        <f t="shared" si="10"/>
        <v>0.60751716756517671</v>
      </c>
      <c r="F59" s="3">
        <f t="shared" si="10"/>
        <v>1.3488556096489881</v>
      </c>
      <c r="G59" s="3">
        <f t="shared" si="10"/>
        <v>4.6543312662751662E-3</v>
      </c>
    </row>
    <row r="60" spans="1:11" x14ac:dyDescent="0.3">
      <c r="A60">
        <v>328</v>
      </c>
      <c r="B60" s="4">
        <f>F35</f>
        <v>240.142856845106</v>
      </c>
      <c r="C60" s="4">
        <f t="shared" ref="C60:G60" si="11">G35</f>
        <v>0.253546541972271</v>
      </c>
      <c r="D60" s="4">
        <f t="shared" si="11"/>
        <v>355.41142813075692</v>
      </c>
      <c r="E60" s="4">
        <f t="shared" si="11"/>
        <v>0.6094965876085332</v>
      </c>
      <c r="F60" s="3">
        <f t="shared" si="11"/>
        <v>1.3423109374524926</v>
      </c>
      <c r="G60" s="3">
        <f t="shared" si="11"/>
        <v>4.6220226810221596E-3</v>
      </c>
    </row>
  </sheetData>
  <mergeCells count="5">
    <mergeCell ref="B44:C44"/>
    <mergeCell ref="D44:E44"/>
    <mergeCell ref="F44:G44"/>
    <mergeCell ref="H44:I44"/>
    <mergeCell ref="J44:K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Лист1 (2)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LAPTOP-ARSENIY</dc:creator>
  <cp:lastModifiedBy>0</cp:lastModifiedBy>
  <dcterms:created xsi:type="dcterms:W3CDTF">2015-06-05T18:19:34Z</dcterms:created>
  <dcterms:modified xsi:type="dcterms:W3CDTF">2021-04-06T23:07:21Z</dcterms:modified>
</cp:coreProperties>
</file>