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3" i="1" l="1"/>
  <c r="P85" i="1" l="1"/>
  <c r="P86" i="1"/>
  <c r="Q85" i="1"/>
  <c r="R85" i="1" s="1"/>
  <c r="Q86" i="1"/>
  <c r="R86" i="1" s="1"/>
  <c r="P84" i="1"/>
  <c r="M79" i="1"/>
  <c r="M80" i="1"/>
  <c r="M78" i="1"/>
  <c r="G80" i="1"/>
  <c r="G79" i="1"/>
  <c r="G7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Y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X5" i="1"/>
  <c r="V4" i="1" s="1"/>
  <c r="F5" i="1" l="1"/>
</calcChain>
</file>

<file path=xl/sharedStrings.xml><?xml version="1.0" encoding="utf-8"?>
<sst xmlns="http://schemas.openxmlformats.org/spreadsheetml/2006/main" count="53" uniqueCount="28">
  <si>
    <t>R, Ом</t>
  </si>
  <si>
    <t>t, с</t>
  </si>
  <si>
    <t>Калориметр</t>
  </si>
  <si>
    <t>Алюминий</t>
  </si>
  <si>
    <t>Латунь</t>
  </si>
  <si>
    <t>Латунб</t>
  </si>
  <si>
    <t>Алюминь</t>
  </si>
  <si>
    <r>
      <t>y = 0,0002x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- 0,0063x + 0,0626</t>
    </r>
  </si>
  <si>
    <t>Уравнение</t>
  </si>
  <si>
    <t>Rк</t>
  </si>
  <si>
    <t>искомое</t>
  </si>
  <si>
    <r>
      <t>y = 0,0002x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- 0,0077x + 0,0774</t>
    </r>
  </si>
  <si>
    <r>
      <t>y = 0,0004x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- 0,0136x + 0,1298</t>
    </r>
  </si>
  <si>
    <t>Tк</t>
  </si>
  <si>
    <t>Пустой калориметр</t>
  </si>
  <si>
    <t>Латунный образец</t>
  </si>
  <si>
    <t>Алюминиевый образец</t>
  </si>
  <si>
    <t>Масса, г</t>
  </si>
  <si>
    <t>875,5 0,1</t>
  </si>
  <si>
    <t>294,2 0,1</t>
  </si>
  <si>
    <t>Теплоемкость</t>
  </si>
  <si>
    <t>Теплоемкость без калориметра</t>
  </si>
  <si>
    <t>Удельная теплоемкость</t>
  </si>
  <si>
    <t>калориметр</t>
  </si>
  <si>
    <t>латунь</t>
  </si>
  <si>
    <t>алюминий</t>
  </si>
  <si>
    <t>Табличная удельная теплоемкость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</si>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</sst>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right" wrapText="1"/>
    </xf>
    <xf numFmtId="0" fontId="0" fillId="0" borderId="2" xfId="0" applyBorder="1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43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Лист1!$F$3:$F$19</c:f>
              <c:numCache>
                <c:formatCode>General</c:formatCode>
                <c:ptCount val="17"/>
                <c:pt idx="0">
                  <c:v>0</c:v>
                </c:pt>
                <c:pt idx="1">
                  <c:v>44.97</c:v>
                </c:pt>
                <c:pt idx="2">
                  <c:v>89.084999999999994</c:v>
                </c:pt>
                <c:pt idx="3">
                  <c:v>133.19999999999999</c:v>
                </c:pt>
                <c:pt idx="4">
                  <c:v>173.33</c:v>
                </c:pt>
                <c:pt idx="5">
                  <c:v>243.74</c:v>
                </c:pt>
                <c:pt idx="6">
                  <c:v>315.07</c:v>
                </c:pt>
                <c:pt idx="7">
                  <c:v>388.62</c:v>
                </c:pt>
                <c:pt idx="8">
                  <c:v>466.33</c:v>
                </c:pt>
                <c:pt idx="9">
                  <c:v>544.4</c:v>
                </c:pt>
                <c:pt idx="10">
                  <c:v>623.27</c:v>
                </c:pt>
                <c:pt idx="11">
                  <c:v>704.52</c:v>
                </c:pt>
                <c:pt idx="12">
                  <c:v>786.16</c:v>
                </c:pt>
                <c:pt idx="13">
                  <c:v>872.43</c:v>
                </c:pt>
                <c:pt idx="14">
                  <c:v>959.39</c:v>
                </c:pt>
                <c:pt idx="15">
                  <c:v>1048.8</c:v>
                </c:pt>
                <c:pt idx="16">
                  <c:v>1138.5</c:v>
                </c:pt>
              </c:numCache>
            </c:numRef>
          </c:xVal>
          <c:yVal>
            <c:numRef>
              <c:f>Лист1!$E$3:$E$19</c:f>
              <c:numCache>
                <c:formatCode>General</c:formatCode>
                <c:ptCount val="17"/>
                <c:pt idx="0">
                  <c:v>18.207999999999998</c:v>
                </c:pt>
                <c:pt idx="1">
                  <c:v>18.257999999999999</c:v>
                </c:pt>
                <c:pt idx="2">
                  <c:v>18.308</c:v>
                </c:pt>
                <c:pt idx="3">
                  <c:v>18.358000000000001</c:v>
                </c:pt>
                <c:pt idx="4">
                  <c:v>18.408000000000001</c:v>
                </c:pt>
                <c:pt idx="5">
                  <c:v>18.457999999999998</c:v>
                </c:pt>
                <c:pt idx="6">
                  <c:v>18.507999999999999</c:v>
                </c:pt>
                <c:pt idx="7">
                  <c:v>18.558</c:v>
                </c:pt>
                <c:pt idx="8">
                  <c:v>18.608000000000001</c:v>
                </c:pt>
                <c:pt idx="9">
                  <c:v>18.658000000000001</c:v>
                </c:pt>
                <c:pt idx="10">
                  <c:v>18.707999999999998</c:v>
                </c:pt>
                <c:pt idx="11">
                  <c:v>18.757999999999999</c:v>
                </c:pt>
                <c:pt idx="12">
                  <c:v>18.808</c:v>
                </c:pt>
                <c:pt idx="13">
                  <c:v>18.858000000000001</c:v>
                </c:pt>
                <c:pt idx="14">
                  <c:v>18.908000000000001</c:v>
                </c:pt>
                <c:pt idx="15">
                  <c:v>18.957999999999998</c:v>
                </c:pt>
                <c:pt idx="16">
                  <c:v>19.007999999999999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0200"/>
        <c:axId val="172519416"/>
      </c:scatterChart>
      <c:valAx>
        <c:axId val="172520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19416"/>
        <c:crosses val="autoZero"/>
        <c:crossBetween val="midCat"/>
        <c:majorUnit val="200"/>
      </c:valAx>
      <c:valAx>
        <c:axId val="172519416"/>
        <c:scaling>
          <c:orientation val="minMax"/>
          <c:max val="19.100000000000001"/>
          <c:min val="18.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Сопростивление, Ом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2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43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Лист1!$D$3:$D$18</c:f>
              <c:numCache>
                <c:formatCode>General</c:formatCode>
                <c:ptCount val="16"/>
                <c:pt idx="0">
                  <c:v>0</c:v>
                </c:pt>
                <c:pt idx="1">
                  <c:v>42.45</c:v>
                </c:pt>
                <c:pt idx="2">
                  <c:v>99.09</c:v>
                </c:pt>
                <c:pt idx="3">
                  <c:v>156.19</c:v>
                </c:pt>
                <c:pt idx="4">
                  <c:v>218.49</c:v>
                </c:pt>
                <c:pt idx="5">
                  <c:v>282.29000000000002</c:v>
                </c:pt>
                <c:pt idx="6">
                  <c:v>347.98</c:v>
                </c:pt>
                <c:pt idx="7">
                  <c:v>415.6</c:v>
                </c:pt>
                <c:pt idx="8">
                  <c:v>485.61</c:v>
                </c:pt>
                <c:pt idx="9">
                  <c:v>555.88</c:v>
                </c:pt>
                <c:pt idx="10">
                  <c:v>629.66999999999996</c:v>
                </c:pt>
                <c:pt idx="11">
                  <c:v>702.31</c:v>
                </c:pt>
                <c:pt idx="12">
                  <c:v>780.15</c:v>
                </c:pt>
                <c:pt idx="13">
                  <c:v>858.52</c:v>
                </c:pt>
                <c:pt idx="14">
                  <c:v>937.77</c:v>
                </c:pt>
                <c:pt idx="15">
                  <c:v>1020.88</c:v>
                </c:pt>
              </c:numCache>
            </c:numRef>
          </c:xVal>
          <c:yVal>
            <c:numRef>
              <c:f>Лист1!$C$3:$C$18</c:f>
              <c:numCache>
                <c:formatCode>General</c:formatCode>
                <c:ptCount val="16"/>
                <c:pt idx="0">
                  <c:v>18.071000000000002</c:v>
                </c:pt>
                <c:pt idx="1">
                  <c:v>18.120999999999999</c:v>
                </c:pt>
                <c:pt idx="2">
                  <c:v>18.170999999999999</c:v>
                </c:pt>
                <c:pt idx="3">
                  <c:v>18.221</c:v>
                </c:pt>
                <c:pt idx="4">
                  <c:v>18.271000000000001</c:v>
                </c:pt>
                <c:pt idx="5">
                  <c:v>18.321000000000002</c:v>
                </c:pt>
                <c:pt idx="6">
                  <c:v>18.370999999999999</c:v>
                </c:pt>
                <c:pt idx="7">
                  <c:v>18.420999999999999</c:v>
                </c:pt>
                <c:pt idx="8">
                  <c:v>18.471</c:v>
                </c:pt>
                <c:pt idx="9">
                  <c:v>18.521000000000001</c:v>
                </c:pt>
                <c:pt idx="10">
                  <c:v>18.571000000000002</c:v>
                </c:pt>
                <c:pt idx="11">
                  <c:v>18.620999999999999</c:v>
                </c:pt>
                <c:pt idx="12">
                  <c:v>18.670999999999999</c:v>
                </c:pt>
                <c:pt idx="13">
                  <c:v>18.721</c:v>
                </c:pt>
                <c:pt idx="14">
                  <c:v>18.771000000000001</c:v>
                </c:pt>
                <c:pt idx="15">
                  <c:v>18.821000000000002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160"/>
        <c:axId val="172521768"/>
      </c:scatterChart>
      <c:valAx>
        <c:axId val="172522160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768"/>
        <c:crosses val="autoZero"/>
        <c:crossBetween val="midCat"/>
        <c:majorUnit val="200"/>
      </c:valAx>
      <c:valAx>
        <c:axId val="172521768"/>
        <c:scaling>
          <c:orientation val="minMax"/>
          <c:max val="1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Сопротивление,</a:t>
                </a:r>
                <a:r>
                  <a:rPr lang="ru-RU" baseline="0"/>
                  <a:t> Ом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43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Лист1!$B$3:$B$17</c:f>
              <c:numCache>
                <c:formatCode>General</c:formatCode>
                <c:ptCount val="15"/>
                <c:pt idx="0">
                  <c:v>0</c:v>
                </c:pt>
                <c:pt idx="1">
                  <c:v>43.56</c:v>
                </c:pt>
                <c:pt idx="2">
                  <c:v>87.22</c:v>
                </c:pt>
                <c:pt idx="3">
                  <c:v>131.22</c:v>
                </c:pt>
                <c:pt idx="4">
                  <c:v>177.59</c:v>
                </c:pt>
                <c:pt idx="5">
                  <c:v>225.53</c:v>
                </c:pt>
                <c:pt idx="6">
                  <c:v>273.86</c:v>
                </c:pt>
                <c:pt idx="7">
                  <c:v>325.83999999999997</c:v>
                </c:pt>
                <c:pt idx="8">
                  <c:v>378.21</c:v>
                </c:pt>
                <c:pt idx="9">
                  <c:v>432.54</c:v>
                </c:pt>
                <c:pt idx="10">
                  <c:v>488.09</c:v>
                </c:pt>
                <c:pt idx="11">
                  <c:v>544.95000000000005</c:v>
                </c:pt>
                <c:pt idx="12">
                  <c:v>603.07000000000005</c:v>
                </c:pt>
                <c:pt idx="13">
                  <c:v>663.26</c:v>
                </c:pt>
                <c:pt idx="14">
                  <c:v>724.52</c:v>
                </c:pt>
              </c:numCache>
            </c:numRef>
          </c:xVal>
          <c:yVal>
            <c:numRef>
              <c:f>Лист1!$A$3:$A$17</c:f>
              <c:numCache>
                <c:formatCode>General</c:formatCode>
                <c:ptCount val="15"/>
                <c:pt idx="0">
                  <c:v>18.103000000000002</c:v>
                </c:pt>
                <c:pt idx="1">
                  <c:v>18.152999999999999</c:v>
                </c:pt>
                <c:pt idx="2">
                  <c:v>18.202999999999999</c:v>
                </c:pt>
                <c:pt idx="3">
                  <c:v>18.253</c:v>
                </c:pt>
                <c:pt idx="4">
                  <c:v>18.303000000000001</c:v>
                </c:pt>
                <c:pt idx="5">
                  <c:v>18.353000000000002</c:v>
                </c:pt>
                <c:pt idx="6">
                  <c:v>18.402999999999999</c:v>
                </c:pt>
                <c:pt idx="7">
                  <c:v>18.452999999999999</c:v>
                </c:pt>
                <c:pt idx="8">
                  <c:v>18.503</c:v>
                </c:pt>
                <c:pt idx="9">
                  <c:v>18.553000000000001</c:v>
                </c:pt>
                <c:pt idx="10">
                  <c:v>18.603000000000002</c:v>
                </c:pt>
                <c:pt idx="11">
                  <c:v>18.652999999999999</c:v>
                </c:pt>
                <c:pt idx="12">
                  <c:v>18.702999999999999</c:v>
                </c:pt>
                <c:pt idx="13">
                  <c:v>18.753</c:v>
                </c:pt>
                <c:pt idx="14">
                  <c:v>18.803000000000001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8240"/>
        <c:axId val="172519024"/>
      </c:scatterChart>
      <c:valAx>
        <c:axId val="172518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19024"/>
        <c:crosses val="autoZero"/>
        <c:crossBetween val="midCat"/>
        <c:majorUnit val="200"/>
      </c:valAx>
      <c:valAx>
        <c:axId val="172519024"/>
        <c:scaling>
          <c:orientation val="minMax"/>
          <c:max val="18.899999999999999"/>
          <c:min val="18.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Сопротивление,</a:t>
                </a:r>
                <a:r>
                  <a:rPr lang="ru-RU" baseline="0"/>
                  <a:t> Ом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182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082458442694663E-2"/>
                  <c:y val="-0.20461796442111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Лист1!$H$3:$H$16</c:f>
              <c:numCache>
                <c:formatCode>General</c:formatCode>
                <c:ptCount val="14"/>
                <c:pt idx="0">
                  <c:v>18.103000000000002</c:v>
                </c:pt>
                <c:pt idx="1">
                  <c:v>18.152999999999999</c:v>
                </c:pt>
                <c:pt idx="2">
                  <c:v>18.202999999999999</c:v>
                </c:pt>
                <c:pt idx="3">
                  <c:v>18.253</c:v>
                </c:pt>
                <c:pt idx="4">
                  <c:v>18.303000000000001</c:v>
                </c:pt>
                <c:pt idx="5">
                  <c:v>18.353000000000002</c:v>
                </c:pt>
                <c:pt idx="6">
                  <c:v>18.402999999999999</c:v>
                </c:pt>
                <c:pt idx="7">
                  <c:v>18.452999999999999</c:v>
                </c:pt>
                <c:pt idx="8">
                  <c:v>18.503</c:v>
                </c:pt>
                <c:pt idx="9">
                  <c:v>18.553000000000001</c:v>
                </c:pt>
                <c:pt idx="10">
                  <c:v>18.603000000000002</c:v>
                </c:pt>
                <c:pt idx="11">
                  <c:v>18.652999999999999</c:v>
                </c:pt>
                <c:pt idx="12">
                  <c:v>18.702999999999999</c:v>
                </c:pt>
                <c:pt idx="13">
                  <c:v>18.753</c:v>
                </c:pt>
              </c:numCache>
            </c:numRef>
          </c:xVal>
          <c:yVal>
            <c:numRef>
              <c:f>Лист1!$J$3:$J$16</c:f>
              <c:numCache>
                <c:formatCode>General</c:formatCode>
                <c:ptCount val="14"/>
                <c:pt idx="0">
                  <c:v>1.1478420569329007E-3</c:v>
                </c:pt>
                <c:pt idx="1">
                  <c:v>1.1452130096198056E-3</c:v>
                </c:pt>
                <c:pt idx="2">
                  <c:v>1.1363636363636526E-3</c:v>
                </c:pt>
                <c:pt idx="3">
                  <c:v>1.0782833728704055E-3</c:v>
                </c:pt>
                <c:pt idx="4">
                  <c:v>1.042970379641233E-3</c:v>
                </c:pt>
                <c:pt idx="5">
                  <c:v>1.0345541071797464E-3</c:v>
                </c:pt>
                <c:pt idx="6">
                  <c:v>9.6190842631782895E-4</c:v>
                </c:pt>
                <c:pt idx="7">
                  <c:v>9.547450830628357E-4</c:v>
                </c:pt>
                <c:pt idx="8">
                  <c:v>9.2030185900976761E-4</c:v>
                </c:pt>
                <c:pt idx="9">
                  <c:v>9.000900090009136E-4</c:v>
                </c:pt>
                <c:pt idx="10">
                  <c:v>8.7935279634184134E-4</c:v>
                </c:pt>
                <c:pt idx="11">
                  <c:v>8.6028905712320556E-4</c:v>
                </c:pt>
                <c:pt idx="12">
                  <c:v>8.3070277454727962E-4</c:v>
                </c:pt>
                <c:pt idx="13">
                  <c:v>8.1619327456742934E-4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8632"/>
        <c:axId val="172522552"/>
      </c:scatterChart>
      <c:valAx>
        <c:axId val="1725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 </a:t>
                </a:r>
                <a:r>
                  <a:rPr lang="en-US"/>
                  <a:t>R</a:t>
                </a:r>
                <a:r>
                  <a:rPr lang="ru-RU"/>
                  <a:t>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552"/>
        <c:crosses val="autoZero"/>
        <c:crossBetween val="midCat"/>
      </c:valAx>
      <c:valAx>
        <c:axId val="1725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dR/dt</a:t>
                </a:r>
                <a:r>
                  <a:rPr lang="ru-RU"/>
                  <a:t>,</a:t>
                </a:r>
                <a:r>
                  <a:rPr lang="ru-RU" baseline="0"/>
                  <a:t> Ом/с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1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082458442694663E-2"/>
                  <c:y val="-0.20461796442111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Лист1!$N$4:$N$17</c:f>
              <c:numCache>
                <c:formatCode>General</c:formatCode>
                <c:ptCount val="14"/>
                <c:pt idx="0">
                  <c:v>18.120999999999999</c:v>
                </c:pt>
                <c:pt idx="1">
                  <c:v>18.170999999999999</c:v>
                </c:pt>
                <c:pt idx="2">
                  <c:v>18.221</c:v>
                </c:pt>
                <c:pt idx="3">
                  <c:v>18.271000000000001</c:v>
                </c:pt>
                <c:pt idx="4">
                  <c:v>18.321000000000002</c:v>
                </c:pt>
                <c:pt idx="5">
                  <c:v>18.370999999999999</c:v>
                </c:pt>
                <c:pt idx="6">
                  <c:v>18.420999999999999</c:v>
                </c:pt>
                <c:pt idx="7">
                  <c:v>18.471</c:v>
                </c:pt>
                <c:pt idx="8">
                  <c:v>18.521000000000001</c:v>
                </c:pt>
                <c:pt idx="9">
                  <c:v>18.571000000000002</c:v>
                </c:pt>
                <c:pt idx="10">
                  <c:v>18.620999999999999</c:v>
                </c:pt>
                <c:pt idx="11">
                  <c:v>18.670999999999999</c:v>
                </c:pt>
                <c:pt idx="12">
                  <c:v>18.721</c:v>
                </c:pt>
                <c:pt idx="13">
                  <c:v>18.771000000000001</c:v>
                </c:pt>
              </c:numCache>
            </c:numRef>
          </c:xVal>
          <c:yVal>
            <c:numRef>
              <c:f>Лист1!$P$4:$P$17</c:f>
              <c:numCache>
                <c:formatCode>General</c:formatCode>
                <c:ptCount val="14"/>
                <c:pt idx="0">
                  <c:v>8.8276836158193348E-4</c:v>
                </c:pt>
                <c:pt idx="1">
                  <c:v>8.7565674255693027E-4</c:v>
                </c:pt>
                <c:pt idx="2">
                  <c:v>8.0256821829856665E-4</c:v>
                </c:pt>
                <c:pt idx="3">
                  <c:v>7.8369905956113955E-4</c:v>
                </c:pt>
                <c:pt idx="4">
                  <c:v>7.6115086010042864E-4</c:v>
                </c:pt>
                <c:pt idx="5">
                  <c:v>7.3942620526472509E-4</c:v>
                </c:pt>
                <c:pt idx="6">
                  <c:v>7.1418368804457527E-4</c:v>
                </c:pt>
                <c:pt idx="7">
                  <c:v>7.1154119823538817E-4</c:v>
                </c:pt>
                <c:pt idx="8">
                  <c:v>6.7759859059494151E-4</c:v>
                </c:pt>
                <c:pt idx="9">
                  <c:v>6.8832599118938832E-4</c:v>
                </c:pt>
                <c:pt idx="10">
                  <c:v>6.423432682425577E-4</c:v>
                </c:pt>
                <c:pt idx="11">
                  <c:v>6.379992344009278E-4</c:v>
                </c:pt>
                <c:pt idx="12">
                  <c:v>6.3091482649843165E-4</c:v>
                </c:pt>
                <c:pt idx="13">
                  <c:v>6.0161232102034297E-4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4904"/>
        <c:axId val="172525296"/>
      </c:scatterChart>
      <c:valAx>
        <c:axId val="17252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en-US"/>
                  <a:t> R</a:t>
                </a:r>
                <a:r>
                  <a:rPr lang="ru-RU"/>
                  <a:t>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5296"/>
        <c:crosses val="autoZero"/>
        <c:crossBetween val="midCat"/>
      </c:valAx>
      <c:valAx>
        <c:axId val="1725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dR/dt</a:t>
                </a:r>
                <a:r>
                  <a:rPr lang="ru-RU"/>
                  <a:t>,</a:t>
                </a:r>
                <a:r>
                  <a:rPr lang="ru-RU" baseline="0"/>
                  <a:t> Ом/с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082458442694663E-2"/>
                  <c:y val="-0.20461796442111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Лист1!$T$6:$T$17</c:f>
              <c:numCache>
                <c:formatCode>General</c:formatCode>
                <c:ptCount val="12"/>
                <c:pt idx="0">
                  <c:v>18.408000000000001</c:v>
                </c:pt>
                <c:pt idx="1">
                  <c:v>18.457999999999998</c:v>
                </c:pt>
                <c:pt idx="2">
                  <c:v>18.507999999999999</c:v>
                </c:pt>
                <c:pt idx="3">
                  <c:v>18.558</c:v>
                </c:pt>
                <c:pt idx="4">
                  <c:v>18.608000000000001</c:v>
                </c:pt>
                <c:pt idx="5">
                  <c:v>18.658000000000001</c:v>
                </c:pt>
                <c:pt idx="6">
                  <c:v>18.707999999999998</c:v>
                </c:pt>
                <c:pt idx="7">
                  <c:v>18.757999999999999</c:v>
                </c:pt>
                <c:pt idx="8">
                  <c:v>18.808</c:v>
                </c:pt>
                <c:pt idx="9">
                  <c:v>18.858000000000001</c:v>
                </c:pt>
                <c:pt idx="10">
                  <c:v>18.908000000000001</c:v>
                </c:pt>
                <c:pt idx="11">
                  <c:v>18.957999999999998</c:v>
                </c:pt>
              </c:numCache>
            </c:numRef>
          </c:xVal>
          <c:yVal>
            <c:numRef>
              <c:f>Лист1!$V$6:$V$17</c:f>
              <c:numCache>
                <c:formatCode>General</c:formatCode>
                <c:ptCount val="12"/>
                <c:pt idx="0">
                  <c:v>7.1012640249960455E-4</c:v>
                </c:pt>
                <c:pt idx="1">
                  <c:v>7.0096733492220275E-4</c:v>
                </c:pt>
                <c:pt idx="2">
                  <c:v>6.7980965329708643E-4</c:v>
                </c:pt>
                <c:pt idx="3">
                  <c:v>6.4341783554241051E-4</c:v>
                </c:pt>
                <c:pt idx="4">
                  <c:v>6.4045087741771117E-4</c:v>
                </c:pt>
                <c:pt idx="5">
                  <c:v>6.3395460884997027E-4</c:v>
                </c:pt>
                <c:pt idx="6">
                  <c:v>6.1538461538462408E-4</c:v>
                </c:pt>
                <c:pt idx="7">
                  <c:v>6.124448799608123E-4</c:v>
                </c:pt>
                <c:pt idx="8">
                  <c:v>5.7957575055060532E-4</c:v>
                </c:pt>
                <c:pt idx="9">
                  <c:v>5.7497700091997108E-4</c:v>
                </c:pt>
                <c:pt idx="10">
                  <c:v>5.5922156358346022E-4</c:v>
                </c:pt>
                <c:pt idx="11">
                  <c:v>5.5741360089186945E-4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6000"/>
        <c:axId val="173364824"/>
      </c:scatterChart>
      <c:valAx>
        <c:axId val="1733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en-US"/>
                  <a:t> R</a:t>
                </a:r>
                <a:r>
                  <a:rPr lang="ru-RU"/>
                  <a:t>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64824"/>
        <c:crosses val="autoZero"/>
        <c:crossBetween val="midCat"/>
      </c:valAx>
      <c:valAx>
        <c:axId val="1733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dR/dt,</a:t>
                </a:r>
                <a:r>
                  <a:rPr lang="en-US" baseline="0"/>
                  <a:t> </a:t>
                </a:r>
                <a:r>
                  <a:rPr lang="ru-RU" baseline="0"/>
                  <a:t>Ом/с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23</xdr:row>
      <xdr:rowOff>30480</xdr:rowOff>
    </xdr:from>
    <xdr:to>
      <xdr:col>8</xdr:col>
      <xdr:colOff>190500</xdr:colOff>
      <xdr:row>46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468630</xdr:colOff>
      <xdr:row>23</xdr:row>
      <xdr:rowOff>22860</xdr:rowOff>
    </xdr:from>
    <xdr:to>
      <xdr:col>16</xdr:col>
      <xdr:colOff>480060</xdr:colOff>
      <xdr:row>46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23</xdr:row>
      <xdr:rowOff>0</xdr:rowOff>
    </xdr:from>
    <xdr:to>
      <xdr:col>25</xdr:col>
      <xdr:colOff>22860</xdr:colOff>
      <xdr:row>47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525780</xdr:colOff>
      <xdr:row>49</xdr:row>
      <xdr:rowOff>83820</xdr:rowOff>
    </xdr:from>
    <xdr:to>
      <xdr:col>25</xdr:col>
      <xdr:colOff>167640</xdr:colOff>
      <xdr:row>75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518160</xdr:colOff>
      <xdr:row>47</xdr:row>
      <xdr:rowOff>114300</xdr:rowOff>
    </xdr:from>
    <xdr:to>
      <xdr:col>17</xdr:col>
      <xdr:colOff>175260</xdr:colOff>
      <xdr:row>72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91440</xdr:rowOff>
    </xdr:from>
    <xdr:to>
      <xdr:col>8</xdr:col>
      <xdr:colOff>358140</xdr:colOff>
      <xdr:row>74</xdr:row>
      <xdr:rowOff>83820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topLeftCell="M1" zoomScale="78" workbookViewId="0">
      <selection activeCell="V3" sqref="V3:V17"/>
    </sheetView>
  </sheetViews>
  <sheetFormatPr defaultRowHeight="14.4" x14ac:dyDescent="0.3"/>
  <sheetData>
    <row r="1" spans="1:25" x14ac:dyDescent="0.3">
      <c r="A1" s="3" t="s">
        <v>2</v>
      </c>
      <c r="B1" s="3"/>
      <c r="C1" t="s">
        <v>3</v>
      </c>
      <c r="E1" t="s">
        <v>4</v>
      </c>
      <c r="H1" s="3" t="s">
        <v>2</v>
      </c>
      <c r="N1" t="s">
        <v>3</v>
      </c>
      <c r="T1" t="s">
        <v>4</v>
      </c>
    </row>
    <row r="2" spans="1:25" ht="15" thickBot="1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1</v>
      </c>
      <c r="N2" t="s">
        <v>0</v>
      </c>
      <c r="O2" t="s">
        <v>1</v>
      </c>
      <c r="T2" t="s">
        <v>0</v>
      </c>
      <c r="U2" t="s">
        <v>1</v>
      </c>
    </row>
    <row r="3" spans="1:25" ht="15" thickBot="1" x14ac:dyDescent="0.35">
      <c r="A3" s="1">
        <v>18.103000000000002</v>
      </c>
      <c r="B3" s="1">
        <v>0</v>
      </c>
      <c r="C3" s="1">
        <v>18.071000000000002</v>
      </c>
      <c r="D3" s="1">
        <v>0</v>
      </c>
      <c r="E3" s="1">
        <v>18.207999999999998</v>
      </c>
      <c r="F3" s="1">
        <v>0</v>
      </c>
      <c r="H3" s="1">
        <v>18.103000000000002</v>
      </c>
      <c r="I3" s="1">
        <v>0</v>
      </c>
      <c r="J3">
        <f>(H4-H3)/(I4-I3)</f>
        <v>1.1478420569329007E-3</v>
      </c>
      <c r="N3" s="1">
        <v>18.071000000000002</v>
      </c>
      <c r="O3" s="1">
        <v>0</v>
      </c>
      <c r="P3">
        <f>(N4-N3)/(O4-O3)</f>
        <v>1.1778563015311461E-3</v>
      </c>
      <c r="T3" s="1">
        <v>18.207999999999998</v>
      </c>
      <c r="U3" s="1">
        <v>0</v>
      </c>
      <c r="V3">
        <f>(T4-T3)/(U4-U3)</f>
        <v>1.111852346008466E-3</v>
      </c>
    </row>
    <row r="4" spans="1:25" ht="15" thickBot="1" x14ac:dyDescent="0.35">
      <c r="A4" s="1">
        <v>18.152999999999999</v>
      </c>
      <c r="B4" s="1">
        <v>43.56</v>
      </c>
      <c r="C4" s="1">
        <v>18.120999999999999</v>
      </c>
      <c r="D4" s="1">
        <v>42.45</v>
      </c>
      <c r="E4" s="1">
        <v>18.257999999999999</v>
      </c>
      <c r="F4" s="1">
        <v>44.97</v>
      </c>
      <c r="H4" s="1">
        <v>18.152999999999999</v>
      </c>
      <c r="I4" s="1">
        <v>43.56</v>
      </c>
      <c r="J4">
        <f t="shared" ref="J4:J16" si="0">(H5-H4)/(I5-I4)</f>
        <v>1.1452130096198056E-3</v>
      </c>
      <c r="N4" s="1">
        <v>18.120999999999999</v>
      </c>
      <c r="O4" s="1">
        <v>42.45</v>
      </c>
      <c r="P4">
        <f t="shared" ref="P4:P17" si="1">(N5-N4)/(O5-O4)</f>
        <v>8.8276836158193348E-4</v>
      </c>
      <c r="T4" s="1">
        <v>18.257999999999999</v>
      </c>
      <c r="U4" s="1">
        <v>44.97</v>
      </c>
      <c r="V4">
        <f>(W5-T4)/(X5-U4)</f>
        <v>1.1334013374135945E-3</v>
      </c>
    </row>
    <row r="5" spans="1:25" ht="15" thickBot="1" x14ac:dyDescent="0.35">
      <c r="A5" s="1">
        <v>18.202999999999999</v>
      </c>
      <c r="B5" s="1">
        <v>87.22</v>
      </c>
      <c r="C5" s="1">
        <v>18.170999999999999</v>
      </c>
      <c r="D5" s="1">
        <v>99.09</v>
      </c>
      <c r="E5" s="1">
        <v>18.308</v>
      </c>
      <c r="F5" s="2">
        <f>(F4+F6)/2</f>
        <v>89.084999999999994</v>
      </c>
      <c r="H5" s="1">
        <v>18.202999999999999</v>
      </c>
      <c r="I5" s="1">
        <v>87.22</v>
      </c>
      <c r="J5">
        <f t="shared" si="0"/>
        <v>1.1363636363636526E-3</v>
      </c>
      <c r="N5" s="1">
        <v>18.170999999999999</v>
      </c>
      <c r="O5" s="1">
        <v>99.09</v>
      </c>
      <c r="P5">
        <f t="shared" si="1"/>
        <v>8.7565674255693027E-4</v>
      </c>
      <c r="T5" s="1">
        <v>18.358000000000001</v>
      </c>
      <c r="U5" s="1">
        <v>133.19999999999999</v>
      </c>
      <c r="V5">
        <f t="shared" ref="V5:V17" si="2">(T6-T5)/(U6-U5)</f>
        <v>1.2459506603538669E-3</v>
      </c>
      <c r="W5" s="1">
        <v>18.308</v>
      </c>
      <c r="X5" s="2">
        <f>(U4+U5)/2</f>
        <v>89.084999999999994</v>
      </c>
      <c r="Y5">
        <f>(T5-W5)/(U5-X5)</f>
        <v>1.1334013374135945E-3</v>
      </c>
    </row>
    <row r="6" spans="1:25" ht="15" thickBot="1" x14ac:dyDescent="0.35">
      <c r="A6" s="1">
        <v>18.253</v>
      </c>
      <c r="B6" s="1">
        <v>131.22</v>
      </c>
      <c r="C6" s="1">
        <v>18.221</v>
      </c>
      <c r="D6" s="1">
        <v>156.19</v>
      </c>
      <c r="E6" s="1">
        <v>18.358000000000001</v>
      </c>
      <c r="F6" s="1">
        <v>133.19999999999999</v>
      </c>
      <c r="H6" s="1">
        <v>18.253</v>
      </c>
      <c r="I6" s="1">
        <v>131.22</v>
      </c>
      <c r="J6">
        <f t="shared" si="0"/>
        <v>1.0782833728704055E-3</v>
      </c>
      <c r="N6" s="1">
        <v>18.221</v>
      </c>
      <c r="O6" s="1">
        <v>156.19</v>
      </c>
      <c r="P6">
        <f t="shared" si="1"/>
        <v>8.0256821829856665E-4</v>
      </c>
      <c r="T6" s="1">
        <v>18.408000000000001</v>
      </c>
      <c r="U6" s="1">
        <v>173.33</v>
      </c>
      <c r="V6">
        <f t="shared" si="2"/>
        <v>7.1012640249960455E-4</v>
      </c>
    </row>
    <row r="7" spans="1:25" ht="15" thickBot="1" x14ac:dyDescent="0.35">
      <c r="A7" s="1">
        <v>18.303000000000001</v>
      </c>
      <c r="B7" s="1">
        <v>177.59</v>
      </c>
      <c r="C7" s="1">
        <v>18.271000000000001</v>
      </c>
      <c r="D7" s="1">
        <v>218.49</v>
      </c>
      <c r="E7" s="1">
        <v>18.408000000000001</v>
      </c>
      <c r="F7" s="1">
        <v>173.33</v>
      </c>
      <c r="H7" s="1">
        <v>18.303000000000001</v>
      </c>
      <c r="I7" s="1">
        <v>177.59</v>
      </c>
      <c r="J7">
        <f t="shared" si="0"/>
        <v>1.042970379641233E-3</v>
      </c>
      <c r="N7" s="1">
        <v>18.271000000000001</v>
      </c>
      <c r="O7" s="1">
        <v>218.49</v>
      </c>
      <c r="P7">
        <f t="shared" si="1"/>
        <v>7.8369905956113955E-4</v>
      </c>
      <c r="T7" s="1">
        <v>18.457999999999998</v>
      </c>
      <c r="U7" s="1">
        <v>243.74</v>
      </c>
      <c r="V7">
        <f t="shared" si="2"/>
        <v>7.0096733492220275E-4</v>
      </c>
    </row>
    <row r="8" spans="1:25" ht="15" thickBot="1" x14ac:dyDescent="0.35">
      <c r="A8" s="1">
        <v>18.353000000000002</v>
      </c>
      <c r="B8" s="1">
        <v>225.53</v>
      </c>
      <c r="C8" s="1">
        <v>18.321000000000002</v>
      </c>
      <c r="D8" s="1">
        <v>282.29000000000002</v>
      </c>
      <c r="E8" s="1">
        <v>18.457999999999998</v>
      </c>
      <c r="F8" s="1">
        <v>243.74</v>
      </c>
      <c r="H8" s="1">
        <v>18.353000000000002</v>
      </c>
      <c r="I8" s="1">
        <v>225.53</v>
      </c>
      <c r="J8">
        <f t="shared" si="0"/>
        <v>1.0345541071797464E-3</v>
      </c>
      <c r="N8" s="1">
        <v>18.321000000000002</v>
      </c>
      <c r="O8" s="1">
        <v>282.29000000000002</v>
      </c>
      <c r="P8">
        <f t="shared" si="1"/>
        <v>7.6115086010042864E-4</v>
      </c>
      <c r="T8" s="1">
        <v>18.507999999999999</v>
      </c>
      <c r="U8" s="1">
        <v>315.07</v>
      </c>
      <c r="V8">
        <f t="shared" si="2"/>
        <v>6.7980965329708643E-4</v>
      </c>
    </row>
    <row r="9" spans="1:25" ht="15" thickBot="1" x14ac:dyDescent="0.35">
      <c r="A9" s="1">
        <v>18.402999999999999</v>
      </c>
      <c r="B9" s="1">
        <v>273.86</v>
      </c>
      <c r="C9" s="1">
        <v>18.370999999999999</v>
      </c>
      <c r="D9" s="1">
        <v>347.98</v>
      </c>
      <c r="E9" s="1">
        <v>18.507999999999999</v>
      </c>
      <c r="F9" s="1">
        <v>315.07</v>
      </c>
      <c r="H9" s="1">
        <v>18.402999999999999</v>
      </c>
      <c r="I9" s="1">
        <v>273.86</v>
      </c>
      <c r="J9">
        <f t="shared" si="0"/>
        <v>9.6190842631782895E-4</v>
      </c>
      <c r="N9" s="1">
        <v>18.370999999999999</v>
      </c>
      <c r="O9" s="1">
        <v>347.98</v>
      </c>
      <c r="P9">
        <f t="shared" si="1"/>
        <v>7.3942620526472509E-4</v>
      </c>
      <c r="T9" s="1">
        <v>18.558</v>
      </c>
      <c r="U9" s="1">
        <v>388.62</v>
      </c>
      <c r="V9">
        <f t="shared" si="2"/>
        <v>6.4341783554241051E-4</v>
      </c>
    </row>
    <row r="10" spans="1:25" ht="15" thickBot="1" x14ac:dyDescent="0.35">
      <c r="A10" s="1">
        <v>18.452999999999999</v>
      </c>
      <c r="B10" s="1">
        <v>325.83999999999997</v>
      </c>
      <c r="C10" s="1">
        <v>18.420999999999999</v>
      </c>
      <c r="D10" s="1">
        <v>415.6</v>
      </c>
      <c r="E10" s="1">
        <v>18.558</v>
      </c>
      <c r="F10" s="1">
        <v>388.62</v>
      </c>
      <c r="H10" s="1">
        <v>18.452999999999999</v>
      </c>
      <c r="I10" s="1">
        <v>325.83999999999997</v>
      </c>
      <c r="J10">
        <f t="shared" si="0"/>
        <v>9.547450830628357E-4</v>
      </c>
      <c r="N10" s="1">
        <v>18.420999999999999</v>
      </c>
      <c r="O10" s="1">
        <v>415.6</v>
      </c>
      <c r="P10">
        <f t="shared" si="1"/>
        <v>7.1418368804457527E-4</v>
      </c>
      <c r="T10" s="1">
        <v>18.608000000000001</v>
      </c>
      <c r="U10" s="1">
        <v>466.33</v>
      </c>
      <c r="V10">
        <f t="shared" si="2"/>
        <v>6.4045087741771117E-4</v>
      </c>
    </row>
    <row r="11" spans="1:25" ht="15" thickBot="1" x14ac:dyDescent="0.35">
      <c r="A11" s="1">
        <v>18.503</v>
      </c>
      <c r="B11" s="1">
        <v>378.21</v>
      </c>
      <c r="C11" s="1">
        <v>18.471</v>
      </c>
      <c r="D11" s="1">
        <v>485.61</v>
      </c>
      <c r="E11" s="1">
        <v>18.608000000000001</v>
      </c>
      <c r="F11" s="1">
        <v>466.33</v>
      </c>
      <c r="H11" s="1">
        <v>18.503</v>
      </c>
      <c r="I11" s="1">
        <v>378.21</v>
      </c>
      <c r="J11">
        <f t="shared" si="0"/>
        <v>9.2030185900976761E-4</v>
      </c>
      <c r="N11" s="1">
        <v>18.471</v>
      </c>
      <c r="O11" s="1">
        <v>485.61</v>
      </c>
      <c r="P11">
        <f t="shared" si="1"/>
        <v>7.1154119823538817E-4</v>
      </c>
      <c r="T11" s="1">
        <v>18.658000000000001</v>
      </c>
      <c r="U11" s="1">
        <v>544.4</v>
      </c>
      <c r="V11">
        <f t="shared" si="2"/>
        <v>6.3395460884997027E-4</v>
      </c>
    </row>
    <row r="12" spans="1:25" ht="15" thickBot="1" x14ac:dyDescent="0.35">
      <c r="A12" s="1">
        <v>18.553000000000001</v>
      </c>
      <c r="B12" s="1">
        <v>432.54</v>
      </c>
      <c r="C12" s="1">
        <v>18.521000000000001</v>
      </c>
      <c r="D12" s="1">
        <v>555.88</v>
      </c>
      <c r="E12" s="1">
        <v>18.658000000000001</v>
      </c>
      <c r="F12" s="1">
        <v>544.4</v>
      </c>
      <c r="H12" s="1">
        <v>18.553000000000001</v>
      </c>
      <c r="I12" s="1">
        <v>432.54</v>
      </c>
      <c r="J12">
        <f t="shared" si="0"/>
        <v>9.000900090009136E-4</v>
      </c>
      <c r="N12" s="1">
        <v>18.521000000000001</v>
      </c>
      <c r="O12" s="1">
        <v>555.88</v>
      </c>
      <c r="P12">
        <f t="shared" si="1"/>
        <v>6.7759859059494151E-4</v>
      </c>
      <c r="T12" s="1">
        <v>18.707999999999998</v>
      </c>
      <c r="U12" s="1">
        <v>623.27</v>
      </c>
      <c r="V12">
        <f t="shared" si="2"/>
        <v>6.1538461538462408E-4</v>
      </c>
    </row>
    <row r="13" spans="1:25" ht="15" thickBot="1" x14ac:dyDescent="0.35">
      <c r="A13" s="1">
        <v>18.603000000000002</v>
      </c>
      <c r="B13" s="1">
        <v>488.09</v>
      </c>
      <c r="C13" s="1">
        <v>18.571000000000002</v>
      </c>
      <c r="D13" s="1">
        <v>629.66999999999996</v>
      </c>
      <c r="E13" s="1">
        <v>18.707999999999998</v>
      </c>
      <c r="F13" s="1">
        <v>623.27</v>
      </c>
      <c r="H13" s="1">
        <v>18.603000000000002</v>
      </c>
      <c r="I13" s="1">
        <v>488.09</v>
      </c>
      <c r="J13">
        <f t="shared" si="0"/>
        <v>8.7935279634184134E-4</v>
      </c>
      <c r="N13" s="1">
        <v>18.571000000000002</v>
      </c>
      <c r="O13" s="1">
        <v>629.66999999999996</v>
      </c>
      <c r="P13">
        <f t="shared" si="1"/>
        <v>6.8832599118938832E-4</v>
      </c>
      <c r="T13" s="1">
        <v>18.757999999999999</v>
      </c>
      <c r="U13" s="1">
        <v>704.52</v>
      </c>
      <c r="V13">
        <f t="shared" si="2"/>
        <v>6.124448799608123E-4</v>
      </c>
    </row>
    <row r="14" spans="1:25" ht="15" thickBot="1" x14ac:dyDescent="0.35">
      <c r="A14" s="1">
        <v>18.652999999999999</v>
      </c>
      <c r="B14" s="1">
        <v>544.95000000000005</v>
      </c>
      <c r="C14" s="1">
        <v>18.620999999999999</v>
      </c>
      <c r="D14" s="1">
        <v>702.31</v>
      </c>
      <c r="E14" s="1">
        <v>18.757999999999999</v>
      </c>
      <c r="F14" s="1">
        <v>704.52</v>
      </c>
      <c r="H14" s="1">
        <v>18.652999999999999</v>
      </c>
      <c r="I14" s="1">
        <v>544.95000000000005</v>
      </c>
      <c r="J14">
        <f t="shared" si="0"/>
        <v>8.6028905712320556E-4</v>
      </c>
      <c r="N14" s="1">
        <v>18.620999999999999</v>
      </c>
      <c r="O14" s="1">
        <v>702.31</v>
      </c>
      <c r="P14">
        <f t="shared" si="1"/>
        <v>6.423432682425577E-4</v>
      </c>
      <c r="T14" s="1">
        <v>18.808</v>
      </c>
      <c r="U14" s="1">
        <v>786.16</v>
      </c>
      <c r="V14">
        <f t="shared" si="2"/>
        <v>5.7957575055060532E-4</v>
      </c>
    </row>
    <row r="15" spans="1:25" ht="15" thickBot="1" x14ac:dyDescent="0.35">
      <c r="A15" s="1">
        <v>18.702999999999999</v>
      </c>
      <c r="B15" s="1">
        <v>603.07000000000005</v>
      </c>
      <c r="C15" s="1">
        <v>18.670999999999999</v>
      </c>
      <c r="D15" s="1">
        <v>780.15</v>
      </c>
      <c r="E15" s="1">
        <v>18.808</v>
      </c>
      <c r="F15" s="1">
        <v>786.16</v>
      </c>
      <c r="H15" s="1">
        <v>18.702999999999999</v>
      </c>
      <c r="I15" s="1">
        <v>603.07000000000005</v>
      </c>
      <c r="J15">
        <f t="shared" si="0"/>
        <v>8.3070277454727962E-4</v>
      </c>
      <c r="N15" s="1">
        <v>18.670999999999999</v>
      </c>
      <c r="O15" s="1">
        <v>780.15</v>
      </c>
      <c r="P15">
        <f t="shared" si="1"/>
        <v>6.379992344009278E-4</v>
      </c>
      <c r="T15" s="1">
        <v>18.858000000000001</v>
      </c>
      <c r="U15" s="1">
        <v>872.43</v>
      </c>
      <c r="V15">
        <f t="shared" si="2"/>
        <v>5.7497700091997108E-4</v>
      </c>
    </row>
    <row r="16" spans="1:25" ht="15" thickBot="1" x14ac:dyDescent="0.35">
      <c r="A16" s="1">
        <v>18.753</v>
      </c>
      <c r="B16" s="1">
        <v>663.26</v>
      </c>
      <c r="C16" s="1">
        <v>18.721</v>
      </c>
      <c r="D16" s="1">
        <v>858.52</v>
      </c>
      <c r="E16" s="1">
        <v>18.858000000000001</v>
      </c>
      <c r="F16" s="1">
        <v>872.43</v>
      </c>
      <c r="H16" s="1">
        <v>18.753</v>
      </c>
      <c r="I16" s="1">
        <v>663.26</v>
      </c>
      <c r="J16">
        <f t="shared" si="0"/>
        <v>8.1619327456742934E-4</v>
      </c>
      <c r="N16" s="1">
        <v>18.721</v>
      </c>
      <c r="O16" s="1">
        <v>858.52</v>
      </c>
      <c r="P16">
        <f t="shared" si="1"/>
        <v>6.3091482649843165E-4</v>
      </c>
      <c r="T16" s="1">
        <v>18.908000000000001</v>
      </c>
      <c r="U16" s="1">
        <v>959.39</v>
      </c>
      <c r="V16">
        <f t="shared" si="2"/>
        <v>5.5922156358346022E-4</v>
      </c>
    </row>
    <row r="17" spans="1:22" ht="15" thickBot="1" x14ac:dyDescent="0.35">
      <c r="A17" s="1">
        <v>18.803000000000001</v>
      </c>
      <c r="B17" s="1">
        <v>724.52</v>
      </c>
      <c r="C17" s="1">
        <v>18.771000000000001</v>
      </c>
      <c r="D17" s="1">
        <v>937.77</v>
      </c>
      <c r="E17" s="1">
        <v>18.908000000000001</v>
      </c>
      <c r="F17" s="1">
        <v>959.39</v>
      </c>
      <c r="H17" s="1">
        <v>18.803000000000001</v>
      </c>
      <c r="I17" s="1">
        <v>724.52</v>
      </c>
      <c r="N17" s="1">
        <v>18.771000000000001</v>
      </c>
      <c r="O17" s="1">
        <v>937.77</v>
      </c>
      <c r="P17">
        <f t="shared" si="1"/>
        <v>6.0161232102034297E-4</v>
      </c>
      <c r="T17" s="1">
        <v>18.957999999999998</v>
      </c>
      <c r="U17" s="1">
        <v>1048.8</v>
      </c>
      <c r="V17">
        <f t="shared" si="2"/>
        <v>5.5741360089186945E-4</v>
      </c>
    </row>
    <row r="18" spans="1:22" ht="15" thickBot="1" x14ac:dyDescent="0.35">
      <c r="C18" s="1">
        <v>18.821000000000002</v>
      </c>
      <c r="D18" s="1">
        <v>1020.88</v>
      </c>
      <c r="E18" s="1">
        <v>18.957999999999998</v>
      </c>
      <c r="F18" s="1">
        <v>1048.8</v>
      </c>
      <c r="N18" s="1">
        <v>18.821000000000002</v>
      </c>
      <c r="O18" s="1">
        <v>1020.88</v>
      </c>
      <c r="T18" s="1">
        <v>19.007999999999999</v>
      </c>
      <c r="U18" s="1">
        <v>1138.5</v>
      </c>
    </row>
    <row r="19" spans="1:22" ht="15" thickBot="1" x14ac:dyDescent="0.35">
      <c r="E19" s="1">
        <v>19.007999999999999</v>
      </c>
      <c r="F19" s="1">
        <v>1138.5</v>
      </c>
    </row>
    <row r="23" spans="1:22" x14ac:dyDescent="0.3">
      <c r="E23" t="s">
        <v>5</v>
      </c>
      <c r="M23" t="s">
        <v>6</v>
      </c>
      <c r="U23" t="s">
        <v>2</v>
      </c>
    </row>
    <row r="77" spans="1:22" x14ac:dyDescent="0.3">
      <c r="A77" s="11"/>
      <c r="B77" s="12"/>
      <c r="C77" s="10" t="s">
        <v>8</v>
      </c>
      <c r="D77" s="10"/>
      <c r="E77" s="10"/>
      <c r="F77" s="6" t="s">
        <v>9</v>
      </c>
      <c r="G77" s="4" t="s">
        <v>10</v>
      </c>
      <c r="J77" s="11"/>
      <c r="K77" s="12"/>
      <c r="L77" s="6" t="s">
        <v>9</v>
      </c>
      <c r="M77" s="4" t="s">
        <v>13</v>
      </c>
    </row>
    <row r="78" spans="1:22" ht="16.2" x14ac:dyDescent="0.3">
      <c r="A78" s="10" t="s">
        <v>2</v>
      </c>
      <c r="B78" s="10"/>
      <c r="C78" s="10" t="s">
        <v>11</v>
      </c>
      <c r="D78" s="10"/>
      <c r="E78" s="11"/>
      <c r="F78" s="7">
        <v>18.103000000000002</v>
      </c>
      <c r="G78" s="5">
        <f>0.0002*F78^2-0.0077*F78+0.0774</f>
        <v>3.5506218000000006E-3</v>
      </c>
      <c r="J78" s="10" t="s">
        <v>14</v>
      </c>
      <c r="K78" s="10"/>
      <c r="L78" s="7">
        <v>18.103000000000002</v>
      </c>
      <c r="M78" s="5">
        <f>22.8</f>
        <v>22.8</v>
      </c>
      <c r="T78" s="10"/>
      <c r="U78" s="10"/>
      <c r="V78" s="10"/>
    </row>
    <row r="79" spans="1:22" ht="16.2" x14ac:dyDescent="0.3">
      <c r="A79" s="10" t="s">
        <v>4</v>
      </c>
      <c r="B79" s="10"/>
      <c r="C79" s="10" t="s">
        <v>7</v>
      </c>
      <c r="D79" s="10"/>
      <c r="E79" s="11"/>
      <c r="F79" s="7">
        <v>18.207999999999998</v>
      </c>
      <c r="G79" s="5">
        <f>0.0002*F79^2-0.0063*F79+0.0626</f>
        <v>1.4195852800000006E-2</v>
      </c>
      <c r="J79" s="10" t="s">
        <v>15</v>
      </c>
      <c r="K79" s="10"/>
      <c r="L79" s="7">
        <v>18.207999999999998</v>
      </c>
      <c r="M79" s="5">
        <f>26</f>
        <v>26</v>
      </c>
      <c r="T79" s="10" t="s">
        <v>11</v>
      </c>
      <c r="U79" s="10"/>
      <c r="V79" s="11"/>
    </row>
    <row r="80" spans="1:22" ht="16.2" x14ac:dyDescent="0.3">
      <c r="A80" s="10" t="s">
        <v>3</v>
      </c>
      <c r="B80" s="10"/>
      <c r="C80" s="10" t="s">
        <v>12</v>
      </c>
      <c r="D80" s="10"/>
      <c r="E80" s="11"/>
      <c r="F80" s="7">
        <v>18.071000000000002</v>
      </c>
      <c r="G80" s="5">
        <f>0.0004*F80^2-0.0136*F80+0.1298</f>
        <v>1.4658816400000024E-2</v>
      </c>
      <c r="J80" s="10" t="s">
        <v>16</v>
      </c>
      <c r="K80" s="10"/>
      <c r="L80" s="7">
        <v>18.071000000000002</v>
      </c>
      <c r="M80" s="5">
        <f>24.4</f>
        <v>24.4</v>
      </c>
      <c r="T80" s="10" t="s">
        <v>7</v>
      </c>
      <c r="U80" s="10"/>
      <c r="V80" s="11"/>
    </row>
    <row r="81" spans="8:22" ht="16.2" x14ac:dyDescent="0.3">
      <c r="T81" s="10" t="s">
        <v>12</v>
      </c>
      <c r="U81" s="10"/>
      <c r="V81" s="11"/>
    </row>
    <row r="82" spans="8:22" x14ac:dyDescent="0.3">
      <c r="H82" s="8"/>
      <c r="I82" s="8" t="s">
        <v>15</v>
      </c>
      <c r="J82" s="8" t="s">
        <v>16</v>
      </c>
      <c r="K82" s="8"/>
      <c r="M82" s="8"/>
    </row>
    <row r="83" spans="8:22" x14ac:dyDescent="0.3">
      <c r="H83" t="s">
        <v>17</v>
      </c>
      <c r="I83" t="s">
        <v>18</v>
      </c>
      <c r="J83" s="9" t="s">
        <v>19</v>
      </c>
      <c r="P83" t="s">
        <v>20</v>
      </c>
      <c r="Q83" t="s">
        <v>21</v>
      </c>
      <c r="R83" t="s">
        <v>22</v>
      </c>
      <c r="S83" t="s">
        <v>26</v>
      </c>
    </row>
    <row r="84" spans="8:22" x14ac:dyDescent="0.3">
      <c r="O84" t="s">
        <v>23</v>
      </c>
      <c r="P84">
        <f>10.8*F78*4.28*0.001/(G78*(1+4.28*0.001*M78))</f>
        <v>214.72167839368441</v>
      </c>
      <c r="Q84" t="s">
        <v>27</v>
      </c>
      <c r="R84" t="s">
        <v>27</v>
      </c>
      <c r="S84" t="s">
        <v>27</v>
      </c>
    </row>
    <row r="85" spans="8:22" x14ac:dyDescent="0.3">
      <c r="O85" t="s">
        <v>24</v>
      </c>
      <c r="P85">
        <f>10.8*F79*4.28*0.001/(0.1*G79*(1+4.28*0.001*M79))</f>
        <v>533.51272636781414</v>
      </c>
      <c r="Q85">
        <f>P85-P84</f>
        <v>318.7910479741297</v>
      </c>
      <c r="R85">
        <f>Q85/0.875</f>
        <v>364.33262625614822</v>
      </c>
    </row>
    <row r="86" spans="8:22" x14ac:dyDescent="0.3">
      <c r="O86" t="s">
        <v>25</v>
      </c>
      <c r="P86">
        <f>10.8*F80*4.28*0.001/(0.1*G80*(1+4.28*0.001*M80))</f>
        <v>515.95499772664687</v>
      </c>
      <c r="Q86">
        <f>P86-P84</f>
        <v>301.23331933296242</v>
      </c>
      <c r="R86">
        <f>Q86/0.294</f>
        <v>1024.6031269828654</v>
      </c>
    </row>
  </sheetData>
  <mergeCells count="16">
    <mergeCell ref="A80:B80"/>
    <mergeCell ref="C78:E78"/>
    <mergeCell ref="C79:E79"/>
    <mergeCell ref="C80:E80"/>
    <mergeCell ref="A77:B77"/>
    <mergeCell ref="J77:K77"/>
    <mergeCell ref="T78:V78"/>
    <mergeCell ref="J78:K78"/>
    <mergeCell ref="T79:V79"/>
    <mergeCell ref="A78:B78"/>
    <mergeCell ref="A79:B79"/>
    <mergeCell ref="J79:K79"/>
    <mergeCell ref="T80:V80"/>
    <mergeCell ref="J80:K80"/>
    <mergeCell ref="T81:V81"/>
    <mergeCell ref="C77:E7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2020-04-22T11:27:27Z</dcterms:modified>
</cp:coreProperties>
</file>