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нтоний\Documents\Laboratoty_work\Second_sem\Lab_work_2.1.4\"/>
    </mc:Choice>
  </mc:AlternateContent>
  <xr:revisionPtr revIDLastSave="0" documentId="13_ncr:1_{EAB23564-99CE-4D6E-9C58-A9B69A9C7657}" xr6:coauthVersionLast="45" xr6:coauthVersionMax="45" xr10:uidLastSave="{00000000-0000-0000-0000-000000000000}"/>
  <bookViews>
    <workbookView xWindow="-120" yWindow="-120" windowWidth="20640" windowHeight="11160" firstSheet="4" activeTab="8" xr2:uid="{DD2F18B0-F2A4-724E-83E9-822E54AE3501}"/>
  </bookViews>
  <sheets>
    <sheet name="Пустой калориметр" sheetId="1" r:id="rId1"/>
    <sheet name="Калориметр с железным образцом" sheetId="2" r:id="rId2"/>
    <sheet name="Калориметр с латунным образцом" sheetId="3" r:id="rId3"/>
    <sheet name="Калориметр с алюминиевым образц" sheetId="4" r:id="rId4"/>
    <sheet name="Лист3" sheetId="7" r:id="rId5"/>
    <sheet name="Лист4" sheetId="8" r:id="rId6"/>
    <sheet name="Лист1" sheetId="11" r:id="rId7"/>
    <sheet name="Лист2" sheetId="12" r:id="rId8"/>
    <sheet name="Лист5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3" l="1"/>
  <c r="A10" i="13"/>
  <c r="A9" i="13"/>
  <c r="A8" i="13"/>
  <c r="B10" i="13"/>
  <c r="B9" i="13"/>
  <c r="B8" i="13"/>
  <c r="I14" i="12"/>
  <c r="K14" i="12" s="1"/>
  <c r="K11" i="12"/>
  <c r="K13" i="12"/>
  <c r="K12" i="12"/>
  <c r="I13" i="12"/>
  <c r="I12" i="12"/>
  <c r="I11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G1" i="12"/>
  <c r="F3" i="12" s="1"/>
  <c r="R14" i="11"/>
  <c r="R13" i="11"/>
  <c r="R12" i="11"/>
  <c r="R11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20" i="11"/>
  <c r="D3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3" i="11"/>
  <c r="D16" i="4" l="1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34" i="1"/>
  <c r="B34" i="1" s="1"/>
  <c r="C24" i="1"/>
  <c r="B24" i="1" s="1"/>
  <c r="C32" i="1"/>
  <c r="B32" i="1" s="1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" i="1"/>
  <c r="C23" i="1" s="1"/>
  <c r="B23" i="1" s="1"/>
  <c r="D4" i="1"/>
  <c r="D5" i="1"/>
  <c r="C25" i="1" s="1"/>
  <c r="B25" i="1" s="1"/>
  <c r="D6" i="1"/>
  <c r="C26" i="1" s="1"/>
  <c r="B26" i="1" s="1"/>
  <c r="D7" i="1"/>
  <c r="C27" i="1" s="1"/>
  <c r="B27" i="1" s="1"/>
  <c r="D8" i="1"/>
  <c r="C28" i="1" s="1"/>
  <c r="B28" i="1" s="1"/>
  <c r="D9" i="1"/>
  <c r="C29" i="1" s="1"/>
  <c r="B29" i="1" s="1"/>
  <c r="D10" i="1"/>
  <c r="C30" i="1" s="1"/>
  <c r="B30" i="1" s="1"/>
  <c r="D11" i="1"/>
  <c r="C31" i="1" s="1"/>
  <c r="B31" i="1" s="1"/>
  <c r="D12" i="1"/>
  <c r="D13" i="1"/>
  <c r="C33" i="1" s="1"/>
  <c r="B33" i="1" s="1"/>
  <c r="D14" i="1"/>
  <c r="D15" i="1"/>
  <c r="C35" i="1" s="1"/>
  <c r="B35" i="1" s="1"/>
  <c r="D16" i="1"/>
  <c r="C36" i="1" s="1"/>
  <c r="B36" i="1" s="1"/>
  <c r="D17" i="1"/>
  <c r="D2" i="1"/>
  <c r="C37" i="1" l="1"/>
  <c r="B37" i="1" s="1"/>
</calcChain>
</file>

<file path=xl/sharedStrings.xml><?xml version="1.0" encoding="utf-8"?>
<sst xmlns="http://schemas.openxmlformats.org/spreadsheetml/2006/main" count="233" uniqueCount="88">
  <si>
    <t>R 1</t>
  </si>
  <si>
    <t>R 2</t>
  </si>
  <si>
    <t>R 3</t>
  </si>
  <si>
    <t>R 4</t>
  </si>
  <si>
    <t>R 5</t>
  </si>
  <si>
    <t>R 6</t>
  </si>
  <si>
    <t>R 7</t>
  </si>
  <si>
    <t>R 8</t>
  </si>
  <si>
    <t>R 9</t>
  </si>
  <si>
    <t>R 10</t>
  </si>
  <si>
    <t>R 11</t>
  </si>
  <si>
    <t>R 12</t>
  </si>
  <si>
    <t>R 13</t>
  </si>
  <si>
    <t>R 14</t>
  </si>
  <si>
    <t>R 15</t>
  </si>
  <si>
    <t>R 16</t>
  </si>
  <si>
    <t>t 1</t>
  </si>
  <si>
    <t>t 2</t>
  </si>
  <si>
    <t>t 3</t>
  </si>
  <si>
    <t>t 4</t>
  </si>
  <si>
    <t>t 5</t>
  </si>
  <si>
    <t>t 6</t>
  </si>
  <si>
    <t>t 7</t>
  </si>
  <si>
    <t>t 8</t>
  </si>
  <si>
    <t>t 9</t>
  </si>
  <si>
    <t>t 10</t>
  </si>
  <si>
    <t>t 11</t>
  </si>
  <si>
    <t>t 12</t>
  </si>
  <si>
    <t>t 13</t>
  </si>
  <si>
    <t>t 14</t>
  </si>
  <si>
    <t>t 15</t>
  </si>
  <si>
    <t>t 16</t>
  </si>
  <si>
    <t>Сопротивление</t>
  </si>
  <si>
    <t>Время</t>
  </si>
  <si>
    <t>минуты</t>
  </si>
  <si>
    <t>секунды</t>
  </si>
  <si>
    <t>Пустой калориметр</t>
  </si>
  <si>
    <t>Калориметр с железным образцом</t>
  </si>
  <si>
    <t>Калориметр с латунным образцом</t>
  </si>
  <si>
    <t>Калориметр с алюминиевым образцом</t>
  </si>
  <si>
    <t>R, Ом</t>
  </si>
  <si>
    <t>t, c</t>
  </si>
  <si>
    <t>материал образца:</t>
  </si>
  <si>
    <t>железо</t>
  </si>
  <si>
    <t>латунь</t>
  </si>
  <si>
    <t>алюминий</t>
  </si>
  <si>
    <t>$815,1 \pm 0,1$</t>
  </si>
  <si>
    <t>$875,5 \pm 0,1$</t>
  </si>
  <si>
    <t>$294,2 \pm 0,1$</t>
  </si>
  <si>
    <t>масса образца, г</t>
  </si>
  <si>
    <t>R</t>
  </si>
  <si>
    <t>dR/dt</t>
  </si>
  <si>
    <r>
      <t>y = 0,0002645345x</t>
    </r>
    <r>
      <rPr>
        <vertAlign val="superscript"/>
        <sz val="9"/>
        <color rgb="FF595959"/>
        <rFont val="Calibri"/>
        <family val="2"/>
        <charset val="204"/>
        <scheme val="minor"/>
      </rPr>
      <t>2</t>
    </r>
    <r>
      <rPr>
        <sz val="9"/>
        <color rgb="FF595959"/>
        <rFont val="Calibri"/>
        <family val="2"/>
        <charset val="204"/>
        <scheme val="minor"/>
      </rPr>
      <t xml:space="preserve"> - 0,0101344676x + 0,0975538016</t>
    </r>
  </si>
  <si>
    <r>
      <t>y = 0,0002698718x</t>
    </r>
    <r>
      <rPr>
        <vertAlign val="superscript"/>
        <sz val="9"/>
        <color rgb="FF595959"/>
        <rFont val="Calibri"/>
        <family val="2"/>
        <charset val="204"/>
        <scheme val="minor"/>
      </rPr>
      <t>2</t>
    </r>
    <r>
      <rPr>
        <sz val="9"/>
        <color rgb="FF595959"/>
        <rFont val="Calibri"/>
        <family val="2"/>
        <charset val="204"/>
        <scheme val="minor"/>
      </rPr>
      <t xml:space="preserve"> - 0,0103724384x + 0,1001543480</t>
    </r>
  </si>
  <si>
    <r>
      <t>y = 0,0005199840x</t>
    </r>
    <r>
      <rPr>
        <vertAlign val="superscript"/>
        <sz val="9"/>
        <color rgb="FF595959"/>
        <rFont val="Calibri"/>
        <family val="2"/>
        <charset val="204"/>
        <scheme val="minor"/>
      </rPr>
      <t>2</t>
    </r>
    <r>
      <rPr>
        <sz val="9"/>
        <color rgb="FF595959"/>
        <rFont val="Calibri"/>
        <family val="2"/>
        <charset val="204"/>
        <scheme val="minor"/>
      </rPr>
      <t xml:space="preserve"> - 0,0197326536x + 0,1878031491</t>
    </r>
  </si>
  <si>
    <t>калориметр</t>
  </si>
  <si>
    <t>латунный образец</t>
  </si>
  <si>
    <t>алюминиевый образец</t>
  </si>
  <si>
    <t>исследуемое тело</t>
  </si>
  <si>
    <t>экстраполированное уравнение заисимости (7)</t>
  </si>
  <si>
    <t>\frac{dR}{dt} \left( R \right) = 0,000344R^{2} - 0,01336R + 0,13</t>
  </si>
  <si>
    <t>$\frac{dR}{dt} \left( R \right) = 0,000344R^{2} - 0,01336R + 0,13$</t>
  </si>
  <si>
    <t>$\frac{dR}{dt} \left( R \right) = 0,0002645R^{2} - 0,010134R + 0,0975$</t>
  </si>
  <si>
    <t>$\frac{dR}{dt} \left( R \right) = 0,000270R^{2} - 0,01037R + 0,1$</t>
  </si>
  <si>
    <t>$\frac{dR}{dt} \left( R \right) = 0,000520R^{2} - 0,01973R + 0,1878$</t>
  </si>
  <si>
    <t>стальной образец</t>
  </si>
  <si>
    <t>$\frac{dR}{dt} \left( R_{K} \right)$, $\frac{\text{Ом}}{\text{с}} \cdot 10^{-4}$</t>
  </si>
  <si>
    <t>Delta T</t>
  </si>
  <si>
    <t>$\Delta T$, К</t>
  </si>
  <si>
    <t>$C, $</t>
  </si>
  <si>
    <t>калориметр + железный образец</t>
  </si>
  <si>
    <t>калориметр + латунный образец</t>
  </si>
  <si>
    <t>калориметр + алюминиевый образец</t>
  </si>
  <si>
    <t>С</t>
  </si>
  <si>
    <t>с</t>
  </si>
  <si>
    <t>--</t>
  </si>
  <si>
    <t>]</t>
  </si>
  <si>
    <t>железный образец</t>
  </si>
  <si>
    <t>исследуемый образец</t>
  </si>
  <si>
    <t>$c, \frac{\text{Дж}}{\text{кг К}}$</t>
  </si>
  <si>
    <t>$681 \pm 68 $</t>
  </si>
  <si>
    <t>$389 \pm 15 $</t>
  </si>
  <si>
    <t>$335 \pm 12 $</t>
  </si>
  <si>
    <t>$167 \pm 17 $</t>
  </si>
  <si>
    <t>$478 \pm 10 $</t>
  </si>
  <si>
    <t>$383 \pm 8 $</t>
  </si>
  <si>
    <t>$572 \pm 59 $</t>
  </si>
  <si>
    <t>$C, \frac{\text{Дж}}{\text{К}}$$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</si>
</sst>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000"/>
    <numFmt numFmtId="172" formatCode="0.0000"/>
  </numFmts>
  <fonts count="4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color rgb="FF595959"/>
      <name val="Calibri"/>
      <family val="2"/>
      <charset val="204"/>
      <scheme val="minor"/>
    </font>
    <font>
      <vertAlign val="superscript"/>
      <sz val="9"/>
      <color rgb="FF595959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readingOrder="1"/>
    </xf>
    <xf numFmtId="170" fontId="0" fillId="0" borderId="0" xfId="0" applyNumberFormat="1"/>
    <xf numFmtId="172" fontId="0" fillId="0" borderId="0" xfId="0" applyNumberFormat="1"/>
    <xf numFmtId="0" fontId="0" fillId="0" borderId="0" xfId="0" quotePrefix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146121533962581E-2"/>
          <c:y val="0.11778271032626844"/>
          <c:w val="0.83650462962962968"/>
          <c:h val="0.80655352360748267"/>
        </c:manualLayout>
      </c:layout>
      <c:scatterChart>
        <c:scatterStyle val="lineMarker"/>
        <c:varyColors val="0"/>
        <c:ser>
          <c:idx val="0"/>
          <c:order val="0"/>
          <c:tx>
            <c:v>Пустой калориметр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'Пустой калориметр'!$D$2:$D$17</c:f>
              <c:numCache>
                <c:formatCode>General</c:formatCode>
                <c:ptCount val="16"/>
                <c:pt idx="0">
                  <c:v>0</c:v>
                </c:pt>
                <c:pt idx="1">
                  <c:v>42.32</c:v>
                </c:pt>
                <c:pt idx="2">
                  <c:v>80.45</c:v>
                </c:pt>
                <c:pt idx="3">
                  <c:v>126.46</c:v>
                </c:pt>
                <c:pt idx="4">
                  <c:v>174.72</c:v>
                </c:pt>
                <c:pt idx="5">
                  <c:v>224.01</c:v>
                </c:pt>
                <c:pt idx="6">
                  <c:v>274.65999999999997</c:v>
                </c:pt>
                <c:pt idx="7">
                  <c:v>327.45</c:v>
                </c:pt>
                <c:pt idx="8">
                  <c:v>382.05</c:v>
                </c:pt>
                <c:pt idx="9">
                  <c:v>438.53</c:v>
                </c:pt>
                <c:pt idx="10">
                  <c:v>495.88</c:v>
                </c:pt>
                <c:pt idx="11">
                  <c:v>554.69000000000005</c:v>
                </c:pt>
                <c:pt idx="12">
                  <c:v>614.42999999999995</c:v>
                </c:pt>
                <c:pt idx="13">
                  <c:v>676.19</c:v>
                </c:pt>
                <c:pt idx="14">
                  <c:v>742.21</c:v>
                </c:pt>
                <c:pt idx="15">
                  <c:v>808.79</c:v>
                </c:pt>
              </c:numCache>
            </c:numRef>
          </c:xVal>
          <c:yVal>
            <c:numRef>
              <c:f>'Пустой калориметр'!$B$2:$B$17</c:f>
              <c:numCache>
                <c:formatCode>General</c:formatCode>
                <c:ptCount val="16"/>
                <c:pt idx="0">
                  <c:v>18.175000000000001</c:v>
                </c:pt>
                <c:pt idx="1">
                  <c:v>18.225000000000001</c:v>
                </c:pt>
                <c:pt idx="2">
                  <c:v>18.274999999999999</c:v>
                </c:pt>
                <c:pt idx="3">
                  <c:v>18.324999999999999</c:v>
                </c:pt>
                <c:pt idx="4">
                  <c:v>18.375</c:v>
                </c:pt>
                <c:pt idx="5">
                  <c:v>18.425000000000001</c:v>
                </c:pt>
                <c:pt idx="6">
                  <c:v>18.475000000000001</c:v>
                </c:pt>
                <c:pt idx="7">
                  <c:v>18.524999999999999</c:v>
                </c:pt>
                <c:pt idx="8">
                  <c:v>18.574999999999999</c:v>
                </c:pt>
                <c:pt idx="9">
                  <c:v>18.625</c:v>
                </c:pt>
                <c:pt idx="10">
                  <c:v>18.675000000000001</c:v>
                </c:pt>
                <c:pt idx="11">
                  <c:v>18.725000000000001</c:v>
                </c:pt>
                <c:pt idx="12">
                  <c:v>18.774999999999999</c:v>
                </c:pt>
                <c:pt idx="13">
                  <c:v>18.824999999999999</c:v>
                </c:pt>
                <c:pt idx="14">
                  <c:v>18.875</c:v>
                </c:pt>
                <c:pt idx="15">
                  <c:v>18.925000000000001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C-CE48-8085-54E4662C86FE}"/>
            </c:ext>
          </c:extLst>
        </c:ser>
        <c:ser>
          <c:idx val="1"/>
          <c:order val="1"/>
          <c:tx>
            <c:v>Железо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'Калориметр с железным образцом'!$D$2:$D$17</c:f>
              <c:numCache>
                <c:formatCode>General</c:formatCode>
                <c:ptCount val="16"/>
                <c:pt idx="0">
                  <c:v>0</c:v>
                </c:pt>
                <c:pt idx="1">
                  <c:v>66.39</c:v>
                </c:pt>
                <c:pt idx="2">
                  <c:v>136.06</c:v>
                </c:pt>
                <c:pt idx="3">
                  <c:v>208.42000000000002</c:v>
                </c:pt>
                <c:pt idx="4">
                  <c:v>283.76</c:v>
                </c:pt>
                <c:pt idx="5">
                  <c:v>361.06</c:v>
                </c:pt>
                <c:pt idx="6">
                  <c:v>441.09</c:v>
                </c:pt>
                <c:pt idx="7">
                  <c:v>522.16999999999996</c:v>
                </c:pt>
                <c:pt idx="8">
                  <c:v>606.01</c:v>
                </c:pt>
                <c:pt idx="9">
                  <c:v>692.47</c:v>
                </c:pt>
                <c:pt idx="10">
                  <c:v>780.83</c:v>
                </c:pt>
                <c:pt idx="11">
                  <c:v>870.19</c:v>
                </c:pt>
                <c:pt idx="12">
                  <c:v>961.58</c:v>
                </c:pt>
                <c:pt idx="13">
                  <c:v>1057.7</c:v>
                </c:pt>
                <c:pt idx="14">
                  <c:v>1155.3599999999999</c:v>
                </c:pt>
                <c:pt idx="15">
                  <c:v>1253.24</c:v>
                </c:pt>
              </c:numCache>
            </c:numRef>
          </c:xVal>
          <c:yVal>
            <c:numRef>
              <c:f>'Калориметр с железным образцом'!$B$2:$B$17</c:f>
              <c:numCache>
                <c:formatCode>General</c:formatCode>
                <c:ptCount val="16"/>
                <c:pt idx="0">
                  <c:v>18.175000000000001</c:v>
                </c:pt>
                <c:pt idx="1">
                  <c:v>18.225000000000001</c:v>
                </c:pt>
                <c:pt idx="2">
                  <c:v>18.274999999999999</c:v>
                </c:pt>
                <c:pt idx="3">
                  <c:v>18.324999999999999</c:v>
                </c:pt>
                <c:pt idx="4">
                  <c:v>18.375</c:v>
                </c:pt>
                <c:pt idx="5">
                  <c:v>18.425000000000001</c:v>
                </c:pt>
                <c:pt idx="6">
                  <c:v>18.475000000000001</c:v>
                </c:pt>
                <c:pt idx="7">
                  <c:v>18.524999999999999</c:v>
                </c:pt>
                <c:pt idx="8">
                  <c:v>18.574999999999999</c:v>
                </c:pt>
                <c:pt idx="9">
                  <c:v>18.625</c:v>
                </c:pt>
                <c:pt idx="10">
                  <c:v>18.675000000000001</c:v>
                </c:pt>
                <c:pt idx="11">
                  <c:v>18.725000000000001</c:v>
                </c:pt>
                <c:pt idx="12">
                  <c:v>18.774999999999999</c:v>
                </c:pt>
                <c:pt idx="13">
                  <c:v>18.824999999999999</c:v>
                </c:pt>
                <c:pt idx="14">
                  <c:v>18.875</c:v>
                </c:pt>
                <c:pt idx="15">
                  <c:v>18.925000000000001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DF-4E04-B09E-DE27AC01F8F5}"/>
            </c:ext>
          </c:extLst>
        </c:ser>
        <c:ser>
          <c:idx val="2"/>
          <c:order val="2"/>
          <c:tx>
            <c:v>Латунь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'Калориметр с латунным образцом'!$D$2:$D$17</c:f>
              <c:numCache>
                <c:formatCode>General</c:formatCode>
                <c:ptCount val="16"/>
                <c:pt idx="0">
                  <c:v>53.74</c:v>
                </c:pt>
                <c:pt idx="1">
                  <c:v>116.72</c:v>
                </c:pt>
                <c:pt idx="2">
                  <c:v>182.12</c:v>
                </c:pt>
                <c:pt idx="3">
                  <c:v>251.48</c:v>
                </c:pt>
                <c:pt idx="4">
                  <c:v>324.58999999999997</c:v>
                </c:pt>
                <c:pt idx="5">
                  <c:v>399.34000000000003</c:v>
                </c:pt>
                <c:pt idx="6">
                  <c:v>475.17</c:v>
                </c:pt>
                <c:pt idx="7">
                  <c:v>553.33000000000004</c:v>
                </c:pt>
                <c:pt idx="8">
                  <c:v>634.65</c:v>
                </c:pt>
                <c:pt idx="9">
                  <c:v>715.92</c:v>
                </c:pt>
                <c:pt idx="10">
                  <c:v>800.58</c:v>
                </c:pt>
                <c:pt idx="11">
                  <c:v>889.07</c:v>
                </c:pt>
                <c:pt idx="12">
                  <c:v>978.64</c:v>
                </c:pt>
                <c:pt idx="13">
                  <c:v>1069.94</c:v>
                </c:pt>
                <c:pt idx="14">
                  <c:v>1163.4100000000001</c:v>
                </c:pt>
                <c:pt idx="15">
                  <c:v>1262.1199999999999</c:v>
                </c:pt>
              </c:numCache>
            </c:numRef>
          </c:xVal>
          <c:yVal>
            <c:numRef>
              <c:f>'Калориметр с латунным образцом'!$B$2:$B$17</c:f>
              <c:numCache>
                <c:formatCode>General</c:formatCode>
                <c:ptCount val="16"/>
                <c:pt idx="0">
                  <c:v>18.175000000000001</c:v>
                </c:pt>
                <c:pt idx="1">
                  <c:v>18.225000000000001</c:v>
                </c:pt>
                <c:pt idx="2">
                  <c:v>18.274999999999999</c:v>
                </c:pt>
                <c:pt idx="3">
                  <c:v>18.324999999999999</c:v>
                </c:pt>
                <c:pt idx="4">
                  <c:v>18.375</c:v>
                </c:pt>
                <c:pt idx="5">
                  <c:v>18.425000000000001</c:v>
                </c:pt>
                <c:pt idx="6">
                  <c:v>18.475000000000001</c:v>
                </c:pt>
                <c:pt idx="7">
                  <c:v>18.524999999999999</c:v>
                </c:pt>
                <c:pt idx="8">
                  <c:v>18.574999999999999</c:v>
                </c:pt>
                <c:pt idx="9">
                  <c:v>18.625</c:v>
                </c:pt>
                <c:pt idx="10">
                  <c:v>18.675000000000001</c:v>
                </c:pt>
                <c:pt idx="11">
                  <c:v>18.725000000000001</c:v>
                </c:pt>
                <c:pt idx="12">
                  <c:v>18.774999999999999</c:v>
                </c:pt>
                <c:pt idx="13">
                  <c:v>18.824999999999999</c:v>
                </c:pt>
                <c:pt idx="14">
                  <c:v>18.875</c:v>
                </c:pt>
                <c:pt idx="15">
                  <c:v>18.925000000000001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DF-4E04-B09E-DE27AC01F8F5}"/>
            </c:ext>
          </c:extLst>
        </c:ser>
        <c:ser>
          <c:idx val="3"/>
          <c:order val="3"/>
          <c:tx>
            <c:v>Алюминий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'Калориметр с алюминиевым образц'!$D$2:$D$16</c:f>
              <c:numCache>
                <c:formatCode>General</c:formatCode>
                <c:ptCount val="15"/>
                <c:pt idx="0">
                  <c:v>49.93</c:v>
                </c:pt>
                <c:pt idx="1">
                  <c:v>104.69</c:v>
                </c:pt>
                <c:pt idx="2">
                  <c:v>165.09</c:v>
                </c:pt>
                <c:pt idx="3">
                  <c:v>218.57</c:v>
                </c:pt>
                <c:pt idx="4">
                  <c:v>293.63</c:v>
                </c:pt>
                <c:pt idx="5">
                  <c:v>361.07</c:v>
                </c:pt>
                <c:pt idx="6">
                  <c:v>429.88</c:v>
                </c:pt>
                <c:pt idx="7">
                  <c:v>501.65</c:v>
                </c:pt>
                <c:pt idx="8">
                  <c:v>575.48</c:v>
                </c:pt>
                <c:pt idx="9">
                  <c:v>651.29999999999995</c:v>
                </c:pt>
                <c:pt idx="10">
                  <c:v>725.99</c:v>
                </c:pt>
                <c:pt idx="11">
                  <c:v>804.81</c:v>
                </c:pt>
                <c:pt idx="12">
                  <c:v>885.21</c:v>
                </c:pt>
                <c:pt idx="13">
                  <c:v>969.57</c:v>
                </c:pt>
                <c:pt idx="14">
                  <c:v>1053.04</c:v>
                </c:pt>
              </c:numCache>
            </c:numRef>
          </c:xVal>
          <c:yVal>
            <c:numRef>
              <c:f>'Калориметр с алюминиевым образц'!$B$2:$B$16</c:f>
              <c:numCache>
                <c:formatCode>General</c:formatCode>
                <c:ptCount val="15"/>
                <c:pt idx="0">
                  <c:v>18.225000000000001</c:v>
                </c:pt>
                <c:pt idx="1">
                  <c:v>18.274999999999999</c:v>
                </c:pt>
                <c:pt idx="2">
                  <c:v>18.324999999999999</c:v>
                </c:pt>
                <c:pt idx="3">
                  <c:v>18.375</c:v>
                </c:pt>
                <c:pt idx="4">
                  <c:v>18.425000000000001</c:v>
                </c:pt>
                <c:pt idx="5">
                  <c:v>18.475000000000001</c:v>
                </c:pt>
                <c:pt idx="6">
                  <c:v>18.524999999999999</c:v>
                </c:pt>
                <c:pt idx="7">
                  <c:v>18.574999999999999</c:v>
                </c:pt>
                <c:pt idx="8">
                  <c:v>18.625</c:v>
                </c:pt>
                <c:pt idx="9">
                  <c:v>18.675000000000001</c:v>
                </c:pt>
                <c:pt idx="10">
                  <c:v>18.725000000000001</c:v>
                </c:pt>
                <c:pt idx="11">
                  <c:v>18.774999999999999</c:v>
                </c:pt>
                <c:pt idx="12">
                  <c:v>18.824999999999999</c:v>
                </c:pt>
                <c:pt idx="13">
                  <c:v>18.875</c:v>
                </c:pt>
                <c:pt idx="14">
                  <c:v>18.925000000000001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DF-4E04-B09E-DE27AC01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166287"/>
        <c:axId val="2057202591"/>
      </c:scatterChart>
      <c:valAx>
        <c:axId val="205716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t,</a:t>
                </a:r>
                <a:r>
                  <a:rPr lang="en-US" sz="14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ru-RU" sz="1400" baseline="0">
                    <a:solidFill>
                      <a:sysClr val="windowText" lastClr="000000"/>
                    </a:solidFill>
                  </a:rPr>
                  <a:t>с</a:t>
                </a:r>
                <a:endParaRPr lang="ru-RU" sz="14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91923101851851852"/>
              <c:y val="0.870257387364382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type="stealth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7202591"/>
        <c:crosses val="autoZero"/>
        <c:crossBetween val="midCat"/>
      </c:valAx>
      <c:valAx>
        <c:axId val="205720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R,</a:t>
                </a:r>
                <a:r>
                  <a:rPr lang="en-US" sz="14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ru-RU" sz="1400" baseline="0">
                    <a:solidFill>
                      <a:sysClr val="windowText" lastClr="000000"/>
                    </a:solidFill>
                  </a:rPr>
                  <a:t>Ом</a:t>
                </a:r>
                <a:endParaRPr lang="ru-RU" sz="14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4699074074074074E-2"/>
              <c:y val="6.0706358404211437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type="stealth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7166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729166666666655"/>
          <c:y val="0.51506937214768833"/>
          <c:w val="0.38331018518518517"/>
          <c:h val="0.373162571123638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146121533962581E-2"/>
          <c:y val="7.5978947368421063E-2"/>
          <c:w val="0.93148108072114666"/>
          <c:h val="0.87307733112308328"/>
        </c:manualLayout>
      </c:layout>
      <c:scatterChart>
        <c:scatterStyle val="lineMarker"/>
        <c:varyColors val="0"/>
        <c:ser>
          <c:idx val="0"/>
          <c:order val="0"/>
          <c:tx>
            <c:v>Калориметр с железным образцом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2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'Калориметр с железным образцом'!$D$2:$D$17</c:f>
              <c:numCache>
                <c:formatCode>General</c:formatCode>
                <c:ptCount val="16"/>
                <c:pt idx="0">
                  <c:v>0</c:v>
                </c:pt>
                <c:pt idx="1">
                  <c:v>66.39</c:v>
                </c:pt>
                <c:pt idx="2">
                  <c:v>136.06</c:v>
                </c:pt>
                <c:pt idx="3">
                  <c:v>208.42000000000002</c:v>
                </c:pt>
                <c:pt idx="4">
                  <c:v>283.76</c:v>
                </c:pt>
                <c:pt idx="5">
                  <c:v>361.06</c:v>
                </c:pt>
                <c:pt idx="6">
                  <c:v>441.09</c:v>
                </c:pt>
                <c:pt idx="7">
                  <c:v>522.16999999999996</c:v>
                </c:pt>
                <c:pt idx="8">
                  <c:v>606.01</c:v>
                </c:pt>
                <c:pt idx="9">
                  <c:v>692.47</c:v>
                </c:pt>
                <c:pt idx="10">
                  <c:v>780.83</c:v>
                </c:pt>
                <c:pt idx="11">
                  <c:v>870.19</c:v>
                </c:pt>
                <c:pt idx="12">
                  <c:v>961.58</c:v>
                </c:pt>
                <c:pt idx="13">
                  <c:v>1057.7</c:v>
                </c:pt>
                <c:pt idx="14">
                  <c:v>1155.3599999999999</c:v>
                </c:pt>
                <c:pt idx="15">
                  <c:v>1253.24</c:v>
                </c:pt>
              </c:numCache>
            </c:numRef>
          </c:xVal>
          <c:yVal>
            <c:numRef>
              <c:f>'Калориметр с железным образцом'!$B$2:$B$17</c:f>
              <c:numCache>
                <c:formatCode>General</c:formatCode>
                <c:ptCount val="16"/>
                <c:pt idx="0">
                  <c:v>18.175000000000001</c:v>
                </c:pt>
                <c:pt idx="1">
                  <c:v>18.225000000000001</c:v>
                </c:pt>
                <c:pt idx="2">
                  <c:v>18.274999999999999</c:v>
                </c:pt>
                <c:pt idx="3">
                  <c:v>18.324999999999999</c:v>
                </c:pt>
                <c:pt idx="4">
                  <c:v>18.375</c:v>
                </c:pt>
                <c:pt idx="5">
                  <c:v>18.425000000000001</c:v>
                </c:pt>
                <c:pt idx="6">
                  <c:v>18.475000000000001</c:v>
                </c:pt>
                <c:pt idx="7">
                  <c:v>18.524999999999999</c:v>
                </c:pt>
                <c:pt idx="8">
                  <c:v>18.574999999999999</c:v>
                </c:pt>
                <c:pt idx="9">
                  <c:v>18.625</c:v>
                </c:pt>
                <c:pt idx="10">
                  <c:v>18.675000000000001</c:v>
                </c:pt>
                <c:pt idx="11">
                  <c:v>18.725000000000001</c:v>
                </c:pt>
                <c:pt idx="12">
                  <c:v>18.774999999999999</c:v>
                </c:pt>
                <c:pt idx="13">
                  <c:v>18.824999999999999</c:v>
                </c:pt>
                <c:pt idx="14">
                  <c:v>18.875</c:v>
                </c:pt>
                <c:pt idx="15">
                  <c:v>18.925000000000001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0-264A-8BE7-D682AA46B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166287"/>
        <c:axId val="2057202591"/>
      </c:scatterChart>
      <c:valAx>
        <c:axId val="205716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7202591"/>
        <c:crosses val="autoZero"/>
        <c:crossBetween val="midCat"/>
      </c:valAx>
      <c:valAx>
        <c:axId val="205720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716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146121533962581E-2"/>
          <c:y val="7.5978947368421063E-2"/>
          <c:w val="0.93148108072114666"/>
          <c:h val="0.87307733112308328"/>
        </c:manualLayout>
      </c:layout>
      <c:scatterChart>
        <c:scatterStyle val="lineMarker"/>
        <c:varyColors val="0"/>
        <c:ser>
          <c:idx val="0"/>
          <c:order val="0"/>
          <c:tx>
            <c:v>Калориметр с латунным образцом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'Калориметр с латунным образцом'!$D$2:$D$17</c:f>
              <c:numCache>
                <c:formatCode>General</c:formatCode>
                <c:ptCount val="16"/>
                <c:pt idx="0">
                  <c:v>53.74</c:v>
                </c:pt>
                <c:pt idx="1">
                  <c:v>116.72</c:v>
                </c:pt>
                <c:pt idx="2">
                  <c:v>182.12</c:v>
                </c:pt>
                <c:pt idx="3">
                  <c:v>251.48</c:v>
                </c:pt>
                <c:pt idx="4">
                  <c:v>324.58999999999997</c:v>
                </c:pt>
                <c:pt idx="5">
                  <c:v>399.34000000000003</c:v>
                </c:pt>
                <c:pt idx="6">
                  <c:v>475.17</c:v>
                </c:pt>
                <c:pt idx="7">
                  <c:v>553.33000000000004</c:v>
                </c:pt>
                <c:pt idx="8">
                  <c:v>634.65</c:v>
                </c:pt>
                <c:pt idx="9">
                  <c:v>715.92</c:v>
                </c:pt>
                <c:pt idx="10">
                  <c:v>800.58</c:v>
                </c:pt>
                <c:pt idx="11">
                  <c:v>889.07</c:v>
                </c:pt>
                <c:pt idx="12">
                  <c:v>978.64</c:v>
                </c:pt>
                <c:pt idx="13">
                  <c:v>1069.94</c:v>
                </c:pt>
                <c:pt idx="14">
                  <c:v>1163.4100000000001</c:v>
                </c:pt>
                <c:pt idx="15">
                  <c:v>1262.1199999999999</c:v>
                </c:pt>
              </c:numCache>
            </c:numRef>
          </c:xVal>
          <c:yVal>
            <c:numRef>
              <c:f>'Калориметр с латунным образцом'!$B$2:$B$17</c:f>
              <c:numCache>
                <c:formatCode>General</c:formatCode>
                <c:ptCount val="16"/>
                <c:pt idx="0">
                  <c:v>18.175000000000001</c:v>
                </c:pt>
                <c:pt idx="1">
                  <c:v>18.225000000000001</c:v>
                </c:pt>
                <c:pt idx="2">
                  <c:v>18.274999999999999</c:v>
                </c:pt>
                <c:pt idx="3">
                  <c:v>18.324999999999999</c:v>
                </c:pt>
                <c:pt idx="4">
                  <c:v>18.375</c:v>
                </c:pt>
                <c:pt idx="5">
                  <c:v>18.425000000000001</c:v>
                </c:pt>
                <c:pt idx="6">
                  <c:v>18.475000000000001</c:v>
                </c:pt>
                <c:pt idx="7">
                  <c:v>18.524999999999999</c:v>
                </c:pt>
                <c:pt idx="8">
                  <c:v>18.574999999999999</c:v>
                </c:pt>
                <c:pt idx="9">
                  <c:v>18.625</c:v>
                </c:pt>
                <c:pt idx="10">
                  <c:v>18.675000000000001</c:v>
                </c:pt>
                <c:pt idx="11">
                  <c:v>18.725000000000001</c:v>
                </c:pt>
                <c:pt idx="12">
                  <c:v>18.774999999999999</c:v>
                </c:pt>
                <c:pt idx="13">
                  <c:v>18.824999999999999</c:v>
                </c:pt>
                <c:pt idx="14">
                  <c:v>18.875</c:v>
                </c:pt>
                <c:pt idx="15">
                  <c:v>18.925000000000001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E8-F048-859B-F0A9B4DA5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166287"/>
        <c:axId val="2057202591"/>
      </c:scatterChart>
      <c:valAx>
        <c:axId val="205716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7202591"/>
        <c:crosses val="autoZero"/>
        <c:crossBetween val="midCat"/>
      </c:valAx>
      <c:valAx>
        <c:axId val="205720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716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9146121533962581E-2"/>
          <c:y val="7.5978947368421063E-2"/>
          <c:w val="0.93148108072114666"/>
          <c:h val="0.87307733112308328"/>
        </c:manualLayout>
      </c:layout>
      <c:scatterChart>
        <c:scatterStyle val="lineMarker"/>
        <c:varyColors val="0"/>
        <c:ser>
          <c:idx val="0"/>
          <c:order val="0"/>
          <c:tx>
            <c:v>Калориметр с алюминиевым образцом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'Калориметр с алюминиевым образц'!$D$2:$D$17</c:f>
              <c:numCache>
                <c:formatCode>General</c:formatCode>
                <c:ptCount val="16"/>
                <c:pt idx="0">
                  <c:v>49.93</c:v>
                </c:pt>
                <c:pt idx="1">
                  <c:v>104.69</c:v>
                </c:pt>
                <c:pt idx="2">
                  <c:v>165.09</c:v>
                </c:pt>
                <c:pt idx="3">
                  <c:v>218.57</c:v>
                </c:pt>
                <c:pt idx="4">
                  <c:v>293.63</c:v>
                </c:pt>
                <c:pt idx="5">
                  <c:v>361.07</c:v>
                </c:pt>
                <c:pt idx="6">
                  <c:v>429.88</c:v>
                </c:pt>
                <c:pt idx="7">
                  <c:v>501.65</c:v>
                </c:pt>
                <c:pt idx="8">
                  <c:v>575.48</c:v>
                </c:pt>
                <c:pt idx="9">
                  <c:v>651.29999999999995</c:v>
                </c:pt>
                <c:pt idx="10">
                  <c:v>725.99</c:v>
                </c:pt>
                <c:pt idx="11">
                  <c:v>804.81</c:v>
                </c:pt>
                <c:pt idx="12">
                  <c:v>885.21</c:v>
                </c:pt>
                <c:pt idx="13">
                  <c:v>969.57</c:v>
                </c:pt>
                <c:pt idx="14">
                  <c:v>1053.04</c:v>
                </c:pt>
              </c:numCache>
            </c:numRef>
          </c:xVal>
          <c:yVal>
            <c:numRef>
              <c:f>'Калориметр с алюминиевым образц'!$B$2:$B$17</c:f>
              <c:numCache>
                <c:formatCode>General</c:formatCode>
                <c:ptCount val="16"/>
                <c:pt idx="0">
                  <c:v>18.225000000000001</c:v>
                </c:pt>
                <c:pt idx="1">
                  <c:v>18.274999999999999</c:v>
                </c:pt>
                <c:pt idx="2">
                  <c:v>18.324999999999999</c:v>
                </c:pt>
                <c:pt idx="3">
                  <c:v>18.375</c:v>
                </c:pt>
                <c:pt idx="4">
                  <c:v>18.425000000000001</c:v>
                </c:pt>
                <c:pt idx="5">
                  <c:v>18.475000000000001</c:v>
                </c:pt>
                <c:pt idx="6">
                  <c:v>18.524999999999999</c:v>
                </c:pt>
                <c:pt idx="7">
                  <c:v>18.574999999999999</c:v>
                </c:pt>
                <c:pt idx="8">
                  <c:v>18.625</c:v>
                </c:pt>
                <c:pt idx="9">
                  <c:v>18.675000000000001</c:v>
                </c:pt>
                <c:pt idx="10">
                  <c:v>18.725000000000001</c:v>
                </c:pt>
                <c:pt idx="11">
                  <c:v>18.774999999999999</c:v>
                </c:pt>
                <c:pt idx="12">
                  <c:v>18.824999999999999</c:v>
                </c:pt>
                <c:pt idx="13">
                  <c:v>18.875</c:v>
                </c:pt>
                <c:pt idx="14">
                  <c:v>18.925000000000001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F0-2B4F-8F41-2C605638C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166287"/>
        <c:axId val="2057202591"/>
      </c:scatterChart>
      <c:valAx>
        <c:axId val="205716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7202591"/>
        <c:crosses val="autoZero"/>
        <c:crossBetween val="midCat"/>
      </c:valAx>
      <c:valAx>
        <c:axId val="205720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716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060879629629626E-2"/>
          <c:y val="0.16708349692448632"/>
          <c:w val="0.86238773148148151"/>
          <c:h val="0.70011156916633943"/>
        </c:manualLayout>
      </c:layout>
      <c:scatterChart>
        <c:scatterStyle val="lineMarker"/>
        <c:varyColors val="0"/>
        <c:ser>
          <c:idx val="0"/>
          <c:order val="0"/>
          <c:tx>
            <c:v>калориметр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backward val="0.1"/>
            <c:dispRSqr val="0"/>
            <c:dispEq val="0"/>
          </c:trendline>
          <c:xVal>
            <c:numRef>
              <c:f>(Лист1!$A$3,Лист1!$A$5:$A$17)</c:f>
              <c:numCache>
                <c:formatCode>General</c:formatCode>
                <c:ptCount val="14"/>
                <c:pt idx="0">
                  <c:v>18.175000000000001</c:v>
                </c:pt>
                <c:pt idx="1">
                  <c:v>18.274999999999999</c:v>
                </c:pt>
                <c:pt idx="2">
                  <c:v>18.324999999999999</c:v>
                </c:pt>
                <c:pt idx="3">
                  <c:v>18.375</c:v>
                </c:pt>
                <c:pt idx="4">
                  <c:v>18.425000000000001</c:v>
                </c:pt>
                <c:pt idx="5">
                  <c:v>18.475000000000001</c:v>
                </c:pt>
                <c:pt idx="6">
                  <c:v>18.524999999999999</c:v>
                </c:pt>
                <c:pt idx="7">
                  <c:v>18.574999999999999</c:v>
                </c:pt>
                <c:pt idx="8">
                  <c:v>18.625</c:v>
                </c:pt>
                <c:pt idx="9">
                  <c:v>18.675000000000001</c:v>
                </c:pt>
                <c:pt idx="10">
                  <c:v>18.725000000000001</c:v>
                </c:pt>
                <c:pt idx="11">
                  <c:v>18.774999999999999</c:v>
                </c:pt>
                <c:pt idx="12">
                  <c:v>18.824999999999999</c:v>
                </c:pt>
                <c:pt idx="13">
                  <c:v>18.875</c:v>
                </c:pt>
              </c:numCache>
            </c:numRef>
          </c:xVal>
          <c:yVal>
            <c:numRef>
              <c:f>(Лист1!$B$3,Лист1!$B$5:$B$17)</c:f>
              <c:numCache>
                <c:formatCode>General</c:formatCode>
                <c:ptCount val="14"/>
                <c:pt idx="0">
                  <c:v>1.1814744801512454E-3</c:v>
                </c:pt>
                <c:pt idx="1">
                  <c:v>1.0867202782004069E-3</c:v>
                </c:pt>
                <c:pt idx="2">
                  <c:v>1.0360547036883693E-3</c:v>
                </c:pt>
                <c:pt idx="3">
                  <c:v>1.0144045445323741E-3</c:v>
                </c:pt>
                <c:pt idx="4">
                  <c:v>9.8716683119448633E-4</c:v>
                </c:pt>
                <c:pt idx="5">
                  <c:v>9.4714908126533701E-4</c:v>
                </c:pt>
                <c:pt idx="6">
                  <c:v>9.1575091575092844E-4</c:v>
                </c:pt>
                <c:pt idx="7">
                  <c:v>8.852691218130443E-4</c:v>
                </c:pt>
                <c:pt idx="8">
                  <c:v>8.7183958151701294E-4</c:v>
                </c:pt>
                <c:pt idx="9">
                  <c:v>8.5019554497535552E-4</c:v>
                </c:pt>
                <c:pt idx="10">
                  <c:v>8.3696016069630477E-4</c:v>
                </c:pt>
                <c:pt idx="11">
                  <c:v>8.0958549222798941E-4</c:v>
                </c:pt>
                <c:pt idx="12">
                  <c:v>7.5734625870949295E-4</c:v>
                </c:pt>
                <c:pt idx="13">
                  <c:v>7.5097626914990634E-4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5E-4DF3-BCD9-9A2694E75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325439"/>
        <c:axId val="64949302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железо</c:v>
                </c:tx>
                <c:spPr>
                  <a:ln w="127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x"/>
                  <c:size val="7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tx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backward val="0.1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Лист1!$C$3:$C$17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18.175000000000001</c:v>
                      </c:pt>
                      <c:pt idx="1">
                        <c:v>18.225000000000001</c:v>
                      </c:pt>
                      <c:pt idx="2">
                        <c:v>18.274999999999999</c:v>
                      </c:pt>
                      <c:pt idx="3">
                        <c:v>18.324999999999999</c:v>
                      </c:pt>
                      <c:pt idx="4">
                        <c:v>18.375</c:v>
                      </c:pt>
                      <c:pt idx="5">
                        <c:v>18.425000000000001</c:v>
                      </c:pt>
                      <c:pt idx="6">
                        <c:v>18.475000000000001</c:v>
                      </c:pt>
                      <c:pt idx="7">
                        <c:v>18.524999999999999</c:v>
                      </c:pt>
                      <c:pt idx="8">
                        <c:v>18.574999999999999</c:v>
                      </c:pt>
                      <c:pt idx="9">
                        <c:v>18.625</c:v>
                      </c:pt>
                      <c:pt idx="10">
                        <c:v>18.675000000000001</c:v>
                      </c:pt>
                      <c:pt idx="11">
                        <c:v>18.725000000000001</c:v>
                      </c:pt>
                      <c:pt idx="12">
                        <c:v>18.774999999999999</c:v>
                      </c:pt>
                      <c:pt idx="13">
                        <c:v>18.824999999999999</c:v>
                      </c:pt>
                      <c:pt idx="14">
                        <c:v>18.875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Лист1!$D$3:$D$17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7.531254707034299E-4</c:v>
                      </c:pt>
                      <c:pt idx="1">
                        <c:v>7.1766901105206192E-4</c:v>
                      </c:pt>
                      <c:pt idx="2">
                        <c:v>6.9098949695965586E-4</c:v>
                      </c:pt>
                      <c:pt idx="3">
                        <c:v>6.6365808335546491E-4</c:v>
                      </c:pt>
                      <c:pt idx="4">
                        <c:v>6.4683053040104398E-4</c:v>
                      </c:pt>
                      <c:pt idx="5">
                        <c:v>6.2476571285768748E-4</c:v>
                      </c:pt>
                      <c:pt idx="6">
                        <c:v>6.1667488899848507E-4</c:v>
                      </c:pt>
                      <c:pt idx="7">
                        <c:v>5.9637404580153497E-4</c:v>
                      </c:pt>
                      <c:pt idx="8">
                        <c:v>5.783021050196702E-4</c:v>
                      </c:pt>
                      <c:pt idx="9">
                        <c:v>5.6586690810322211E-4</c:v>
                      </c:pt>
                      <c:pt idx="10">
                        <c:v>5.5953446732319499E-4</c:v>
                      </c:pt>
                      <c:pt idx="11">
                        <c:v>5.4710581026367396E-4</c:v>
                      </c:pt>
                      <c:pt idx="12">
                        <c:v>5.2018310445277479E-4</c:v>
                      </c:pt>
                      <c:pt idx="13">
                        <c:v>5.1198033995495371E-4</c:v>
                      </c:pt>
                      <c:pt idx="14">
                        <c:v>5.1082958724970023E-4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F5E-4DF3-BCD9-9A2694E7513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латунь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x"/>
                  <c:size val="7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Pt>
                  <c:idx val="1"/>
                  <c:marker>
                    <c:symbol val="x"/>
                    <c:size val="7"/>
                    <c:spPr>
                      <a:noFill/>
                      <a:ln w="9525">
                        <a:solidFill>
                          <a:schemeClr val="tx1"/>
                        </a:solidFill>
                      </a:ln>
                      <a:effectLst/>
                    </c:spPr>
                  </c:marker>
                  <c:bubble3D val="0"/>
                  <c:spPr>
                    <a:ln w="12700" cap="rnd">
                      <a:solidFill>
                        <a:schemeClr val="tx1"/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5F5E-4DF3-BCD9-9A2694E7513C}"/>
                    </c:ext>
                  </c:extLst>
                </c:dPt>
                <c:dPt>
                  <c:idx val="2"/>
                  <c:marker>
                    <c:symbol val="x"/>
                    <c:size val="7"/>
                    <c:spPr>
                      <a:noFill/>
                      <a:ln w="9525">
                        <a:solidFill>
                          <a:schemeClr val="tx1"/>
                        </a:solidFill>
                      </a:ln>
                      <a:effectLst/>
                    </c:spPr>
                  </c:marker>
                  <c:bubble3D val="0"/>
                  <c:spPr>
                    <a:ln w="12700" cap="rnd">
                      <a:solidFill>
                        <a:schemeClr val="tx1"/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5F5E-4DF3-BCD9-9A2694E7513C}"/>
                    </c:ext>
                  </c:extLst>
                </c:dPt>
                <c:dPt>
                  <c:idx val="3"/>
                  <c:marker>
                    <c:symbol val="x"/>
                    <c:size val="7"/>
                    <c:spPr>
                      <a:noFill/>
                      <a:ln w="9525">
                        <a:solidFill>
                          <a:schemeClr val="tx1"/>
                        </a:solidFill>
                      </a:ln>
                      <a:effectLst/>
                    </c:spPr>
                  </c:marker>
                  <c:bubble3D val="0"/>
                  <c:spPr>
                    <a:ln w="12700" cap="rnd">
                      <a:solidFill>
                        <a:schemeClr val="tx1"/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5F5E-4DF3-BCD9-9A2694E7513C}"/>
                    </c:ext>
                  </c:extLst>
                </c:dPt>
                <c:dPt>
                  <c:idx val="4"/>
                  <c:marker>
                    <c:symbol val="x"/>
                    <c:size val="7"/>
                    <c:spPr>
                      <a:noFill/>
                      <a:ln w="9525">
                        <a:solidFill>
                          <a:schemeClr val="tx1"/>
                        </a:solidFill>
                      </a:ln>
                      <a:effectLst/>
                    </c:spPr>
                  </c:marker>
                  <c:bubble3D val="0"/>
                  <c:spPr>
                    <a:ln w="12700" cap="rnd">
                      <a:solidFill>
                        <a:schemeClr val="tx1"/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5F5E-4DF3-BCD9-9A2694E7513C}"/>
                    </c:ext>
                  </c:extLst>
                </c:dPt>
                <c:dPt>
                  <c:idx val="5"/>
                  <c:marker>
                    <c:symbol val="x"/>
                    <c:size val="7"/>
                    <c:spPr>
                      <a:noFill/>
                      <a:ln w="9525">
                        <a:solidFill>
                          <a:schemeClr val="tx1"/>
                        </a:solidFill>
                      </a:ln>
                      <a:effectLst/>
                    </c:spPr>
                  </c:marker>
                  <c:bubble3D val="0"/>
                  <c:spPr>
                    <a:ln w="12700" cap="rnd">
                      <a:solidFill>
                        <a:schemeClr val="tx1"/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5F5E-4DF3-BCD9-9A2694E7513C}"/>
                    </c:ext>
                  </c:extLst>
                </c:dPt>
                <c:dPt>
                  <c:idx val="6"/>
                  <c:marker>
                    <c:symbol val="x"/>
                    <c:size val="7"/>
                    <c:spPr>
                      <a:noFill/>
                      <a:ln w="9525">
                        <a:solidFill>
                          <a:schemeClr val="tx1"/>
                        </a:solidFill>
                      </a:ln>
                      <a:effectLst/>
                    </c:spPr>
                  </c:marker>
                  <c:bubble3D val="0"/>
                  <c:spPr>
                    <a:ln w="12700" cap="rnd">
                      <a:solidFill>
                        <a:schemeClr val="tx1"/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5F5E-4DF3-BCD9-9A2694E7513C}"/>
                    </c:ext>
                  </c:extLst>
                </c:dPt>
                <c:dPt>
                  <c:idx val="7"/>
                  <c:marker>
                    <c:symbol val="x"/>
                    <c:size val="7"/>
                    <c:spPr>
                      <a:noFill/>
                      <a:ln w="9525">
                        <a:solidFill>
                          <a:schemeClr val="tx1"/>
                        </a:solidFill>
                      </a:ln>
                      <a:effectLst/>
                    </c:spPr>
                  </c:marker>
                  <c:bubble3D val="0"/>
                  <c:spPr>
                    <a:ln w="12700" cap="rnd">
                      <a:solidFill>
                        <a:schemeClr val="tx1"/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5F5E-4DF3-BCD9-9A2694E7513C}"/>
                    </c:ext>
                  </c:extLst>
                </c:dPt>
                <c:dPt>
                  <c:idx val="8"/>
                  <c:marker>
                    <c:symbol val="x"/>
                    <c:size val="7"/>
                    <c:spPr>
                      <a:noFill/>
                      <a:ln w="9525">
                        <a:solidFill>
                          <a:schemeClr val="tx1"/>
                        </a:solidFill>
                      </a:ln>
                      <a:effectLst/>
                    </c:spPr>
                  </c:marker>
                  <c:bubble3D val="0"/>
                  <c:spPr>
                    <a:ln w="12700" cap="rnd">
                      <a:solidFill>
                        <a:schemeClr val="tx1"/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5F5E-4DF3-BCD9-9A2694E7513C}"/>
                    </c:ext>
                  </c:extLst>
                </c:dPt>
                <c:dPt>
                  <c:idx val="9"/>
                  <c:marker>
                    <c:symbol val="x"/>
                    <c:size val="7"/>
                    <c:spPr>
                      <a:noFill/>
                      <a:ln w="9525">
                        <a:solidFill>
                          <a:schemeClr val="tx1"/>
                        </a:solidFill>
                      </a:ln>
                      <a:effectLst/>
                    </c:spPr>
                  </c:marker>
                  <c:bubble3D val="0"/>
                  <c:spPr>
                    <a:ln w="12700" cap="rnd">
                      <a:solidFill>
                        <a:schemeClr val="tx1"/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5F5E-4DF3-BCD9-9A2694E7513C}"/>
                    </c:ext>
                  </c:extLst>
                </c:dPt>
                <c:dPt>
                  <c:idx val="10"/>
                  <c:marker>
                    <c:symbol val="x"/>
                    <c:size val="7"/>
                    <c:spPr>
                      <a:noFill/>
                      <a:ln w="9525">
                        <a:solidFill>
                          <a:schemeClr val="tx1"/>
                        </a:solidFill>
                      </a:ln>
                      <a:effectLst/>
                    </c:spPr>
                  </c:marker>
                  <c:bubble3D val="0"/>
                  <c:spPr>
                    <a:ln w="12700" cap="rnd">
                      <a:solidFill>
                        <a:schemeClr val="tx1"/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5F5E-4DF3-BCD9-9A2694E7513C}"/>
                    </c:ext>
                  </c:extLst>
                </c:dPt>
                <c:dPt>
                  <c:idx val="11"/>
                  <c:marker>
                    <c:symbol val="x"/>
                    <c:size val="7"/>
                    <c:spPr>
                      <a:noFill/>
                      <a:ln w="9525">
                        <a:solidFill>
                          <a:schemeClr val="tx1"/>
                        </a:solidFill>
                      </a:ln>
                      <a:effectLst/>
                    </c:spPr>
                  </c:marker>
                  <c:bubble3D val="0"/>
                  <c:spPr>
                    <a:ln w="12700" cap="rnd">
                      <a:solidFill>
                        <a:schemeClr val="tx1"/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5F5E-4DF3-BCD9-9A2694E7513C}"/>
                    </c:ext>
                  </c:extLst>
                </c:dPt>
                <c:dPt>
                  <c:idx val="12"/>
                  <c:marker>
                    <c:symbol val="x"/>
                    <c:size val="7"/>
                    <c:spPr>
                      <a:noFill/>
                      <a:ln w="9525">
                        <a:solidFill>
                          <a:schemeClr val="tx1"/>
                        </a:solidFill>
                      </a:ln>
                      <a:effectLst/>
                    </c:spPr>
                  </c:marker>
                  <c:bubble3D val="0"/>
                  <c:spPr>
                    <a:ln w="12700" cap="rnd">
                      <a:solidFill>
                        <a:schemeClr val="tx1"/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5F5E-4DF3-BCD9-9A2694E7513C}"/>
                    </c:ext>
                  </c:extLst>
                </c:dPt>
                <c:dPt>
                  <c:idx val="13"/>
                  <c:marker>
                    <c:symbol val="x"/>
                    <c:size val="7"/>
                    <c:spPr>
                      <a:noFill/>
                      <a:ln w="9525">
                        <a:solidFill>
                          <a:schemeClr val="tx1"/>
                        </a:solidFill>
                      </a:ln>
                      <a:effectLst/>
                    </c:spPr>
                  </c:marker>
                  <c:bubble3D val="0"/>
                  <c:spPr>
                    <a:ln w="12700" cap="rnd">
                      <a:solidFill>
                        <a:schemeClr val="tx1"/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5F5E-4DF3-BCD9-9A2694E7513C}"/>
                    </c:ext>
                  </c:extLst>
                </c:dPt>
                <c:dPt>
                  <c:idx val="14"/>
                  <c:marker>
                    <c:symbol val="x"/>
                    <c:size val="7"/>
                    <c:spPr>
                      <a:noFill/>
                      <a:ln w="9525">
                        <a:solidFill>
                          <a:schemeClr val="tx1"/>
                        </a:solidFill>
                      </a:ln>
                      <a:effectLst/>
                    </c:spPr>
                  </c:marker>
                  <c:bubble3D val="0"/>
                  <c:spPr>
                    <a:ln w="12700" cap="rnd">
                      <a:solidFill>
                        <a:schemeClr val="tx1"/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5F5E-4DF3-BCD9-9A2694E7513C}"/>
                    </c:ext>
                  </c:extLst>
                </c:dPt>
                <c:trendline>
                  <c:spPr>
                    <a:ln w="19050" cap="rnd">
                      <a:solidFill>
                        <a:schemeClr val="tx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backward val="0.1"/>
                  <c:dispRSqr val="0"/>
                  <c:dispEq val="0"/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Лист1!$A$20:$A$34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18.175000000000001</c:v>
                      </c:pt>
                      <c:pt idx="1">
                        <c:v>18.225000000000001</c:v>
                      </c:pt>
                      <c:pt idx="2">
                        <c:v>18.274999999999999</c:v>
                      </c:pt>
                      <c:pt idx="3">
                        <c:v>18.324999999999999</c:v>
                      </c:pt>
                      <c:pt idx="4">
                        <c:v>18.375</c:v>
                      </c:pt>
                      <c:pt idx="5">
                        <c:v>18.425000000000001</c:v>
                      </c:pt>
                      <c:pt idx="6">
                        <c:v>18.475000000000001</c:v>
                      </c:pt>
                      <c:pt idx="7">
                        <c:v>18.524999999999999</c:v>
                      </c:pt>
                      <c:pt idx="8">
                        <c:v>18.574999999999999</c:v>
                      </c:pt>
                      <c:pt idx="9">
                        <c:v>18.625</c:v>
                      </c:pt>
                      <c:pt idx="10">
                        <c:v>18.675000000000001</c:v>
                      </c:pt>
                      <c:pt idx="11">
                        <c:v>18.725000000000001</c:v>
                      </c:pt>
                      <c:pt idx="12">
                        <c:v>18.774999999999999</c:v>
                      </c:pt>
                      <c:pt idx="13">
                        <c:v>18.824999999999999</c:v>
                      </c:pt>
                      <c:pt idx="14">
                        <c:v>18.875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Лист1!$B$20:$B$34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7.9390282629407296E-4</c:v>
                      </c:pt>
                      <c:pt idx="1">
                        <c:v>7.6452599388374847E-4</c:v>
                      </c:pt>
                      <c:pt idx="2">
                        <c:v>7.2087658592849947E-4</c:v>
                      </c:pt>
                      <c:pt idx="3">
                        <c:v>6.8390097113938883E-4</c:v>
                      </c:pt>
                      <c:pt idx="4">
                        <c:v>6.6889632107024308E-4</c:v>
                      </c:pt>
                      <c:pt idx="5">
                        <c:v>6.5936964262166317E-4</c:v>
                      </c:pt>
                      <c:pt idx="6">
                        <c:v>6.3971340839300331E-4</c:v>
                      </c:pt>
                      <c:pt idx="7">
                        <c:v>6.1485489424496743E-4</c:v>
                      </c:pt>
                      <c:pt idx="8">
                        <c:v>6.1523317337271708E-4</c:v>
                      </c:pt>
                      <c:pt idx="9">
                        <c:v>5.9059768485708315E-4</c:v>
                      </c:pt>
                      <c:pt idx="10">
                        <c:v>5.6503559724263423E-4</c:v>
                      </c:pt>
                      <c:pt idx="11">
                        <c:v>5.5822261918049782E-4</c:v>
                      </c:pt>
                      <c:pt idx="12">
                        <c:v>5.4764512595838633E-4</c:v>
                      </c:pt>
                      <c:pt idx="13">
                        <c:v>5.3493099390179407E-4</c:v>
                      </c:pt>
                      <c:pt idx="14">
                        <c:v>5.0653429237160175E-4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F5E-4DF3-BCD9-9A2694E7513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алюминий</c:v>
                </c:tx>
                <c:spPr>
                  <a:ln w="127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x"/>
                  <c:size val="7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tx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backward val="0.15000000000000002"/>
                  <c:dispRSqr val="0"/>
                  <c:dispEq val="0"/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(Лист1!$C$20:$C$21,Лист1!$C$24:$C$33)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18.225000000000001</c:v>
                      </c:pt>
                      <c:pt idx="1">
                        <c:v>18.274999999999999</c:v>
                      </c:pt>
                      <c:pt idx="2">
                        <c:v>18.425000000000001</c:v>
                      </c:pt>
                      <c:pt idx="3">
                        <c:v>18.475000000000001</c:v>
                      </c:pt>
                      <c:pt idx="4">
                        <c:v>18.524999999999999</c:v>
                      </c:pt>
                      <c:pt idx="5">
                        <c:v>18.574999999999999</c:v>
                      </c:pt>
                      <c:pt idx="6">
                        <c:v>18.625</c:v>
                      </c:pt>
                      <c:pt idx="7">
                        <c:v>18.675000000000001</c:v>
                      </c:pt>
                      <c:pt idx="8">
                        <c:v>18.725000000000001</c:v>
                      </c:pt>
                      <c:pt idx="9">
                        <c:v>18.774999999999999</c:v>
                      </c:pt>
                      <c:pt idx="10">
                        <c:v>18.824999999999999</c:v>
                      </c:pt>
                      <c:pt idx="11">
                        <c:v>18.875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(Лист1!$D$20:$D$21,Лист1!$D$24:$D$33)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9.1307523739950984E-4</c:v>
                      </c:pt>
                      <c:pt idx="1">
                        <c:v>8.2781456953643555E-4</c:v>
                      </c:pt>
                      <c:pt idx="2">
                        <c:v>7.4139976275208643E-4</c:v>
                      </c:pt>
                      <c:pt idx="3">
                        <c:v>7.2663856997525291E-4</c:v>
                      </c:pt>
                      <c:pt idx="4">
                        <c:v>6.9666991779295982E-4</c:v>
                      </c:pt>
                      <c:pt idx="5">
                        <c:v>6.7723147771909359E-4</c:v>
                      </c:pt>
                      <c:pt idx="6">
                        <c:v>6.5945660775521963E-4</c:v>
                      </c:pt>
                      <c:pt idx="7">
                        <c:v>6.6943365912438982E-4</c:v>
                      </c:pt>
                      <c:pt idx="8">
                        <c:v>6.3435676224304991E-4</c:v>
                      </c:pt>
                      <c:pt idx="9">
                        <c:v>6.2189054726368971E-4</c:v>
                      </c:pt>
                      <c:pt idx="10">
                        <c:v>5.9269796111902204E-4</c:v>
                      </c:pt>
                      <c:pt idx="11">
                        <c:v>5.9901761111777604E-4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F5E-4DF3-BCD9-9A2694E7513C}"/>
                  </c:ext>
                </c:extLst>
              </c15:ser>
            </c15:filteredScatterSeries>
          </c:ext>
        </c:extLst>
      </c:scatterChart>
      <c:valAx>
        <c:axId val="744325439"/>
        <c:scaling>
          <c:orientation val="minMax"/>
          <c:max val="18.899999999999999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dR/dt</a:t>
                </a:r>
              </a:p>
              <a:p>
                <a:pPr>
                  <a:defRPr/>
                </a:pPr>
                <a:r>
                  <a:rPr lang="ru-RU" sz="1200">
                    <a:solidFill>
                      <a:sysClr val="windowText" lastClr="000000"/>
                    </a:solidFill>
                  </a:rPr>
                  <a:t> Ом</a:t>
                </a:r>
                <a:r>
                  <a:rPr lang="en-US" sz="1200">
                    <a:solidFill>
                      <a:sysClr val="windowText" lastClr="000000"/>
                    </a:solidFill>
                  </a:rPr>
                  <a:t>/c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</a:t>
                </a:r>
                <a:endParaRPr lang="ru-RU" sz="12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73081018518518E-2"/>
              <c:y val="1.501766784452333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  <a:tailEnd type="stealth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9493023"/>
        <c:crosses val="autoZero"/>
        <c:crossBetween val="midCat"/>
        <c:majorUnit val="0.1"/>
      </c:valAx>
      <c:valAx>
        <c:axId val="649493023"/>
        <c:scaling>
          <c:orientation val="minMax"/>
          <c:min val="4.5000000000000015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R,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ru-RU" sz="1200" baseline="0">
                    <a:solidFill>
                      <a:sysClr val="windowText" lastClr="000000"/>
                    </a:solidFill>
                  </a:rPr>
                  <a:t>Ом</a:t>
                </a:r>
                <a:endParaRPr lang="ru-RU" sz="12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8907638888888888"/>
              <c:y val="0.924921476246564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  <a:tailEnd type="stealth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4325439"/>
        <c:crosses val="autoZero"/>
        <c:crossBetween val="midCat"/>
        <c:dispUnits>
          <c:custUnit val="1.0000000000000002E-3"/>
          <c:dispUnitsLbl>
            <c:layout>
              <c:manualLayout>
                <c:xMode val="edge"/>
                <c:yMode val="edge"/>
                <c:x val="0.12386550925925927"/>
                <c:y val="2.9961392487894256E-2"/>
              </c:manualLayout>
            </c:layout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552449</xdr:colOff>
      <xdr:row>0</xdr:row>
      <xdr:rowOff>76251</xdr:rowOff>
    </xdr:from>
    <xdr:to>
      <xdr:col>15</xdr:col>
      <xdr:colOff>705261</xdr:colOff>
      <xdr:row>15</xdr:row>
      <xdr:rowOff>94697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619F6B8-5C79-8840-971C-72161FB303C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457213</xdr:colOff>
      <xdr:row>1</xdr:row>
      <xdr:rowOff>152412</xdr:rowOff>
    </xdr:from>
    <xdr:to>
      <xdr:col>15</xdr:col>
      <xdr:colOff>659905</xdr:colOff>
      <xdr:row>22</xdr:row>
      <xdr:rowOff>185085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6996579-A32E-D444-8D93-FED975C3F7B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0</xdr:row>
      <xdr:rowOff>0</xdr:rowOff>
    </xdr:from>
    <xdr:to>
      <xdr:col>17</xdr:col>
      <xdr:colOff>19050</xdr:colOff>
      <xdr:row>18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99B2C82-82FD-5F48-99F7-C6DF79CD2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</xdr:rowOff>
    </xdr:from>
    <xdr:to>
      <xdr:col>17</xdr:col>
      <xdr:colOff>326571</xdr:colOff>
      <xdr:row>19</xdr:row>
      <xdr:rowOff>190501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5A1CC91-94DC-F04B-BA03-AD9847E56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47625</xdr:rowOff>
    </xdr:from>
    <xdr:to>
      <xdr:col>10</xdr:col>
      <xdr:colOff>100425</xdr:colOff>
      <xdr:row>16</xdr:row>
      <xdr:rowOff>103650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CA2742-15DF-405D-B606-EDDA8D2A7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709AB-3707-4B4B-A1C5-DC84E4FF3163}">
  <dimension ref="A1:G37"/>
  <sheetViews>
    <sheetView zoomScale="80" zoomScaleNormal="80" workbookViewId="0">
      <selection activeCell="B2" sqref="B2:D17"/>
    </sheetView>
  </sheetViews>
  <sheetFormatPr defaultColWidth="11" defaultRowHeight="15.75" x14ac:dyDescent="0.25"/>
  <sheetData>
    <row r="1" spans="1:7" x14ac:dyDescent="0.25">
      <c r="A1" s="6" t="s">
        <v>32</v>
      </c>
      <c r="B1" s="6"/>
      <c r="C1" s="6" t="s">
        <v>33</v>
      </c>
      <c r="D1" s="6"/>
      <c r="F1" t="s">
        <v>34</v>
      </c>
      <c r="G1" t="s">
        <v>35</v>
      </c>
    </row>
    <row r="2" spans="1:7" x14ac:dyDescent="0.25">
      <c r="A2" s="1" t="s">
        <v>0</v>
      </c>
      <c r="B2" s="1">
        <v>18.175000000000001</v>
      </c>
      <c r="C2" s="1" t="s">
        <v>16</v>
      </c>
      <c r="D2" s="1">
        <f>F2*60 + G2</f>
        <v>0</v>
      </c>
      <c r="F2">
        <v>0</v>
      </c>
      <c r="G2">
        <v>0</v>
      </c>
    </row>
    <row r="3" spans="1:7" x14ac:dyDescent="0.25">
      <c r="A3" s="1" t="s">
        <v>1</v>
      </c>
      <c r="B3" s="1">
        <v>18.225000000000001</v>
      </c>
      <c r="C3" s="1" t="s">
        <v>17</v>
      </c>
      <c r="D3" s="1">
        <f t="shared" ref="D3:D17" si="0">F3*60 + G3</f>
        <v>42.32</v>
      </c>
      <c r="F3">
        <v>0</v>
      </c>
      <c r="G3">
        <v>42.32</v>
      </c>
    </row>
    <row r="4" spans="1:7" x14ac:dyDescent="0.25">
      <c r="A4" s="1" t="s">
        <v>2</v>
      </c>
      <c r="B4" s="1">
        <v>18.274999999999999</v>
      </c>
      <c r="C4" s="1" t="s">
        <v>18</v>
      </c>
      <c r="D4" s="1">
        <f t="shared" si="0"/>
        <v>80.45</v>
      </c>
      <c r="F4">
        <v>1</v>
      </c>
      <c r="G4">
        <v>20.45</v>
      </c>
    </row>
    <row r="5" spans="1:7" x14ac:dyDescent="0.25">
      <c r="A5" s="1" t="s">
        <v>3</v>
      </c>
      <c r="B5" s="1">
        <v>18.324999999999999</v>
      </c>
      <c r="C5" s="1" t="s">
        <v>19</v>
      </c>
      <c r="D5" s="1">
        <f t="shared" si="0"/>
        <v>126.46</v>
      </c>
      <c r="F5">
        <v>2</v>
      </c>
      <c r="G5">
        <v>6.46</v>
      </c>
    </row>
    <row r="6" spans="1:7" x14ac:dyDescent="0.25">
      <c r="A6" s="1" t="s">
        <v>4</v>
      </c>
      <c r="B6" s="1">
        <v>18.375</v>
      </c>
      <c r="C6" s="1" t="s">
        <v>20</v>
      </c>
      <c r="D6" s="1">
        <f t="shared" si="0"/>
        <v>174.72</v>
      </c>
      <c r="F6">
        <v>2</v>
      </c>
      <c r="G6">
        <v>54.72</v>
      </c>
    </row>
    <row r="7" spans="1:7" x14ac:dyDescent="0.25">
      <c r="A7" s="1" t="s">
        <v>5</v>
      </c>
      <c r="B7" s="1">
        <v>18.425000000000001</v>
      </c>
      <c r="C7" s="1" t="s">
        <v>21</v>
      </c>
      <c r="D7" s="1">
        <f t="shared" si="0"/>
        <v>224.01</v>
      </c>
      <c r="F7">
        <v>3</v>
      </c>
      <c r="G7">
        <v>44.01</v>
      </c>
    </row>
    <row r="8" spans="1:7" x14ac:dyDescent="0.25">
      <c r="A8" s="1" t="s">
        <v>6</v>
      </c>
      <c r="B8" s="1">
        <v>18.475000000000001</v>
      </c>
      <c r="C8" s="1" t="s">
        <v>22</v>
      </c>
      <c r="D8" s="1">
        <f t="shared" si="0"/>
        <v>274.65999999999997</v>
      </c>
      <c r="F8">
        <v>4</v>
      </c>
      <c r="G8">
        <v>34.659999999999997</v>
      </c>
    </row>
    <row r="9" spans="1:7" x14ac:dyDescent="0.25">
      <c r="A9" s="1" t="s">
        <v>7</v>
      </c>
      <c r="B9" s="1">
        <v>18.524999999999999</v>
      </c>
      <c r="C9" s="1" t="s">
        <v>23</v>
      </c>
      <c r="D9" s="1">
        <f t="shared" si="0"/>
        <v>327.45</v>
      </c>
      <c r="F9">
        <v>5</v>
      </c>
      <c r="G9">
        <v>27.45</v>
      </c>
    </row>
    <row r="10" spans="1:7" x14ac:dyDescent="0.25">
      <c r="A10" s="1" t="s">
        <v>8</v>
      </c>
      <c r="B10" s="1">
        <v>18.574999999999999</v>
      </c>
      <c r="C10" s="1" t="s">
        <v>24</v>
      </c>
      <c r="D10" s="1">
        <f t="shared" si="0"/>
        <v>382.05</v>
      </c>
      <c r="F10">
        <v>6</v>
      </c>
      <c r="G10">
        <v>22.05</v>
      </c>
    </row>
    <row r="11" spans="1:7" x14ac:dyDescent="0.25">
      <c r="A11" s="1" t="s">
        <v>9</v>
      </c>
      <c r="B11" s="1">
        <v>18.625</v>
      </c>
      <c r="C11" s="1" t="s">
        <v>25</v>
      </c>
      <c r="D11" s="1">
        <f t="shared" si="0"/>
        <v>438.53</v>
      </c>
      <c r="F11">
        <v>7</v>
      </c>
      <c r="G11">
        <v>18.53</v>
      </c>
    </row>
    <row r="12" spans="1:7" x14ac:dyDescent="0.25">
      <c r="A12" s="1" t="s">
        <v>10</v>
      </c>
      <c r="B12" s="1">
        <v>18.675000000000001</v>
      </c>
      <c r="C12" s="1" t="s">
        <v>26</v>
      </c>
      <c r="D12" s="1">
        <f t="shared" si="0"/>
        <v>495.88</v>
      </c>
      <c r="F12">
        <v>8</v>
      </c>
      <c r="G12">
        <v>15.88</v>
      </c>
    </row>
    <row r="13" spans="1:7" x14ac:dyDescent="0.25">
      <c r="A13" s="1" t="s">
        <v>11</v>
      </c>
      <c r="B13" s="1">
        <v>18.725000000000001</v>
      </c>
      <c r="C13" s="1" t="s">
        <v>27</v>
      </c>
      <c r="D13" s="1">
        <f t="shared" si="0"/>
        <v>554.69000000000005</v>
      </c>
      <c r="F13">
        <v>9</v>
      </c>
      <c r="G13">
        <v>14.69</v>
      </c>
    </row>
    <row r="14" spans="1:7" x14ac:dyDescent="0.25">
      <c r="A14" s="1" t="s">
        <v>12</v>
      </c>
      <c r="B14" s="1">
        <v>18.774999999999999</v>
      </c>
      <c r="C14" s="1" t="s">
        <v>28</v>
      </c>
      <c r="D14" s="1">
        <f t="shared" si="0"/>
        <v>614.42999999999995</v>
      </c>
      <c r="F14">
        <v>10</v>
      </c>
      <c r="G14">
        <v>14.43</v>
      </c>
    </row>
    <row r="15" spans="1:7" x14ac:dyDescent="0.25">
      <c r="A15" s="1" t="s">
        <v>13</v>
      </c>
      <c r="B15" s="1">
        <v>18.824999999999999</v>
      </c>
      <c r="C15" s="1" t="s">
        <v>29</v>
      </c>
      <c r="D15" s="1">
        <f t="shared" si="0"/>
        <v>676.19</v>
      </c>
      <c r="F15">
        <v>11</v>
      </c>
      <c r="G15">
        <v>16.190000000000001</v>
      </c>
    </row>
    <row r="16" spans="1:7" x14ac:dyDescent="0.25">
      <c r="A16" s="1" t="s">
        <v>14</v>
      </c>
      <c r="B16" s="1">
        <v>18.875</v>
      </c>
      <c r="C16" s="1" t="s">
        <v>30</v>
      </c>
      <c r="D16" s="1">
        <f t="shared" si="0"/>
        <v>742.21</v>
      </c>
      <c r="F16">
        <v>12</v>
      </c>
      <c r="G16">
        <v>22.21</v>
      </c>
    </row>
    <row r="17" spans="1:7" x14ac:dyDescent="0.25">
      <c r="A17" s="1" t="s">
        <v>15</v>
      </c>
      <c r="B17" s="1">
        <v>18.925000000000001</v>
      </c>
      <c r="C17" s="1" t="s">
        <v>31</v>
      </c>
      <c r="D17" s="1">
        <f t="shared" si="0"/>
        <v>808.79</v>
      </c>
      <c r="F17">
        <v>13</v>
      </c>
      <c r="G17">
        <v>28.79</v>
      </c>
    </row>
    <row r="23" spans="1:7" x14ac:dyDescent="0.25">
      <c r="B23">
        <f>0.05/C23</f>
        <v>1.1814744801512287E-3</v>
      </c>
      <c r="C23">
        <f>D3-D2</f>
        <v>42.32</v>
      </c>
    </row>
    <row r="24" spans="1:7" x14ac:dyDescent="0.25">
      <c r="B24">
        <f t="shared" ref="B24:B37" si="1">0.05/C24</f>
        <v>1.3113034356150013E-3</v>
      </c>
      <c r="C24">
        <f t="shared" ref="C24:C37" si="2">D4-D3</f>
        <v>38.130000000000003</v>
      </c>
    </row>
    <row r="25" spans="1:7" x14ac:dyDescent="0.25">
      <c r="B25">
        <f t="shared" si="1"/>
        <v>1.0867202782003915E-3</v>
      </c>
      <c r="C25">
        <f t="shared" si="2"/>
        <v>46.009999999999991</v>
      </c>
    </row>
    <row r="26" spans="1:7" x14ac:dyDescent="0.25">
      <c r="B26">
        <f t="shared" si="1"/>
        <v>1.0360547036883548E-3</v>
      </c>
      <c r="C26">
        <f t="shared" si="2"/>
        <v>48.260000000000005</v>
      </c>
    </row>
    <row r="27" spans="1:7" x14ac:dyDescent="0.25">
      <c r="B27">
        <f t="shared" si="1"/>
        <v>1.0144045445323597E-3</v>
      </c>
      <c r="C27">
        <f t="shared" si="2"/>
        <v>49.289999999999992</v>
      </c>
    </row>
    <row r="28" spans="1:7" x14ac:dyDescent="0.25">
      <c r="B28">
        <f t="shared" si="1"/>
        <v>9.8716683119447245E-4</v>
      </c>
      <c r="C28">
        <f t="shared" si="2"/>
        <v>50.649999999999977</v>
      </c>
    </row>
    <row r="29" spans="1:7" x14ac:dyDescent="0.25">
      <c r="B29">
        <f t="shared" si="1"/>
        <v>9.471490812653909E-4</v>
      </c>
      <c r="C29">
        <f t="shared" si="2"/>
        <v>52.79000000000002</v>
      </c>
    </row>
    <row r="30" spans="1:7" x14ac:dyDescent="0.25">
      <c r="B30">
        <f t="shared" si="1"/>
        <v>9.1575091575091542E-4</v>
      </c>
      <c r="C30">
        <f t="shared" si="2"/>
        <v>54.600000000000023</v>
      </c>
    </row>
    <row r="31" spans="1:7" x14ac:dyDescent="0.25">
      <c r="B31">
        <f t="shared" si="1"/>
        <v>8.8526912181303183E-4</v>
      </c>
      <c r="C31">
        <f t="shared" si="2"/>
        <v>56.479999999999961</v>
      </c>
    </row>
    <row r="32" spans="1:7" x14ac:dyDescent="0.25">
      <c r="B32">
        <f t="shared" si="1"/>
        <v>8.7183958151700058E-4</v>
      </c>
      <c r="C32">
        <f t="shared" si="2"/>
        <v>57.350000000000023</v>
      </c>
    </row>
    <row r="33" spans="2:3" x14ac:dyDescent="0.25">
      <c r="B33">
        <f t="shared" si="1"/>
        <v>8.5019554497534349E-4</v>
      </c>
      <c r="C33">
        <f t="shared" si="2"/>
        <v>58.810000000000059</v>
      </c>
    </row>
    <row r="34" spans="2:3" x14ac:dyDescent="0.25">
      <c r="B34">
        <f t="shared" si="1"/>
        <v>8.3696016069635237E-4</v>
      </c>
      <c r="C34">
        <f t="shared" si="2"/>
        <v>59.739999999999895</v>
      </c>
    </row>
    <row r="35" spans="2:3" x14ac:dyDescent="0.25">
      <c r="B35">
        <f t="shared" si="1"/>
        <v>8.0958549222797792E-4</v>
      </c>
      <c r="C35">
        <f t="shared" si="2"/>
        <v>61.760000000000105</v>
      </c>
    </row>
    <row r="36" spans="2:3" x14ac:dyDescent="0.25">
      <c r="B36">
        <f t="shared" si="1"/>
        <v>7.5734625870948222E-4</v>
      </c>
      <c r="C36">
        <f t="shared" si="2"/>
        <v>66.019999999999982</v>
      </c>
    </row>
    <row r="37" spans="2:3" x14ac:dyDescent="0.25">
      <c r="B37">
        <f t="shared" si="1"/>
        <v>7.5097626914989572E-4</v>
      </c>
      <c r="C37">
        <f t="shared" si="2"/>
        <v>66.579999999999927</v>
      </c>
    </row>
  </sheetData>
  <mergeCells count="2">
    <mergeCell ref="A1:B1"/>
    <mergeCell ref="C1:D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D69DB-ED54-CB49-9584-4798762B165C}">
  <dimension ref="A1:G18"/>
  <sheetViews>
    <sheetView zoomScale="70" zoomScaleNormal="70" workbookViewId="0">
      <selection activeCell="A2" sqref="A2:D17"/>
    </sheetView>
  </sheetViews>
  <sheetFormatPr defaultColWidth="11" defaultRowHeight="15.75" x14ac:dyDescent="0.25"/>
  <sheetData>
    <row r="1" spans="1:7" x14ac:dyDescent="0.25">
      <c r="A1" s="6" t="s">
        <v>32</v>
      </c>
      <c r="B1" s="6"/>
      <c r="C1" s="6" t="s">
        <v>33</v>
      </c>
      <c r="D1" s="6"/>
      <c r="F1" t="s">
        <v>34</v>
      </c>
      <c r="G1" t="s">
        <v>35</v>
      </c>
    </row>
    <row r="2" spans="1:7" x14ac:dyDescent="0.25">
      <c r="A2" s="1" t="s">
        <v>0</v>
      </c>
      <c r="B2" s="1">
        <v>18.175000000000001</v>
      </c>
      <c r="C2" s="1" t="s">
        <v>16</v>
      </c>
      <c r="D2" s="1">
        <f>F2*60 + G2</f>
        <v>0</v>
      </c>
      <c r="F2">
        <v>0</v>
      </c>
      <c r="G2">
        <v>0</v>
      </c>
    </row>
    <row r="3" spans="1:7" x14ac:dyDescent="0.25">
      <c r="A3" s="1" t="s">
        <v>1</v>
      </c>
      <c r="B3" s="1">
        <v>18.225000000000001</v>
      </c>
      <c r="C3" s="1" t="s">
        <v>17</v>
      </c>
      <c r="D3" s="1">
        <f t="shared" ref="D3:D17" si="0">F3*60 + G3</f>
        <v>66.39</v>
      </c>
      <c r="F3">
        <v>1</v>
      </c>
      <c r="G3">
        <v>6.39</v>
      </c>
    </row>
    <row r="4" spans="1:7" x14ac:dyDescent="0.25">
      <c r="A4" s="1" t="s">
        <v>2</v>
      </c>
      <c r="B4" s="1">
        <v>18.274999999999999</v>
      </c>
      <c r="C4" s="1" t="s">
        <v>18</v>
      </c>
      <c r="D4" s="1">
        <f t="shared" si="0"/>
        <v>136.06</v>
      </c>
      <c r="F4">
        <v>2</v>
      </c>
      <c r="G4">
        <v>16.059999999999999</v>
      </c>
    </row>
    <row r="5" spans="1:7" x14ac:dyDescent="0.25">
      <c r="A5" s="1" t="s">
        <v>3</v>
      </c>
      <c r="B5" s="1">
        <v>18.324999999999999</v>
      </c>
      <c r="C5" s="1" t="s">
        <v>19</v>
      </c>
      <c r="D5" s="1">
        <f t="shared" si="0"/>
        <v>208.42000000000002</v>
      </c>
      <c r="F5">
        <v>3</v>
      </c>
      <c r="G5">
        <v>28.42</v>
      </c>
    </row>
    <row r="6" spans="1:7" x14ac:dyDescent="0.25">
      <c r="A6" s="1" t="s">
        <v>4</v>
      </c>
      <c r="B6" s="1">
        <v>18.375</v>
      </c>
      <c r="C6" s="1" t="s">
        <v>20</v>
      </c>
      <c r="D6" s="1">
        <f t="shared" si="0"/>
        <v>283.76</v>
      </c>
      <c r="F6">
        <v>4</v>
      </c>
      <c r="G6">
        <v>43.76</v>
      </c>
    </row>
    <row r="7" spans="1:7" x14ac:dyDescent="0.25">
      <c r="A7" s="1" t="s">
        <v>5</v>
      </c>
      <c r="B7" s="1">
        <v>18.425000000000001</v>
      </c>
      <c r="C7" s="1" t="s">
        <v>21</v>
      </c>
      <c r="D7" s="1">
        <f t="shared" si="0"/>
        <v>361.06</v>
      </c>
      <c r="F7">
        <v>6</v>
      </c>
      <c r="G7">
        <v>1.06</v>
      </c>
    </row>
    <row r="8" spans="1:7" x14ac:dyDescent="0.25">
      <c r="A8" s="1" t="s">
        <v>6</v>
      </c>
      <c r="B8" s="1">
        <v>18.475000000000001</v>
      </c>
      <c r="C8" s="1" t="s">
        <v>22</v>
      </c>
      <c r="D8" s="1">
        <f t="shared" si="0"/>
        <v>441.09</v>
      </c>
      <c r="F8">
        <v>7</v>
      </c>
      <c r="G8">
        <v>21.09</v>
      </c>
    </row>
    <row r="9" spans="1:7" x14ac:dyDescent="0.25">
      <c r="A9" s="1" t="s">
        <v>7</v>
      </c>
      <c r="B9" s="1">
        <v>18.524999999999999</v>
      </c>
      <c r="C9" s="1" t="s">
        <v>23</v>
      </c>
      <c r="D9" s="1">
        <f t="shared" si="0"/>
        <v>522.16999999999996</v>
      </c>
      <c r="F9">
        <v>8</v>
      </c>
      <c r="G9">
        <v>42.17</v>
      </c>
    </row>
    <row r="10" spans="1:7" x14ac:dyDescent="0.25">
      <c r="A10" s="1" t="s">
        <v>8</v>
      </c>
      <c r="B10" s="1">
        <v>18.574999999999999</v>
      </c>
      <c r="C10" s="1" t="s">
        <v>24</v>
      </c>
      <c r="D10" s="1">
        <f t="shared" si="0"/>
        <v>606.01</v>
      </c>
      <c r="F10">
        <v>10</v>
      </c>
      <c r="G10">
        <v>6.01</v>
      </c>
    </row>
    <row r="11" spans="1:7" x14ac:dyDescent="0.25">
      <c r="A11" s="1" t="s">
        <v>9</v>
      </c>
      <c r="B11" s="1">
        <v>18.625</v>
      </c>
      <c r="C11" s="1" t="s">
        <v>25</v>
      </c>
      <c r="D11" s="1">
        <f t="shared" si="0"/>
        <v>692.47</v>
      </c>
      <c r="F11">
        <v>11</v>
      </c>
      <c r="G11">
        <v>32.47</v>
      </c>
    </row>
    <row r="12" spans="1:7" x14ac:dyDescent="0.25">
      <c r="A12" s="1" t="s">
        <v>10</v>
      </c>
      <c r="B12" s="1">
        <v>18.675000000000001</v>
      </c>
      <c r="C12" s="1" t="s">
        <v>26</v>
      </c>
      <c r="D12" s="1">
        <f t="shared" si="0"/>
        <v>780.83</v>
      </c>
      <c r="F12">
        <v>13</v>
      </c>
      <c r="G12">
        <v>0.83</v>
      </c>
    </row>
    <row r="13" spans="1:7" x14ac:dyDescent="0.25">
      <c r="A13" s="1" t="s">
        <v>11</v>
      </c>
      <c r="B13" s="1">
        <v>18.725000000000001</v>
      </c>
      <c r="C13" s="1" t="s">
        <v>27</v>
      </c>
      <c r="D13" s="1">
        <f t="shared" si="0"/>
        <v>870.19</v>
      </c>
      <c r="F13">
        <v>14</v>
      </c>
      <c r="G13">
        <v>30.19</v>
      </c>
    </row>
    <row r="14" spans="1:7" x14ac:dyDescent="0.25">
      <c r="A14" s="1" t="s">
        <v>12</v>
      </c>
      <c r="B14" s="1">
        <v>18.774999999999999</v>
      </c>
      <c r="C14" s="1" t="s">
        <v>28</v>
      </c>
      <c r="D14" s="1">
        <f t="shared" si="0"/>
        <v>961.58</v>
      </c>
      <c r="F14">
        <v>16</v>
      </c>
      <c r="G14">
        <v>1.58</v>
      </c>
    </row>
    <row r="15" spans="1:7" x14ac:dyDescent="0.25">
      <c r="A15" s="1" t="s">
        <v>13</v>
      </c>
      <c r="B15" s="1">
        <v>18.824999999999999</v>
      </c>
      <c r="C15" s="1" t="s">
        <v>29</v>
      </c>
      <c r="D15" s="1">
        <f t="shared" si="0"/>
        <v>1057.7</v>
      </c>
      <c r="F15">
        <v>17</v>
      </c>
      <c r="G15">
        <v>37.700000000000003</v>
      </c>
    </row>
    <row r="16" spans="1:7" x14ac:dyDescent="0.25">
      <c r="A16" s="1" t="s">
        <v>14</v>
      </c>
      <c r="B16" s="1">
        <v>18.875</v>
      </c>
      <c r="C16" s="1" t="s">
        <v>30</v>
      </c>
      <c r="D16" s="1">
        <f t="shared" si="0"/>
        <v>1155.3599999999999</v>
      </c>
      <c r="F16">
        <v>19</v>
      </c>
      <c r="G16">
        <v>15.36</v>
      </c>
    </row>
    <row r="17" spans="1:7" x14ac:dyDescent="0.25">
      <c r="A17" s="1" t="s">
        <v>15</v>
      </c>
      <c r="B17" s="1">
        <v>18.925000000000001</v>
      </c>
      <c r="C17" s="1" t="s">
        <v>31</v>
      </c>
      <c r="D17" s="1">
        <f t="shared" si="0"/>
        <v>1253.24</v>
      </c>
      <c r="F17">
        <v>20</v>
      </c>
      <c r="G17">
        <v>53.24</v>
      </c>
    </row>
    <row r="18" spans="1:7" x14ac:dyDescent="0.25">
      <c r="D18" s="2"/>
    </row>
  </sheetData>
  <mergeCells count="2">
    <mergeCell ref="A1:B1"/>
    <mergeCell ref="C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D93CD-4333-ED4B-BA98-BE884060B421}">
  <dimension ref="A1:G17"/>
  <sheetViews>
    <sheetView zoomScale="80" zoomScaleNormal="80" workbookViewId="0">
      <selection activeCell="D2" sqref="D2:D17"/>
    </sheetView>
  </sheetViews>
  <sheetFormatPr defaultColWidth="11" defaultRowHeight="15.75" x14ac:dyDescent="0.25"/>
  <sheetData>
    <row r="1" spans="1:7" x14ac:dyDescent="0.25">
      <c r="A1" s="6" t="s">
        <v>32</v>
      </c>
      <c r="B1" s="6"/>
      <c r="C1" s="6" t="s">
        <v>33</v>
      </c>
      <c r="D1" s="6"/>
      <c r="F1" t="s">
        <v>34</v>
      </c>
      <c r="G1" t="s">
        <v>35</v>
      </c>
    </row>
    <row r="2" spans="1:7" x14ac:dyDescent="0.25">
      <c r="A2" s="1" t="s">
        <v>0</v>
      </c>
      <c r="B2" s="1">
        <v>18.175000000000001</v>
      </c>
      <c r="C2" s="1" t="s">
        <v>16</v>
      </c>
      <c r="D2" s="1">
        <f>F2*60 + G2</f>
        <v>53.74</v>
      </c>
      <c r="G2">
        <v>53.74</v>
      </c>
    </row>
    <row r="3" spans="1:7" x14ac:dyDescent="0.25">
      <c r="A3" s="1" t="s">
        <v>1</v>
      </c>
      <c r="B3" s="1">
        <v>18.225000000000001</v>
      </c>
      <c r="C3" s="1" t="s">
        <v>17</v>
      </c>
      <c r="D3" s="1">
        <f t="shared" ref="D3:D17" si="0">F3*60 + G3</f>
        <v>116.72</v>
      </c>
      <c r="F3">
        <v>1</v>
      </c>
      <c r="G3">
        <v>56.72</v>
      </c>
    </row>
    <row r="4" spans="1:7" x14ac:dyDescent="0.25">
      <c r="A4" s="1" t="s">
        <v>2</v>
      </c>
      <c r="B4" s="1">
        <v>18.274999999999999</v>
      </c>
      <c r="C4" s="1" t="s">
        <v>18</v>
      </c>
      <c r="D4" s="1">
        <f t="shared" si="0"/>
        <v>182.12</v>
      </c>
      <c r="F4">
        <v>3</v>
      </c>
      <c r="G4">
        <v>2.12</v>
      </c>
    </row>
    <row r="5" spans="1:7" x14ac:dyDescent="0.25">
      <c r="A5" s="1" t="s">
        <v>3</v>
      </c>
      <c r="B5" s="1">
        <v>18.324999999999999</v>
      </c>
      <c r="C5" s="1" t="s">
        <v>19</v>
      </c>
      <c r="D5" s="1">
        <f t="shared" si="0"/>
        <v>251.48</v>
      </c>
      <c r="F5">
        <v>4</v>
      </c>
      <c r="G5">
        <v>11.48</v>
      </c>
    </row>
    <row r="6" spans="1:7" x14ac:dyDescent="0.25">
      <c r="A6" s="1" t="s">
        <v>4</v>
      </c>
      <c r="B6" s="1">
        <v>18.375</v>
      </c>
      <c r="C6" s="1" t="s">
        <v>20</v>
      </c>
      <c r="D6" s="1">
        <f t="shared" si="0"/>
        <v>324.58999999999997</v>
      </c>
      <c r="F6">
        <v>5</v>
      </c>
      <c r="G6">
        <v>24.59</v>
      </c>
    </row>
    <row r="7" spans="1:7" x14ac:dyDescent="0.25">
      <c r="A7" s="1" t="s">
        <v>5</v>
      </c>
      <c r="B7" s="1">
        <v>18.425000000000001</v>
      </c>
      <c r="C7" s="1" t="s">
        <v>21</v>
      </c>
      <c r="D7" s="1">
        <f t="shared" si="0"/>
        <v>399.34000000000003</v>
      </c>
      <c r="F7">
        <v>6</v>
      </c>
      <c r="G7">
        <v>39.340000000000003</v>
      </c>
    </row>
    <row r="8" spans="1:7" x14ac:dyDescent="0.25">
      <c r="A8" s="1" t="s">
        <v>6</v>
      </c>
      <c r="B8" s="1">
        <v>18.475000000000001</v>
      </c>
      <c r="C8" s="1" t="s">
        <v>22</v>
      </c>
      <c r="D8" s="1">
        <f t="shared" si="0"/>
        <v>475.17</v>
      </c>
      <c r="F8">
        <v>7</v>
      </c>
      <c r="G8">
        <v>55.17</v>
      </c>
    </row>
    <row r="9" spans="1:7" x14ac:dyDescent="0.25">
      <c r="A9" s="1" t="s">
        <v>7</v>
      </c>
      <c r="B9" s="1">
        <v>18.524999999999999</v>
      </c>
      <c r="C9" s="1" t="s">
        <v>23</v>
      </c>
      <c r="D9" s="1">
        <f t="shared" si="0"/>
        <v>553.33000000000004</v>
      </c>
      <c r="F9">
        <v>9</v>
      </c>
      <c r="G9">
        <v>13.33</v>
      </c>
    </row>
    <row r="10" spans="1:7" x14ac:dyDescent="0.25">
      <c r="A10" s="1" t="s">
        <v>8</v>
      </c>
      <c r="B10" s="1">
        <v>18.574999999999999</v>
      </c>
      <c r="C10" s="1" t="s">
        <v>24</v>
      </c>
      <c r="D10" s="1">
        <f t="shared" si="0"/>
        <v>634.65</v>
      </c>
      <c r="F10">
        <v>10</v>
      </c>
      <c r="G10">
        <v>34.65</v>
      </c>
    </row>
    <row r="11" spans="1:7" x14ac:dyDescent="0.25">
      <c r="A11" s="1" t="s">
        <v>9</v>
      </c>
      <c r="B11" s="1">
        <v>18.625</v>
      </c>
      <c r="C11" s="1" t="s">
        <v>25</v>
      </c>
      <c r="D11" s="1">
        <f t="shared" si="0"/>
        <v>715.92</v>
      </c>
      <c r="F11">
        <v>11</v>
      </c>
      <c r="G11">
        <v>55.92</v>
      </c>
    </row>
    <row r="12" spans="1:7" x14ac:dyDescent="0.25">
      <c r="A12" s="1" t="s">
        <v>10</v>
      </c>
      <c r="B12" s="1">
        <v>18.675000000000001</v>
      </c>
      <c r="C12" s="1" t="s">
        <v>26</v>
      </c>
      <c r="D12" s="1">
        <f t="shared" si="0"/>
        <v>800.58</v>
      </c>
      <c r="F12">
        <v>13</v>
      </c>
      <c r="G12">
        <v>20.58</v>
      </c>
    </row>
    <row r="13" spans="1:7" x14ac:dyDescent="0.25">
      <c r="A13" s="1" t="s">
        <v>11</v>
      </c>
      <c r="B13" s="1">
        <v>18.725000000000001</v>
      </c>
      <c r="C13" s="1" t="s">
        <v>27</v>
      </c>
      <c r="D13" s="1">
        <f t="shared" si="0"/>
        <v>889.07</v>
      </c>
      <c r="F13">
        <v>14</v>
      </c>
      <c r="G13">
        <v>49.07</v>
      </c>
    </row>
    <row r="14" spans="1:7" x14ac:dyDescent="0.25">
      <c r="A14" s="1" t="s">
        <v>12</v>
      </c>
      <c r="B14" s="1">
        <v>18.774999999999999</v>
      </c>
      <c r="C14" s="1" t="s">
        <v>28</v>
      </c>
      <c r="D14" s="1">
        <f t="shared" si="0"/>
        <v>978.64</v>
      </c>
      <c r="F14">
        <v>16</v>
      </c>
      <c r="G14">
        <v>18.64</v>
      </c>
    </row>
    <row r="15" spans="1:7" x14ac:dyDescent="0.25">
      <c r="A15" s="1" t="s">
        <v>13</v>
      </c>
      <c r="B15" s="1">
        <v>18.824999999999999</v>
      </c>
      <c r="C15" s="1" t="s">
        <v>29</v>
      </c>
      <c r="D15" s="1">
        <f t="shared" si="0"/>
        <v>1069.94</v>
      </c>
      <c r="F15">
        <v>17</v>
      </c>
      <c r="G15">
        <v>49.94</v>
      </c>
    </row>
    <row r="16" spans="1:7" x14ac:dyDescent="0.25">
      <c r="A16" s="1" t="s">
        <v>14</v>
      </c>
      <c r="B16" s="1">
        <v>18.875</v>
      </c>
      <c r="C16" s="1" t="s">
        <v>30</v>
      </c>
      <c r="D16" s="1">
        <f t="shared" si="0"/>
        <v>1163.4100000000001</v>
      </c>
      <c r="F16">
        <v>19</v>
      </c>
      <c r="G16">
        <v>23.41</v>
      </c>
    </row>
    <row r="17" spans="1:7" x14ac:dyDescent="0.25">
      <c r="A17" s="1" t="s">
        <v>15</v>
      </c>
      <c r="B17" s="1">
        <v>18.925000000000001</v>
      </c>
      <c r="C17" s="1" t="s">
        <v>31</v>
      </c>
      <c r="D17" s="1">
        <f t="shared" si="0"/>
        <v>1262.1199999999999</v>
      </c>
      <c r="F17">
        <v>21</v>
      </c>
      <c r="G17">
        <v>2.12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2D08F-92F9-2848-8BF2-B413ACD86116}">
  <dimension ref="A1:G17"/>
  <sheetViews>
    <sheetView zoomScale="70" zoomScaleNormal="70" workbookViewId="0">
      <selection activeCell="D2" sqref="D2:D16"/>
    </sheetView>
  </sheetViews>
  <sheetFormatPr defaultColWidth="11" defaultRowHeight="15.75" x14ac:dyDescent="0.25"/>
  <sheetData>
    <row r="1" spans="1:7" x14ac:dyDescent="0.25">
      <c r="A1" s="6" t="s">
        <v>32</v>
      </c>
      <c r="B1" s="6"/>
      <c r="C1" s="6" t="s">
        <v>33</v>
      </c>
      <c r="D1" s="6"/>
      <c r="F1" t="s">
        <v>34</v>
      </c>
      <c r="G1" t="s">
        <v>35</v>
      </c>
    </row>
    <row r="2" spans="1:7" x14ac:dyDescent="0.25">
      <c r="A2" s="1" t="s">
        <v>0</v>
      </c>
      <c r="B2" s="1">
        <v>18.225000000000001</v>
      </c>
      <c r="C2" s="1" t="s">
        <v>16</v>
      </c>
      <c r="D2" s="1">
        <f>F2*60 + G2</f>
        <v>49.93</v>
      </c>
      <c r="G2">
        <v>49.93</v>
      </c>
    </row>
    <row r="3" spans="1:7" x14ac:dyDescent="0.25">
      <c r="A3" s="1" t="s">
        <v>1</v>
      </c>
      <c r="B3" s="1">
        <v>18.274999999999999</v>
      </c>
      <c r="C3" s="1" t="s">
        <v>17</v>
      </c>
      <c r="D3" s="1">
        <f t="shared" ref="D3:D16" si="0">F3*60 + G3</f>
        <v>104.69</v>
      </c>
      <c r="F3">
        <v>1</v>
      </c>
      <c r="G3">
        <v>44.69</v>
      </c>
    </row>
    <row r="4" spans="1:7" x14ac:dyDescent="0.25">
      <c r="A4" s="1" t="s">
        <v>2</v>
      </c>
      <c r="B4" s="1">
        <v>18.324999999999999</v>
      </c>
      <c r="C4" s="1" t="s">
        <v>18</v>
      </c>
      <c r="D4" s="1">
        <f t="shared" si="0"/>
        <v>165.09</v>
      </c>
      <c r="F4">
        <v>2</v>
      </c>
      <c r="G4">
        <v>45.09</v>
      </c>
    </row>
    <row r="5" spans="1:7" x14ac:dyDescent="0.25">
      <c r="A5" s="1" t="s">
        <v>3</v>
      </c>
      <c r="B5" s="1">
        <v>18.375</v>
      </c>
      <c r="C5" s="1" t="s">
        <v>19</v>
      </c>
      <c r="D5" s="1">
        <f t="shared" si="0"/>
        <v>218.57</v>
      </c>
      <c r="F5">
        <v>3</v>
      </c>
      <c r="G5">
        <v>38.57</v>
      </c>
    </row>
    <row r="6" spans="1:7" x14ac:dyDescent="0.25">
      <c r="A6" s="1" t="s">
        <v>4</v>
      </c>
      <c r="B6" s="1">
        <v>18.425000000000001</v>
      </c>
      <c r="C6" s="1" t="s">
        <v>20</v>
      </c>
      <c r="D6" s="1">
        <f t="shared" si="0"/>
        <v>293.63</v>
      </c>
      <c r="F6">
        <v>4</v>
      </c>
      <c r="G6">
        <v>53.63</v>
      </c>
    </row>
    <row r="7" spans="1:7" x14ac:dyDescent="0.25">
      <c r="A7" s="1" t="s">
        <v>5</v>
      </c>
      <c r="B7" s="1">
        <v>18.475000000000001</v>
      </c>
      <c r="C7" s="1" t="s">
        <v>21</v>
      </c>
      <c r="D7" s="1">
        <f t="shared" si="0"/>
        <v>361.07</v>
      </c>
      <c r="F7">
        <v>6</v>
      </c>
      <c r="G7">
        <v>1.07</v>
      </c>
    </row>
    <row r="8" spans="1:7" x14ac:dyDescent="0.25">
      <c r="A8" s="1" t="s">
        <v>6</v>
      </c>
      <c r="B8" s="1">
        <v>18.524999999999999</v>
      </c>
      <c r="C8" s="1" t="s">
        <v>22</v>
      </c>
      <c r="D8" s="1">
        <f t="shared" si="0"/>
        <v>429.88</v>
      </c>
      <c r="F8">
        <v>7</v>
      </c>
      <c r="G8">
        <v>9.8800000000000008</v>
      </c>
    </row>
    <row r="9" spans="1:7" x14ac:dyDescent="0.25">
      <c r="A9" s="1" t="s">
        <v>7</v>
      </c>
      <c r="B9" s="1">
        <v>18.574999999999999</v>
      </c>
      <c r="C9" s="1" t="s">
        <v>23</v>
      </c>
      <c r="D9" s="1">
        <f t="shared" si="0"/>
        <v>501.65</v>
      </c>
      <c r="F9">
        <v>8</v>
      </c>
      <c r="G9">
        <v>21.65</v>
      </c>
    </row>
    <row r="10" spans="1:7" x14ac:dyDescent="0.25">
      <c r="A10" s="1" t="s">
        <v>8</v>
      </c>
      <c r="B10" s="1">
        <v>18.625</v>
      </c>
      <c r="C10" s="1" t="s">
        <v>24</v>
      </c>
      <c r="D10" s="1">
        <f t="shared" si="0"/>
        <v>575.48</v>
      </c>
      <c r="F10">
        <v>9</v>
      </c>
      <c r="G10">
        <v>35.479999999999997</v>
      </c>
    </row>
    <row r="11" spans="1:7" x14ac:dyDescent="0.25">
      <c r="A11" s="1" t="s">
        <v>9</v>
      </c>
      <c r="B11" s="1">
        <v>18.675000000000001</v>
      </c>
      <c r="C11" s="1" t="s">
        <v>25</v>
      </c>
      <c r="D11" s="1">
        <f t="shared" si="0"/>
        <v>651.29999999999995</v>
      </c>
      <c r="F11">
        <v>10</v>
      </c>
      <c r="G11">
        <v>51.3</v>
      </c>
    </row>
    <row r="12" spans="1:7" x14ac:dyDescent="0.25">
      <c r="A12" s="1" t="s">
        <v>10</v>
      </c>
      <c r="B12" s="1">
        <v>18.725000000000001</v>
      </c>
      <c r="C12" s="1" t="s">
        <v>26</v>
      </c>
      <c r="D12" s="1">
        <f t="shared" si="0"/>
        <v>725.99</v>
      </c>
      <c r="F12">
        <v>12</v>
      </c>
      <c r="G12">
        <v>5.99</v>
      </c>
    </row>
    <row r="13" spans="1:7" x14ac:dyDescent="0.25">
      <c r="A13" s="1" t="s">
        <v>11</v>
      </c>
      <c r="B13" s="1">
        <v>18.774999999999999</v>
      </c>
      <c r="C13" s="1" t="s">
        <v>27</v>
      </c>
      <c r="D13" s="1">
        <f t="shared" si="0"/>
        <v>804.81</v>
      </c>
      <c r="F13">
        <v>13</v>
      </c>
      <c r="G13">
        <v>24.81</v>
      </c>
    </row>
    <row r="14" spans="1:7" x14ac:dyDescent="0.25">
      <c r="A14" s="1" t="s">
        <v>12</v>
      </c>
      <c r="B14" s="1">
        <v>18.824999999999999</v>
      </c>
      <c r="C14" s="1" t="s">
        <v>28</v>
      </c>
      <c r="D14" s="1">
        <f t="shared" si="0"/>
        <v>885.21</v>
      </c>
      <c r="F14">
        <v>14</v>
      </c>
      <c r="G14">
        <v>45.21</v>
      </c>
    </row>
    <row r="15" spans="1:7" x14ac:dyDescent="0.25">
      <c r="A15" s="1" t="s">
        <v>13</v>
      </c>
      <c r="B15" s="1">
        <v>18.875</v>
      </c>
      <c r="C15" s="1" t="s">
        <v>29</v>
      </c>
      <c r="D15" s="1">
        <f t="shared" si="0"/>
        <v>969.57</v>
      </c>
      <c r="F15">
        <v>16</v>
      </c>
      <c r="G15">
        <v>9.57</v>
      </c>
    </row>
    <row r="16" spans="1:7" x14ac:dyDescent="0.25">
      <c r="A16" s="1" t="s">
        <v>14</v>
      </c>
      <c r="B16" s="1">
        <v>18.925000000000001</v>
      </c>
      <c r="C16" s="1" t="s">
        <v>30</v>
      </c>
      <c r="D16" s="1">
        <f t="shared" si="0"/>
        <v>1053.04</v>
      </c>
      <c r="F16">
        <v>17</v>
      </c>
      <c r="G16">
        <v>33.04</v>
      </c>
    </row>
    <row r="17" spans="1:4" x14ac:dyDescent="0.25">
      <c r="A17" s="1"/>
      <c r="B17" s="1"/>
      <c r="C17" s="1"/>
      <c r="D17" s="1"/>
    </row>
  </sheetData>
  <mergeCells count="2">
    <mergeCell ref="A1:B1"/>
    <mergeCell ref="C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B29C-D266-421E-9F40-D222FBDB80A3}">
  <dimension ref="A1:F36"/>
  <sheetViews>
    <sheetView workbookViewId="0">
      <selection sqref="A1:D35"/>
    </sheetView>
  </sheetViews>
  <sheetFormatPr defaultRowHeight="15.75" x14ac:dyDescent="0.25"/>
  <cols>
    <col min="1" max="4" width="18.625" customWidth="1"/>
  </cols>
  <sheetData>
    <row r="1" spans="1:6" x14ac:dyDescent="0.25">
      <c r="A1" s="4" t="s">
        <v>40</v>
      </c>
      <c r="B1" s="4" t="s">
        <v>41</v>
      </c>
      <c r="C1" s="4" t="s">
        <v>40</v>
      </c>
      <c r="D1" s="4" t="s">
        <v>41</v>
      </c>
    </row>
    <row r="2" spans="1:6" x14ac:dyDescent="0.25">
      <c r="A2" s="8" t="s">
        <v>36</v>
      </c>
      <c r="B2" s="8"/>
      <c r="C2" s="8" t="s">
        <v>37</v>
      </c>
      <c r="D2" s="8"/>
      <c r="E2" s="3"/>
      <c r="F2" s="3"/>
    </row>
    <row r="3" spans="1:6" x14ac:dyDescent="0.25">
      <c r="A3" s="4">
        <v>18.175000000000001</v>
      </c>
      <c r="B3" s="4">
        <v>0</v>
      </c>
      <c r="C3" s="4">
        <v>18.175000000000001</v>
      </c>
      <c r="D3" s="4">
        <v>0</v>
      </c>
    </row>
    <row r="4" spans="1:6" x14ac:dyDescent="0.25">
      <c r="A4" s="4">
        <v>18.225000000000001</v>
      </c>
      <c r="B4" s="4">
        <v>42.32</v>
      </c>
      <c r="C4" s="4">
        <v>18.225000000000001</v>
      </c>
      <c r="D4" s="4">
        <v>66.39</v>
      </c>
    </row>
    <row r="5" spans="1:6" x14ac:dyDescent="0.25">
      <c r="A5" s="4">
        <v>18.274999999999999</v>
      </c>
      <c r="B5" s="4">
        <v>80.45</v>
      </c>
      <c r="C5" s="4">
        <v>18.274999999999999</v>
      </c>
      <c r="D5" s="4">
        <v>136.06</v>
      </c>
    </row>
    <row r="6" spans="1:6" x14ac:dyDescent="0.25">
      <c r="A6" s="4">
        <v>18.324999999999999</v>
      </c>
      <c r="B6" s="4">
        <v>126.46</v>
      </c>
      <c r="C6" s="4">
        <v>18.324999999999999</v>
      </c>
      <c r="D6" s="4">
        <v>208.42000000000002</v>
      </c>
    </row>
    <row r="7" spans="1:6" x14ac:dyDescent="0.25">
      <c r="A7" s="4">
        <v>18.375</v>
      </c>
      <c r="B7" s="4">
        <v>174.72</v>
      </c>
      <c r="C7" s="4">
        <v>18.375</v>
      </c>
      <c r="D7" s="4">
        <v>283.76</v>
      </c>
    </row>
    <row r="8" spans="1:6" x14ac:dyDescent="0.25">
      <c r="A8" s="4">
        <v>18.425000000000001</v>
      </c>
      <c r="B8" s="4">
        <v>224.01</v>
      </c>
      <c r="C8" s="4">
        <v>18.425000000000001</v>
      </c>
      <c r="D8" s="4">
        <v>361.06</v>
      </c>
    </row>
    <row r="9" spans="1:6" x14ac:dyDescent="0.25">
      <c r="A9" s="4">
        <v>18.475000000000001</v>
      </c>
      <c r="B9" s="4">
        <v>274.65999999999997</v>
      </c>
      <c r="C9" s="4">
        <v>18.475000000000001</v>
      </c>
      <c r="D9" s="4">
        <v>441.09</v>
      </c>
    </row>
    <row r="10" spans="1:6" x14ac:dyDescent="0.25">
      <c r="A10" s="4">
        <v>18.524999999999999</v>
      </c>
      <c r="B10" s="4">
        <v>327.45</v>
      </c>
      <c r="C10" s="4">
        <v>18.524999999999999</v>
      </c>
      <c r="D10" s="4">
        <v>522.16999999999996</v>
      </c>
    </row>
    <row r="11" spans="1:6" x14ac:dyDescent="0.25">
      <c r="A11" s="4">
        <v>18.574999999999999</v>
      </c>
      <c r="B11" s="4">
        <v>382.05</v>
      </c>
      <c r="C11" s="4">
        <v>18.574999999999999</v>
      </c>
      <c r="D11" s="4">
        <v>606.01</v>
      </c>
    </row>
    <row r="12" spans="1:6" x14ac:dyDescent="0.25">
      <c r="A12" s="4">
        <v>18.625</v>
      </c>
      <c r="B12" s="4">
        <v>438.53</v>
      </c>
      <c r="C12" s="4">
        <v>18.625</v>
      </c>
      <c r="D12" s="4">
        <v>692.47</v>
      </c>
    </row>
    <row r="13" spans="1:6" x14ac:dyDescent="0.25">
      <c r="A13" s="4">
        <v>18.675000000000001</v>
      </c>
      <c r="B13" s="4">
        <v>495.88</v>
      </c>
      <c r="C13" s="4">
        <v>18.675000000000001</v>
      </c>
      <c r="D13" s="4">
        <v>780.83</v>
      </c>
    </row>
    <row r="14" spans="1:6" x14ac:dyDescent="0.25">
      <c r="A14" s="4">
        <v>18.725000000000001</v>
      </c>
      <c r="B14" s="4">
        <v>554.69000000000005</v>
      </c>
      <c r="C14" s="4">
        <v>18.725000000000001</v>
      </c>
      <c r="D14" s="4">
        <v>870.19</v>
      </c>
    </row>
    <row r="15" spans="1:6" x14ac:dyDescent="0.25">
      <c r="A15" s="4">
        <v>18.774999999999999</v>
      </c>
      <c r="B15" s="4">
        <v>614.42999999999995</v>
      </c>
      <c r="C15" s="4">
        <v>18.774999999999999</v>
      </c>
      <c r="D15" s="4">
        <v>961.58</v>
      </c>
    </row>
    <row r="16" spans="1:6" x14ac:dyDescent="0.25">
      <c r="A16" s="4">
        <v>18.824999999999999</v>
      </c>
      <c r="B16" s="4">
        <v>676.19</v>
      </c>
      <c r="C16" s="4">
        <v>18.824999999999999</v>
      </c>
      <c r="D16" s="4">
        <v>1057.7</v>
      </c>
    </row>
    <row r="17" spans="1:4" x14ac:dyDescent="0.25">
      <c r="A17" s="4">
        <v>18.875</v>
      </c>
      <c r="B17" s="4">
        <v>742.21</v>
      </c>
      <c r="C17" s="4">
        <v>18.875</v>
      </c>
      <c r="D17" s="4">
        <v>1155.3599999999999</v>
      </c>
    </row>
    <row r="18" spans="1:4" x14ac:dyDescent="0.25">
      <c r="A18" s="4">
        <v>18.925000000000001</v>
      </c>
      <c r="B18" s="4">
        <v>808.79</v>
      </c>
      <c r="C18" s="4">
        <v>18.925000000000001</v>
      </c>
      <c r="D18" s="4">
        <v>1253.24</v>
      </c>
    </row>
    <row r="19" spans="1:4" x14ac:dyDescent="0.25">
      <c r="A19" s="7" t="s">
        <v>38</v>
      </c>
      <c r="B19" s="7"/>
      <c r="C19" s="7" t="s">
        <v>39</v>
      </c>
      <c r="D19" s="7"/>
    </row>
    <row r="20" spans="1:4" x14ac:dyDescent="0.25">
      <c r="A20" s="4">
        <v>18.175000000000001</v>
      </c>
      <c r="B20">
        <v>53.74</v>
      </c>
      <c r="C20" s="4">
        <v>18.225000000000001</v>
      </c>
      <c r="D20">
        <v>49.93</v>
      </c>
    </row>
    <row r="21" spans="1:4" x14ac:dyDescent="0.25">
      <c r="A21" s="4">
        <v>18.225000000000001</v>
      </c>
      <c r="B21">
        <v>116.72</v>
      </c>
      <c r="C21" s="4">
        <v>18.274999999999999</v>
      </c>
      <c r="D21">
        <v>104.69</v>
      </c>
    </row>
    <row r="22" spans="1:4" x14ac:dyDescent="0.25">
      <c r="A22" s="4">
        <v>18.274999999999999</v>
      </c>
      <c r="B22">
        <v>182.12</v>
      </c>
      <c r="C22" s="4">
        <v>18.324999999999999</v>
      </c>
      <c r="D22">
        <v>165.09</v>
      </c>
    </row>
    <row r="23" spans="1:4" x14ac:dyDescent="0.25">
      <c r="A23" s="4">
        <v>18.324999999999999</v>
      </c>
      <c r="B23">
        <v>251.48</v>
      </c>
      <c r="C23" s="4">
        <v>18.375</v>
      </c>
      <c r="D23">
        <v>218.57</v>
      </c>
    </row>
    <row r="24" spans="1:4" x14ac:dyDescent="0.25">
      <c r="A24" s="4">
        <v>18.375</v>
      </c>
      <c r="B24">
        <v>324.58999999999997</v>
      </c>
      <c r="C24" s="4">
        <v>18.425000000000001</v>
      </c>
      <c r="D24">
        <v>293.63</v>
      </c>
    </row>
    <row r="25" spans="1:4" x14ac:dyDescent="0.25">
      <c r="A25" s="4">
        <v>18.425000000000001</v>
      </c>
      <c r="B25">
        <v>399.34000000000003</v>
      </c>
      <c r="C25" s="4">
        <v>18.475000000000001</v>
      </c>
      <c r="D25">
        <v>361.07</v>
      </c>
    </row>
    <row r="26" spans="1:4" x14ac:dyDescent="0.25">
      <c r="A26" s="4">
        <v>18.475000000000001</v>
      </c>
      <c r="B26">
        <v>475.17</v>
      </c>
      <c r="C26" s="4">
        <v>18.524999999999999</v>
      </c>
      <c r="D26">
        <v>429.88</v>
      </c>
    </row>
    <row r="27" spans="1:4" x14ac:dyDescent="0.25">
      <c r="A27" s="4">
        <v>18.524999999999999</v>
      </c>
      <c r="B27">
        <v>553.33000000000004</v>
      </c>
      <c r="C27" s="4">
        <v>18.574999999999999</v>
      </c>
      <c r="D27">
        <v>501.65</v>
      </c>
    </row>
    <row r="28" spans="1:4" x14ac:dyDescent="0.25">
      <c r="A28" s="4">
        <v>18.574999999999999</v>
      </c>
      <c r="B28">
        <v>634.65</v>
      </c>
      <c r="C28" s="4">
        <v>18.625</v>
      </c>
      <c r="D28">
        <v>575.48</v>
      </c>
    </row>
    <row r="29" spans="1:4" x14ac:dyDescent="0.25">
      <c r="A29" s="4">
        <v>18.625</v>
      </c>
      <c r="B29">
        <v>715.92</v>
      </c>
      <c r="C29" s="4">
        <v>18.675000000000001</v>
      </c>
      <c r="D29">
        <v>651.29999999999995</v>
      </c>
    </row>
    <row r="30" spans="1:4" x14ac:dyDescent="0.25">
      <c r="A30" s="4">
        <v>18.675000000000001</v>
      </c>
      <c r="B30">
        <v>800.58</v>
      </c>
      <c r="C30" s="4">
        <v>18.725000000000001</v>
      </c>
      <c r="D30">
        <v>725.99</v>
      </c>
    </row>
    <row r="31" spans="1:4" x14ac:dyDescent="0.25">
      <c r="A31" s="4">
        <v>18.725000000000001</v>
      </c>
      <c r="B31">
        <v>889.07</v>
      </c>
      <c r="C31" s="4">
        <v>18.774999999999999</v>
      </c>
      <c r="D31">
        <v>804.81</v>
      </c>
    </row>
    <row r="32" spans="1:4" x14ac:dyDescent="0.25">
      <c r="A32" s="4">
        <v>18.774999999999999</v>
      </c>
      <c r="B32">
        <v>978.64</v>
      </c>
      <c r="C32" s="4">
        <v>18.824999999999999</v>
      </c>
      <c r="D32">
        <v>885.21</v>
      </c>
    </row>
    <row r="33" spans="1:4" x14ac:dyDescent="0.25">
      <c r="A33" s="4">
        <v>18.824999999999999</v>
      </c>
      <c r="B33">
        <v>1069.94</v>
      </c>
      <c r="C33" s="4">
        <v>18.875</v>
      </c>
      <c r="D33">
        <v>969.57</v>
      </c>
    </row>
    <row r="34" spans="1:4" x14ac:dyDescent="0.25">
      <c r="A34" s="4">
        <v>18.875</v>
      </c>
      <c r="B34">
        <v>1163.4100000000001</v>
      </c>
      <c r="C34" s="4">
        <v>18.925000000000001</v>
      </c>
      <c r="D34">
        <v>1053.04</v>
      </c>
    </row>
    <row r="35" spans="1:4" x14ac:dyDescent="0.25">
      <c r="A35" s="4">
        <v>18.925000000000001</v>
      </c>
      <c r="B35">
        <v>1262.1199999999999</v>
      </c>
      <c r="C35" s="4"/>
    </row>
    <row r="36" spans="1:4" x14ac:dyDescent="0.25">
      <c r="C36" s="4"/>
    </row>
  </sheetData>
  <mergeCells count="4">
    <mergeCell ref="A19:B19"/>
    <mergeCell ref="C19:D19"/>
    <mergeCell ref="A2:B2"/>
    <mergeCell ref="C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98DAD-3792-4250-B42E-205BB4CCE876}">
  <dimension ref="A1:D2"/>
  <sheetViews>
    <sheetView workbookViewId="0">
      <selection activeCell="B2" sqref="B2:D2"/>
    </sheetView>
  </sheetViews>
  <sheetFormatPr defaultRowHeight="15.75" x14ac:dyDescent="0.25"/>
  <cols>
    <col min="1" max="1" width="17.5" bestFit="1" customWidth="1"/>
    <col min="2" max="4" width="14.25" bestFit="1" customWidth="1"/>
  </cols>
  <sheetData>
    <row r="1" spans="1:4" x14ac:dyDescent="0.25">
      <c r="A1" t="s">
        <v>42</v>
      </c>
      <c r="B1" t="s">
        <v>43</v>
      </c>
      <c r="C1" t="s">
        <v>44</v>
      </c>
      <c r="D1" t="s">
        <v>45</v>
      </c>
    </row>
    <row r="2" spans="1:4" x14ac:dyDescent="0.25">
      <c r="A2" t="s">
        <v>49</v>
      </c>
      <c r="B2" t="s">
        <v>46</v>
      </c>
      <c r="C2" t="s">
        <v>47</v>
      </c>
      <c r="D2" t="s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867FB-103A-4827-88AF-535685B592A4}">
  <dimension ref="A1:R35"/>
  <sheetViews>
    <sheetView topLeftCell="O1" workbookViewId="0">
      <selection activeCell="A3" sqref="A3:A17"/>
    </sheetView>
  </sheetViews>
  <sheetFormatPr defaultRowHeight="15.75" x14ac:dyDescent="0.25"/>
  <cols>
    <col min="1" max="1" width="18.125" customWidth="1"/>
    <col min="2" max="2" width="17.375" customWidth="1"/>
    <col min="3" max="3" width="16.25" customWidth="1"/>
    <col min="4" max="4" width="18.625" customWidth="1"/>
    <col min="9" max="9" width="10.875" bestFit="1" customWidth="1"/>
    <col min="17" max="17" width="21.625" bestFit="1" customWidth="1"/>
    <col min="18" max="18" width="52.75" bestFit="1" customWidth="1"/>
  </cols>
  <sheetData>
    <row r="1" spans="1:18" x14ac:dyDescent="0.25">
      <c r="A1" s="8" t="s">
        <v>36</v>
      </c>
      <c r="B1" s="8"/>
      <c r="C1" s="8" t="s">
        <v>37</v>
      </c>
      <c r="D1" s="8"/>
    </row>
    <row r="2" spans="1:18" x14ac:dyDescent="0.25">
      <c r="A2" t="s">
        <v>50</v>
      </c>
      <c r="B2" t="s">
        <v>51</v>
      </c>
      <c r="C2" t="s">
        <v>50</v>
      </c>
      <c r="D2" t="s">
        <v>51</v>
      </c>
      <c r="Q2" t="s">
        <v>58</v>
      </c>
      <c r="R2" t="s">
        <v>59</v>
      </c>
    </row>
    <row r="3" spans="1:18" x14ac:dyDescent="0.25">
      <c r="A3" s="5">
        <v>18.175000000000001</v>
      </c>
      <c r="B3">
        <f>(Лист3!A4-Лист3!A3)/(Лист3!B4-Лист3!B3)</f>
        <v>1.1814744801512454E-3</v>
      </c>
      <c r="C3" s="5">
        <v>18.175000000000001</v>
      </c>
      <c r="D3">
        <f>(Лист3!C4-Лист3!C3)/(Лист3!D4-Лист3!D3)</f>
        <v>7.531254707034299E-4</v>
      </c>
      <c r="M3" s="9" t="s">
        <v>60</v>
      </c>
      <c r="Q3" t="s">
        <v>55</v>
      </c>
      <c r="R3" t="s">
        <v>61</v>
      </c>
    </row>
    <row r="4" spans="1:18" x14ac:dyDescent="0.25">
      <c r="A4" s="5">
        <v>18.225000000000001</v>
      </c>
      <c r="B4">
        <f>(Лист3!A5-Лист3!A4)/(Лист3!B5-Лист3!B4)</f>
        <v>1.3113034356149267E-3</v>
      </c>
      <c r="C4" s="5">
        <v>18.225000000000001</v>
      </c>
      <c r="D4">
        <f>(Лист3!C5-Лист3!C4)/(Лист3!D5-Лист3!D4)</f>
        <v>7.1766901105206192E-4</v>
      </c>
      <c r="M4" s="9" t="s">
        <v>52</v>
      </c>
      <c r="Q4" t="s">
        <v>65</v>
      </c>
      <c r="R4" t="s">
        <v>62</v>
      </c>
    </row>
    <row r="5" spans="1:18" x14ac:dyDescent="0.25">
      <c r="A5" s="5">
        <v>18.274999999999999</v>
      </c>
      <c r="B5">
        <f>(Лист3!A6-Лист3!A5)/(Лист3!B6-Лист3!B5)</f>
        <v>1.0867202782004069E-3</v>
      </c>
      <c r="C5" s="5">
        <v>18.274999999999999</v>
      </c>
      <c r="D5">
        <f>(Лист3!C6-Лист3!C5)/(Лист3!D6-Лист3!D5)</f>
        <v>6.9098949695965586E-4</v>
      </c>
      <c r="M5" s="9" t="s">
        <v>53</v>
      </c>
      <c r="Q5" t="s">
        <v>56</v>
      </c>
      <c r="R5" t="s">
        <v>63</v>
      </c>
    </row>
    <row r="6" spans="1:18" x14ac:dyDescent="0.25">
      <c r="A6" s="5">
        <v>18.324999999999999</v>
      </c>
      <c r="B6">
        <f>(Лист3!A7-Лист3!A6)/(Лист3!B7-Лист3!B6)</f>
        <v>1.0360547036883693E-3</v>
      </c>
      <c r="C6" s="5">
        <v>18.324999999999999</v>
      </c>
      <c r="D6">
        <f>(Лист3!C7-Лист3!C6)/(Лист3!D7-Лист3!D6)</f>
        <v>6.6365808335546491E-4</v>
      </c>
      <c r="M6" s="9" t="s">
        <v>54</v>
      </c>
      <c r="Q6" t="s">
        <v>57</v>
      </c>
      <c r="R6" t="s">
        <v>64</v>
      </c>
    </row>
    <row r="7" spans="1:18" x14ac:dyDescent="0.25">
      <c r="A7" s="5">
        <v>18.375</v>
      </c>
      <c r="B7">
        <f>(Лист3!A8-Лист3!A7)/(Лист3!B8-Лист3!B7)</f>
        <v>1.0144045445323741E-3</v>
      </c>
      <c r="C7" s="5">
        <v>18.375</v>
      </c>
      <c r="D7">
        <f>(Лист3!C8-Лист3!C7)/(Лист3!D8-Лист3!D7)</f>
        <v>6.4683053040104398E-4</v>
      </c>
    </row>
    <row r="8" spans="1:18" x14ac:dyDescent="0.25">
      <c r="A8" s="5">
        <v>18.425000000000001</v>
      </c>
      <c r="B8">
        <f>(Лист3!A9-Лист3!A8)/(Лист3!B9-Лист3!B8)</f>
        <v>9.8716683119448633E-4</v>
      </c>
      <c r="C8" s="5">
        <v>18.425000000000001</v>
      </c>
      <c r="D8">
        <f>(Лист3!C9-Лист3!C8)/(Лист3!D9-Лист3!D8)</f>
        <v>6.2476571285768748E-4</v>
      </c>
    </row>
    <row r="9" spans="1:18" x14ac:dyDescent="0.25">
      <c r="A9" s="5">
        <v>18.475000000000001</v>
      </c>
      <c r="B9">
        <f>(Лист3!A10-Лист3!A9)/(Лист3!B10-Лист3!B9)</f>
        <v>9.4714908126533701E-4</v>
      </c>
      <c r="C9" s="5">
        <v>18.475000000000001</v>
      </c>
      <c r="D9">
        <f>(Лист3!C10-Лист3!C9)/(Лист3!D10-Лист3!D9)</f>
        <v>6.1667488899848507E-4</v>
      </c>
    </row>
    <row r="10" spans="1:18" x14ac:dyDescent="0.25">
      <c r="A10" s="5">
        <v>18.524999999999999</v>
      </c>
      <c r="B10">
        <f>(Лист3!A11-Лист3!A10)/(Лист3!B11-Лист3!B10)</f>
        <v>9.1575091575092844E-4</v>
      </c>
      <c r="C10" s="5">
        <v>18.524999999999999</v>
      </c>
      <c r="D10">
        <f>(Лист3!C11-Лист3!C10)/(Лист3!D11-Лист3!D10)</f>
        <v>5.9637404580153497E-4</v>
      </c>
      <c r="Q10" t="s">
        <v>58</v>
      </c>
      <c r="R10" t="s">
        <v>66</v>
      </c>
    </row>
    <row r="11" spans="1:18" x14ac:dyDescent="0.25">
      <c r="A11" s="5">
        <v>18.574999999999999</v>
      </c>
      <c r="B11">
        <f>(Лист3!A12-Лист3!A11)/(Лист3!B12-Лист3!B11)</f>
        <v>8.852691218130443E-4</v>
      </c>
      <c r="C11" s="5">
        <v>18.574999999999999</v>
      </c>
      <c r="D11">
        <f>(Лист3!C12-Лист3!C11)/(Лист3!D12-Лист3!D11)</f>
        <v>5.783021050196702E-4</v>
      </c>
      <c r="Q11" t="s">
        <v>55</v>
      </c>
      <c r="R11" s="10">
        <f xml:space="preserve"> (0.0003447866*(18.105)^2 - 0.0133603941*(18.105) + 0.1301001259)*10000</f>
        <v>12.281437397649587</v>
      </c>
    </row>
    <row r="12" spans="1:18" x14ac:dyDescent="0.25">
      <c r="A12" s="5">
        <v>18.625</v>
      </c>
      <c r="B12">
        <f>(Лист3!A13-Лист3!A12)/(Лист3!B13-Лист3!B12)</f>
        <v>8.7183958151701294E-4</v>
      </c>
      <c r="C12" s="5">
        <v>18.625</v>
      </c>
      <c r="D12">
        <f>(Лист3!C13-Лист3!C12)/(Лист3!D13-Лист3!D12)</f>
        <v>5.6586690810322211E-4</v>
      </c>
      <c r="Q12" t="s">
        <v>65</v>
      </c>
      <c r="R12" s="10">
        <f xml:space="preserve"> (0.0002645345*(18.105)^2 - 0.0101344676*(18.105) + 0.0975538016)*10000</f>
        <v>7.8130060486247821</v>
      </c>
    </row>
    <row r="13" spans="1:18" x14ac:dyDescent="0.25">
      <c r="A13" s="5">
        <v>18.675000000000001</v>
      </c>
      <c r="B13">
        <f>(Лист3!A14-Лист3!A13)/(Лист3!B14-Лист3!B13)</f>
        <v>8.5019554497535552E-4</v>
      </c>
      <c r="C13" s="5">
        <v>18.675000000000001</v>
      </c>
      <c r="D13">
        <f>(Лист3!C14-Лист3!C13)/(Лист3!D14-Лист3!D13)</f>
        <v>5.5953446732319499E-4</v>
      </c>
      <c r="Q13" t="s">
        <v>56</v>
      </c>
      <c r="R13" s="10">
        <f>(0.0002698718*(18.105)^2-0.0103724384*(18.105) + 0.100154348)*10000</f>
        <v>8.2290470859500147</v>
      </c>
    </row>
    <row r="14" spans="1:18" x14ac:dyDescent="0.25">
      <c r="A14" s="5">
        <v>18.725000000000001</v>
      </c>
      <c r="B14">
        <f>(Лист3!A15-Лист3!A14)/(Лист3!B15-Лист3!B14)</f>
        <v>8.3696016069630477E-4</v>
      </c>
      <c r="C14" s="5">
        <v>18.725000000000001</v>
      </c>
      <c r="D14">
        <f>(Лист3!C15-Лист3!C14)/(Лист3!D15-Лист3!D14)</f>
        <v>5.4710581026367396E-4</v>
      </c>
      <c r="Q14" t="s">
        <v>57</v>
      </c>
      <c r="R14" s="10">
        <f>(0.000519984*(18.105)^2 - 0.0197326536*(18.105) + 0.1878031491)*10000</f>
        <v>9.8954401560000242</v>
      </c>
    </row>
    <row r="15" spans="1:18" x14ac:dyDescent="0.25">
      <c r="A15" s="5">
        <v>18.774999999999999</v>
      </c>
      <c r="B15">
        <f>(Лист3!A16-Лист3!A15)/(Лист3!B16-Лист3!B15)</f>
        <v>8.0958549222798941E-4</v>
      </c>
      <c r="C15" s="5">
        <v>18.774999999999999</v>
      </c>
      <c r="D15">
        <f>(Лист3!C16-Лист3!C15)/(Лист3!D16-Лист3!D15)</f>
        <v>5.2018310445277479E-4</v>
      </c>
    </row>
    <row r="16" spans="1:18" x14ac:dyDescent="0.25">
      <c r="A16" s="5">
        <v>18.824999999999999</v>
      </c>
      <c r="B16">
        <f>(Лист3!A17-Лист3!A16)/(Лист3!B17-Лист3!B16)</f>
        <v>7.5734625870949295E-4</v>
      </c>
      <c r="C16" s="5">
        <v>18.824999999999999</v>
      </c>
      <c r="D16">
        <f>(Лист3!C17-Лист3!C16)/(Лист3!D17-Лист3!D16)</f>
        <v>5.1198033995495371E-4</v>
      </c>
    </row>
    <row r="17" spans="1:4" x14ac:dyDescent="0.25">
      <c r="A17" s="5">
        <v>18.875</v>
      </c>
      <c r="B17">
        <f>(Лист3!A18-Лист3!A17)/(Лист3!B18-Лист3!B17)</f>
        <v>7.5097626914990634E-4</v>
      </c>
      <c r="C17" s="5">
        <v>18.875</v>
      </c>
      <c r="D17">
        <f>(Лист3!C18-Лист3!C17)/(Лист3!D18-Лист3!D17)</f>
        <v>5.1082958724970023E-4</v>
      </c>
    </row>
    <row r="18" spans="1:4" x14ac:dyDescent="0.25">
      <c r="A18" s="7" t="s">
        <v>38</v>
      </c>
      <c r="B18" s="7"/>
      <c r="C18" s="7" t="s">
        <v>39</v>
      </c>
      <c r="D18" s="7"/>
    </row>
    <row r="19" spans="1:4" x14ac:dyDescent="0.25">
      <c r="A19" t="s">
        <v>50</v>
      </c>
      <c r="B19" t="s">
        <v>51</v>
      </c>
      <c r="C19" t="s">
        <v>50</v>
      </c>
      <c r="D19" t="s">
        <v>51</v>
      </c>
    </row>
    <row r="20" spans="1:4" x14ac:dyDescent="0.25">
      <c r="A20" s="5">
        <v>18.175000000000001</v>
      </c>
      <c r="B20">
        <f>(Лист3!A21-Лист3!A20)/(Лист3!B21-Лист3!B20)</f>
        <v>7.9390282629407296E-4</v>
      </c>
      <c r="C20" s="5">
        <v>18.225000000000001</v>
      </c>
      <c r="D20">
        <f>(Лист3!C21-Лист3!C20)/(Лист3!D21-Лист3!D20)</f>
        <v>9.1307523739950984E-4</v>
      </c>
    </row>
    <row r="21" spans="1:4" x14ac:dyDescent="0.25">
      <c r="A21" s="5">
        <v>18.225000000000001</v>
      </c>
      <c r="B21">
        <f>(Лист3!A22-Лист3!A21)/(Лист3!B22-Лист3!B21)</f>
        <v>7.6452599388374847E-4</v>
      </c>
      <c r="C21" s="5">
        <v>18.274999999999999</v>
      </c>
      <c r="D21">
        <f>(Лист3!C22-Лист3!C21)/(Лист3!D22-Лист3!D21)</f>
        <v>8.2781456953643555E-4</v>
      </c>
    </row>
    <row r="22" spans="1:4" x14ac:dyDescent="0.25">
      <c r="A22" s="5">
        <v>18.274999999999999</v>
      </c>
      <c r="B22">
        <f>(Лист3!A23-Лист3!A22)/(Лист3!B23-Лист3!B22)</f>
        <v>7.2087658592849947E-4</v>
      </c>
      <c r="C22" s="5">
        <v>18.324999999999999</v>
      </c>
      <c r="D22">
        <f>(Лист3!C23-Лист3!C22)/(Лист3!D23-Лист3!D22)</f>
        <v>9.3492894540016301E-4</v>
      </c>
    </row>
    <row r="23" spans="1:4" x14ac:dyDescent="0.25">
      <c r="A23" s="5">
        <v>18.324999999999999</v>
      </c>
      <c r="B23">
        <f>(Лист3!A24-Лист3!A23)/(Лист3!B24-Лист3!B23)</f>
        <v>6.8390097113938883E-4</v>
      </c>
      <c r="C23" s="5">
        <v>18.375</v>
      </c>
      <c r="D23">
        <f>(Лист3!C24-Лист3!C23)/(Лист3!D24-Лист3!D23)</f>
        <v>6.6613375965894899E-4</v>
      </c>
    </row>
    <row r="24" spans="1:4" x14ac:dyDescent="0.25">
      <c r="A24" s="5">
        <v>18.375</v>
      </c>
      <c r="B24">
        <f>(Лист3!A25-Лист3!A24)/(Лист3!B25-Лист3!B24)</f>
        <v>6.6889632107024308E-4</v>
      </c>
      <c r="C24" s="5">
        <v>18.425000000000001</v>
      </c>
      <c r="D24">
        <f>(Лист3!C25-Лист3!C24)/(Лист3!D25-Лист3!D24)</f>
        <v>7.4139976275208643E-4</v>
      </c>
    </row>
    <row r="25" spans="1:4" x14ac:dyDescent="0.25">
      <c r="A25" s="5">
        <v>18.425000000000001</v>
      </c>
      <c r="B25">
        <f>(Лист3!A26-Лист3!A25)/(Лист3!B26-Лист3!B25)</f>
        <v>6.5936964262166317E-4</v>
      </c>
      <c r="C25" s="5">
        <v>18.475000000000001</v>
      </c>
      <c r="D25">
        <f>(Лист3!C26-Лист3!C25)/(Лист3!D26-Лист3!D25)</f>
        <v>7.2663856997525291E-4</v>
      </c>
    </row>
    <row r="26" spans="1:4" x14ac:dyDescent="0.25">
      <c r="A26" s="5">
        <v>18.475000000000001</v>
      </c>
      <c r="B26">
        <f>(Лист3!A27-Лист3!A26)/(Лист3!B27-Лист3!B26)</f>
        <v>6.3971340839300331E-4</v>
      </c>
      <c r="C26" s="5">
        <v>18.524999999999999</v>
      </c>
      <c r="D26">
        <f>(Лист3!C27-Лист3!C26)/(Лист3!D27-Лист3!D26)</f>
        <v>6.9666991779295982E-4</v>
      </c>
    </row>
    <row r="27" spans="1:4" x14ac:dyDescent="0.25">
      <c r="A27" s="5">
        <v>18.524999999999999</v>
      </c>
      <c r="B27">
        <f>(Лист3!A28-Лист3!A27)/(Лист3!B28-Лист3!B27)</f>
        <v>6.1485489424496743E-4</v>
      </c>
      <c r="C27" s="5">
        <v>18.574999999999999</v>
      </c>
      <c r="D27">
        <f>(Лист3!C28-Лист3!C27)/(Лист3!D28-Лист3!D27)</f>
        <v>6.7723147771909359E-4</v>
      </c>
    </row>
    <row r="28" spans="1:4" x14ac:dyDescent="0.25">
      <c r="A28" s="5">
        <v>18.574999999999999</v>
      </c>
      <c r="B28">
        <f>(Лист3!A29-Лист3!A28)/(Лист3!B29-Лист3!B28)</f>
        <v>6.1523317337271708E-4</v>
      </c>
      <c r="C28" s="5">
        <v>18.625</v>
      </c>
      <c r="D28">
        <f>(Лист3!C29-Лист3!C28)/(Лист3!D29-Лист3!D28)</f>
        <v>6.5945660775521963E-4</v>
      </c>
    </row>
    <row r="29" spans="1:4" x14ac:dyDescent="0.25">
      <c r="A29" s="5">
        <v>18.625</v>
      </c>
      <c r="B29">
        <f>(Лист3!A30-Лист3!A29)/(Лист3!B30-Лист3!B29)</f>
        <v>5.9059768485708315E-4</v>
      </c>
      <c r="C29" s="5">
        <v>18.675000000000001</v>
      </c>
      <c r="D29">
        <f>(Лист3!C30-Лист3!C29)/(Лист3!D30-Лист3!D29)</f>
        <v>6.6943365912438982E-4</v>
      </c>
    </row>
    <row r="30" spans="1:4" x14ac:dyDescent="0.25">
      <c r="A30" s="5">
        <v>18.675000000000001</v>
      </c>
      <c r="B30">
        <f>(Лист3!A31-Лист3!A30)/(Лист3!B31-Лист3!B30)</f>
        <v>5.6503559724263423E-4</v>
      </c>
      <c r="C30" s="5">
        <v>18.725000000000001</v>
      </c>
      <c r="D30">
        <f>(Лист3!C31-Лист3!C30)/(Лист3!D31-Лист3!D30)</f>
        <v>6.3435676224304991E-4</v>
      </c>
    </row>
    <row r="31" spans="1:4" x14ac:dyDescent="0.25">
      <c r="A31" s="5">
        <v>18.725000000000001</v>
      </c>
      <c r="B31">
        <f>(Лист3!A32-Лист3!A31)/(Лист3!B32-Лист3!B31)</f>
        <v>5.5822261918049782E-4</v>
      </c>
      <c r="C31" s="5">
        <v>18.774999999999999</v>
      </c>
      <c r="D31">
        <f>(Лист3!C32-Лист3!C31)/(Лист3!D32-Лист3!D31)</f>
        <v>6.2189054726368971E-4</v>
      </c>
    </row>
    <row r="32" spans="1:4" x14ac:dyDescent="0.25">
      <c r="A32" s="5">
        <v>18.774999999999999</v>
      </c>
      <c r="B32">
        <f>(Лист3!A33-Лист3!A32)/(Лист3!B33-Лист3!B32)</f>
        <v>5.4764512595838633E-4</v>
      </c>
      <c r="C32" s="5">
        <v>18.824999999999999</v>
      </c>
      <c r="D32">
        <f>(Лист3!C33-Лист3!C32)/(Лист3!D33-Лист3!D32)</f>
        <v>5.9269796111902204E-4</v>
      </c>
    </row>
    <row r="33" spans="1:4" x14ac:dyDescent="0.25">
      <c r="A33" s="5">
        <v>18.824999999999999</v>
      </c>
      <c r="B33">
        <f>(Лист3!A34-Лист3!A33)/(Лист3!B34-Лист3!B33)</f>
        <v>5.3493099390179407E-4</v>
      </c>
      <c r="C33" s="5">
        <v>18.875</v>
      </c>
      <c r="D33">
        <f>(Лист3!C34-Лист3!C33)/(Лист3!D34-Лист3!D33)</f>
        <v>5.9901761111777604E-4</v>
      </c>
    </row>
    <row r="34" spans="1:4" x14ac:dyDescent="0.25">
      <c r="A34" s="5">
        <v>18.875</v>
      </c>
      <c r="B34">
        <f>(Лист3!A35-Лист3!A34)/(Лист3!B35-Лист3!B34)</f>
        <v>5.0653429237160175E-4</v>
      </c>
      <c r="C34" s="5"/>
    </row>
    <row r="35" spans="1:4" x14ac:dyDescent="0.25">
      <c r="A35" s="5"/>
    </row>
  </sheetData>
  <mergeCells count="4">
    <mergeCell ref="A1:B1"/>
    <mergeCell ref="C1:D1"/>
    <mergeCell ref="A18:B18"/>
    <mergeCell ref="C18:D1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3ECE5-D75D-4432-B90F-BE5DC4650DF5}">
  <dimension ref="A1:Y35"/>
  <sheetViews>
    <sheetView topLeftCell="E1" workbookViewId="0">
      <selection activeCell="I15" sqref="I15"/>
    </sheetView>
  </sheetViews>
  <sheetFormatPr defaultRowHeight="15.75" x14ac:dyDescent="0.25"/>
  <cols>
    <col min="1" max="1" width="20.5" customWidth="1"/>
    <col min="2" max="2" width="19.625" customWidth="1"/>
    <col min="3" max="3" width="18.125" customWidth="1"/>
    <col min="4" max="4" width="21.875" customWidth="1"/>
    <col min="9" max="9" width="9.75" bestFit="1" customWidth="1"/>
  </cols>
  <sheetData>
    <row r="1" spans="1:25" x14ac:dyDescent="0.25">
      <c r="A1" s="5" t="s">
        <v>40</v>
      </c>
      <c r="B1" s="5" t="s">
        <v>41</v>
      </c>
      <c r="C1" s="5" t="s">
        <v>40</v>
      </c>
      <c r="D1" s="5" t="s">
        <v>41</v>
      </c>
      <c r="G1" s="5">
        <f>4.28*10^-3</f>
        <v>4.28E-3</v>
      </c>
    </row>
    <row r="2" spans="1:25" x14ac:dyDescent="0.25">
      <c r="A2" s="8" t="s">
        <v>36</v>
      </c>
      <c r="B2" s="8"/>
      <c r="C2" s="8" t="s">
        <v>37</v>
      </c>
      <c r="D2" s="8"/>
      <c r="F2" t="s">
        <v>67</v>
      </c>
    </row>
    <row r="3" spans="1:25" x14ac:dyDescent="0.25">
      <c r="A3" s="5">
        <v>18.175000000000001</v>
      </c>
      <c r="B3" s="5">
        <v>0</v>
      </c>
      <c r="C3" s="5">
        <v>18.175000000000001</v>
      </c>
      <c r="D3" s="5">
        <v>0</v>
      </c>
      <c r="F3">
        <f>(A3-18.105)/(18.105*$G$1)</f>
        <v>0.90334936133200516</v>
      </c>
      <c r="I3" t="s">
        <v>40</v>
      </c>
      <c r="J3" s="5">
        <v>18.175000000000001</v>
      </c>
      <c r="K3" s="5">
        <v>18.225000000000001</v>
      </c>
      <c r="L3" s="5">
        <v>18.274999999999999</v>
      </c>
      <c r="M3" s="5">
        <v>18.324999999999999</v>
      </c>
      <c r="N3" s="5">
        <v>18.375</v>
      </c>
      <c r="O3" s="5">
        <v>18.425000000000001</v>
      </c>
      <c r="P3" s="5">
        <v>18.475000000000001</v>
      </c>
      <c r="Q3" s="5">
        <v>18.524999999999999</v>
      </c>
      <c r="R3" s="5"/>
      <c r="S3" s="5"/>
      <c r="T3" s="5"/>
      <c r="U3" s="5"/>
      <c r="V3" s="5"/>
      <c r="W3" s="5"/>
      <c r="X3" s="5"/>
      <c r="Y3" s="5"/>
    </row>
    <row r="4" spans="1:25" x14ac:dyDescent="0.25">
      <c r="A4" s="5">
        <v>18.225000000000001</v>
      </c>
      <c r="B4" s="5">
        <v>42.32</v>
      </c>
      <c r="C4" s="5">
        <v>18.225000000000001</v>
      </c>
      <c r="D4" s="5">
        <v>66.39</v>
      </c>
      <c r="F4">
        <f t="shared" ref="F4:F18" si="0">(A4-18.105)/(18.105*$G$1)</f>
        <v>1.5485989051405868</v>
      </c>
      <c r="I4" t="s">
        <v>68</v>
      </c>
      <c r="J4">
        <v>0.90334936133200516</v>
      </c>
      <c r="K4">
        <v>1.5485989051405868</v>
      </c>
      <c r="L4">
        <v>2.1938484489491228</v>
      </c>
      <c r="M4">
        <v>2.8390979927577042</v>
      </c>
      <c r="N4">
        <v>3.4843475365662862</v>
      </c>
      <c r="O4">
        <v>4.1295970803748681</v>
      </c>
      <c r="P4">
        <v>4.77484662418345</v>
      </c>
      <c r="Q4">
        <v>5.4200961679919857</v>
      </c>
    </row>
    <row r="5" spans="1:25" x14ac:dyDescent="0.25">
      <c r="A5" s="5">
        <v>18.274999999999999</v>
      </c>
      <c r="B5" s="5">
        <v>80.45</v>
      </c>
      <c r="C5" s="5">
        <v>18.274999999999999</v>
      </c>
      <c r="D5" s="5">
        <v>136.06</v>
      </c>
      <c r="F5">
        <f t="shared" si="0"/>
        <v>2.1938484489491228</v>
      </c>
      <c r="I5" t="s">
        <v>40</v>
      </c>
      <c r="J5" s="5">
        <v>18.574999999999999</v>
      </c>
      <c r="K5" s="5">
        <v>18.625</v>
      </c>
      <c r="L5" s="5">
        <v>18.675000000000001</v>
      </c>
      <c r="M5" s="5">
        <v>18.725000000000001</v>
      </c>
      <c r="N5" s="5">
        <v>18.774999999999999</v>
      </c>
      <c r="O5" s="5">
        <v>18.824999999999999</v>
      </c>
      <c r="P5" s="5">
        <v>18.875</v>
      </c>
      <c r="Q5" s="5">
        <v>18.925000000000001</v>
      </c>
    </row>
    <row r="6" spans="1:25" x14ac:dyDescent="0.25">
      <c r="A6" s="5">
        <v>18.324999999999999</v>
      </c>
      <c r="B6" s="5">
        <v>126.46</v>
      </c>
      <c r="C6" s="5">
        <v>18.324999999999999</v>
      </c>
      <c r="D6" s="5">
        <v>208.42000000000002</v>
      </c>
      <c r="F6">
        <f t="shared" si="0"/>
        <v>2.8390979927577042</v>
      </c>
      <c r="I6" t="s">
        <v>68</v>
      </c>
      <c r="J6">
        <v>6.0653457118005667</v>
      </c>
      <c r="K6">
        <v>6.7105952556091486</v>
      </c>
      <c r="L6">
        <v>7.3558447994177305</v>
      </c>
      <c r="M6">
        <v>8.0010943432263115</v>
      </c>
      <c r="N6">
        <v>8.6463438870348472</v>
      </c>
      <c r="O6">
        <v>9.2915934308434291</v>
      </c>
      <c r="P6">
        <v>9.9368429746520111</v>
      </c>
      <c r="Q6">
        <v>10.582092518460593</v>
      </c>
    </row>
    <row r="7" spans="1:25" x14ac:dyDescent="0.25">
      <c r="A7" s="5">
        <v>18.375</v>
      </c>
      <c r="B7" s="5">
        <v>174.72</v>
      </c>
      <c r="C7" s="5">
        <v>18.375</v>
      </c>
      <c r="D7" s="5">
        <v>283.76</v>
      </c>
      <c r="F7">
        <f t="shared" si="0"/>
        <v>3.4843475365662862</v>
      </c>
    </row>
    <row r="8" spans="1:25" x14ac:dyDescent="0.25">
      <c r="A8" s="5">
        <v>18.425000000000001</v>
      </c>
      <c r="B8" s="5">
        <v>224.01</v>
      </c>
      <c r="C8" s="5">
        <v>18.425000000000001</v>
      </c>
      <c r="D8" s="5">
        <v>361.06</v>
      </c>
      <c r="F8">
        <f t="shared" si="0"/>
        <v>4.1295970803748681</v>
      </c>
    </row>
    <row r="9" spans="1:25" x14ac:dyDescent="0.25">
      <c r="A9" s="5">
        <v>18.475000000000001</v>
      </c>
      <c r="B9" s="5">
        <v>274.65999999999997</v>
      </c>
      <c r="C9" s="5">
        <v>18.475000000000001</v>
      </c>
      <c r="D9" s="5">
        <v>441.09</v>
      </c>
      <c r="F9">
        <f t="shared" si="0"/>
        <v>4.77484662418345</v>
      </c>
    </row>
    <row r="10" spans="1:25" x14ac:dyDescent="0.25">
      <c r="A10" s="5">
        <v>18.524999999999999</v>
      </c>
      <c r="B10" s="5">
        <v>327.45</v>
      </c>
      <c r="C10" s="5">
        <v>18.524999999999999</v>
      </c>
      <c r="D10" s="5">
        <v>522.16999999999996</v>
      </c>
      <c r="F10">
        <f t="shared" si="0"/>
        <v>5.4200961679919857</v>
      </c>
      <c r="H10" t="s">
        <v>58</v>
      </c>
      <c r="I10" t="s">
        <v>69</v>
      </c>
    </row>
    <row r="11" spans="1:25" x14ac:dyDescent="0.25">
      <c r="A11" s="5">
        <v>18.574999999999999</v>
      </c>
      <c r="B11" s="5">
        <v>382.05</v>
      </c>
      <c r="C11" s="5">
        <v>18.574999999999999</v>
      </c>
      <c r="D11" s="5">
        <v>606.01</v>
      </c>
      <c r="F11">
        <f t="shared" si="0"/>
        <v>6.0653457118005667</v>
      </c>
      <c r="H11" t="s">
        <v>55</v>
      </c>
      <c r="I11" s="11">
        <f>10.8*A3*$G$1/($F$21*(1 + $G$1*F3))</f>
        <v>6.8142310456279553E-2</v>
      </c>
      <c r="K11" s="11">
        <f>I11</f>
        <v>6.8142310456279553E-2</v>
      </c>
    </row>
    <row r="12" spans="1:25" x14ac:dyDescent="0.25">
      <c r="A12" s="5">
        <v>18.625</v>
      </c>
      <c r="B12" s="5">
        <v>438.53</v>
      </c>
      <c r="C12" s="5">
        <v>18.625</v>
      </c>
      <c r="D12" s="5">
        <v>692.47</v>
      </c>
      <c r="F12">
        <f t="shared" si="0"/>
        <v>6.7105952556091486</v>
      </c>
      <c r="H12" t="s">
        <v>70</v>
      </c>
      <c r="I12" s="11">
        <f>10.8*C3*$G$1/($F$22*(1 + $G$1*F3))</f>
        <v>0.10711440830732567</v>
      </c>
      <c r="K12" s="11">
        <f>I12-I$11</f>
        <v>3.897209785104612E-2</v>
      </c>
    </row>
    <row r="13" spans="1:25" x14ac:dyDescent="0.25">
      <c r="A13" s="5">
        <v>18.675000000000001</v>
      </c>
      <c r="B13" s="5">
        <v>495.88</v>
      </c>
      <c r="C13" s="5">
        <v>18.675000000000001</v>
      </c>
      <c r="D13" s="5">
        <v>780.83</v>
      </c>
      <c r="F13">
        <f t="shared" si="0"/>
        <v>7.3558447994177305</v>
      </c>
      <c r="H13" t="s">
        <v>71</v>
      </c>
      <c r="I13" s="11">
        <f>10.8*A20*$G$1/($F$23*(1 + $G$1*F3))</f>
        <v>0.10169895873227765</v>
      </c>
      <c r="K13" s="11">
        <f t="shared" ref="K13:K14" si="1">I13-I$11</f>
        <v>3.3556648275998094E-2</v>
      </c>
    </row>
    <row r="14" spans="1:25" x14ac:dyDescent="0.25">
      <c r="A14" s="5">
        <v>18.725000000000001</v>
      </c>
      <c r="B14" s="5">
        <v>554.69000000000005</v>
      </c>
      <c r="C14" s="5">
        <v>18.725000000000001</v>
      </c>
      <c r="D14" s="5">
        <v>870.19</v>
      </c>
      <c r="F14">
        <f t="shared" si="0"/>
        <v>8.0010943432263115</v>
      </c>
      <c r="H14" t="s">
        <v>72</v>
      </c>
      <c r="I14" s="11">
        <f>10.8*C20*$G$1/($F$24*(1 + $G$1*F3))</f>
        <v>8.4805506911495826E-2</v>
      </c>
      <c r="K14" s="11">
        <f t="shared" si="1"/>
        <v>1.6663196455216273E-2</v>
      </c>
    </row>
    <row r="15" spans="1:25" x14ac:dyDescent="0.25">
      <c r="A15" s="5">
        <v>18.774999999999999</v>
      </c>
      <c r="B15" s="5">
        <v>614.42999999999995</v>
      </c>
      <c r="C15" s="5">
        <v>18.774999999999999</v>
      </c>
      <c r="D15" s="5">
        <v>961.58</v>
      </c>
      <c r="F15">
        <f t="shared" si="0"/>
        <v>8.6463438870348472</v>
      </c>
    </row>
    <row r="16" spans="1:25" x14ac:dyDescent="0.25">
      <c r="A16" s="5">
        <v>18.824999999999999</v>
      </c>
      <c r="B16" s="5">
        <v>676.19</v>
      </c>
      <c r="C16" s="5">
        <v>18.824999999999999</v>
      </c>
      <c r="D16" s="5">
        <v>1057.7</v>
      </c>
      <c r="F16">
        <f t="shared" si="0"/>
        <v>9.2915934308434291</v>
      </c>
    </row>
    <row r="17" spans="1:6" x14ac:dyDescent="0.25">
      <c r="A17" s="5">
        <v>18.875</v>
      </c>
      <c r="B17" s="5">
        <v>742.21</v>
      </c>
      <c r="C17" s="5">
        <v>18.875</v>
      </c>
      <c r="D17" s="5">
        <v>1155.3599999999999</v>
      </c>
      <c r="F17">
        <f t="shared" si="0"/>
        <v>9.9368429746520111</v>
      </c>
    </row>
    <row r="18" spans="1:6" x14ac:dyDescent="0.25">
      <c r="A18" s="5">
        <v>18.925000000000001</v>
      </c>
      <c r="B18" s="5">
        <v>808.79</v>
      </c>
      <c r="C18" s="5">
        <v>18.925000000000001</v>
      </c>
      <c r="D18" s="5">
        <v>1253.24</v>
      </c>
      <c r="F18">
        <f t="shared" si="0"/>
        <v>10.582092518460593</v>
      </c>
    </row>
    <row r="19" spans="1:6" x14ac:dyDescent="0.25">
      <c r="A19" s="7" t="s">
        <v>38</v>
      </c>
      <c r="B19" s="7"/>
      <c r="C19" s="7" t="s">
        <v>39</v>
      </c>
      <c r="D19" s="7"/>
    </row>
    <row r="20" spans="1:6" x14ac:dyDescent="0.25">
      <c r="A20" s="5">
        <v>18.175000000000001</v>
      </c>
      <c r="B20">
        <v>53.74</v>
      </c>
      <c r="C20" s="5">
        <v>18.225000000000001</v>
      </c>
      <c r="D20">
        <v>49.93</v>
      </c>
    </row>
    <row r="21" spans="1:6" x14ac:dyDescent="0.25">
      <c r="A21" s="5">
        <v>18.225000000000001</v>
      </c>
      <c r="B21">
        <v>116.72</v>
      </c>
      <c r="C21" s="5">
        <v>18.274999999999999</v>
      </c>
      <c r="D21">
        <v>104.69</v>
      </c>
      <c r="F21">
        <v>12.281437397649587</v>
      </c>
    </row>
    <row r="22" spans="1:6" x14ac:dyDescent="0.25">
      <c r="A22" s="5">
        <v>18.274999999999999</v>
      </c>
      <c r="B22">
        <v>182.12</v>
      </c>
      <c r="C22" s="5">
        <v>18.324999999999999</v>
      </c>
      <c r="D22">
        <v>165.09</v>
      </c>
      <c r="F22">
        <v>7.8130060486247821</v>
      </c>
    </row>
    <row r="23" spans="1:6" x14ac:dyDescent="0.25">
      <c r="A23" s="5">
        <v>18.324999999999999</v>
      </c>
      <c r="B23">
        <v>251.48</v>
      </c>
      <c r="C23" s="5">
        <v>18.375</v>
      </c>
      <c r="D23">
        <v>218.57</v>
      </c>
      <c r="F23">
        <v>8.2290470859500147</v>
      </c>
    </row>
    <row r="24" spans="1:6" x14ac:dyDescent="0.25">
      <c r="A24" s="5">
        <v>18.375</v>
      </c>
      <c r="B24">
        <v>324.58999999999997</v>
      </c>
      <c r="C24" s="5">
        <v>18.425000000000001</v>
      </c>
      <c r="D24">
        <v>293.63</v>
      </c>
      <c r="F24">
        <v>9.8954401560000242</v>
      </c>
    </row>
    <row r="25" spans="1:6" x14ac:dyDescent="0.25">
      <c r="A25" s="5">
        <v>18.425000000000001</v>
      </c>
      <c r="B25">
        <v>399.34000000000003</v>
      </c>
      <c r="C25" s="5">
        <v>18.475000000000001</v>
      </c>
      <c r="D25">
        <v>361.07</v>
      </c>
    </row>
    <row r="26" spans="1:6" x14ac:dyDescent="0.25">
      <c r="A26" s="5">
        <v>18.475000000000001</v>
      </c>
      <c r="B26">
        <v>475.17</v>
      </c>
      <c r="C26" s="5">
        <v>18.524999999999999</v>
      </c>
      <c r="D26">
        <v>429.88</v>
      </c>
    </row>
    <row r="27" spans="1:6" x14ac:dyDescent="0.25">
      <c r="A27" s="5">
        <v>18.524999999999999</v>
      </c>
      <c r="B27">
        <v>553.33000000000004</v>
      </c>
      <c r="C27" s="5">
        <v>18.574999999999999</v>
      </c>
      <c r="D27">
        <v>501.65</v>
      </c>
    </row>
    <row r="28" spans="1:6" x14ac:dyDescent="0.25">
      <c r="A28" s="5">
        <v>18.574999999999999</v>
      </c>
      <c r="B28">
        <v>634.65</v>
      </c>
      <c r="C28" s="5">
        <v>18.625</v>
      </c>
      <c r="D28">
        <v>575.48</v>
      </c>
    </row>
    <row r="29" spans="1:6" x14ac:dyDescent="0.25">
      <c r="A29" s="5">
        <v>18.625</v>
      </c>
      <c r="B29">
        <v>715.92</v>
      </c>
      <c r="C29" s="5">
        <v>18.675000000000001</v>
      </c>
      <c r="D29">
        <v>651.29999999999995</v>
      </c>
    </row>
    <row r="30" spans="1:6" x14ac:dyDescent="0.25">
      <c r="A30" s="5">
        <v>18.675000000000001</v>
      </c>
      <c r="B30">
        <v>800.58</v>
      </c>
      <c r="C30" s="5">
        <v>18.725000000000001</v>
      </c>
      <c r="D30">
        <v>725.99</v>
      </c>
    </row>
    <row r="31" spans="1:6" x14ac:dyDescent="0.25">
      <c r="A31" s="5">
        <v>18.725000000000001</v>
      </c>
      <c r="B31">
        <v>889.07</v>
      </c>
      <c r="C31" s="5">
        <v>18.774999999999999</v>
      </c>
      <c r="D31">
        <v>804.81</v>
      </c>
    </row>
    <row r="32" spans="1:6" x14ac:dyDescent="0.25">
      <c r="A32" s="5">
        <v>18.774999999999999</v>
      </c>
      <c r="B32">
        <v>978.64</v>
      </c>
      <c r="C32" s="5">
        <v>18.824999999999999</v>
      </c>
      <c r="D32">
        <v>885.21</v>
      </c>
    </row>
    <row r="33" spans="1:4" x14ac:dyDescent="0.25">
      <c r="A33" s="5">
        <v>18.824999999999999</v>
      </c>
      <c r="B33">
        <v>1069.94</v>
      </c>
      <c r="C33" s="5">
        <v>18.875</v>
      </c>
      <c r="D33">
        <v>969.57</v>
      </c>
    </row>
    <row r="34" spans="1:4" x14ac:dyDescent="0.25">
      <c r="A34" s="5">
        <v>18.875</v>
      </c>
      <c r="B34">
        <v>1163.4100000000001</v>
      </c>
      <c r="C34" s="5">
        <v>18.925000000000001</v>
      </c>
      <c r="D34">
        <v>1053.04</v>
      </c>
    </row>
    <row r="35" spans="1:4" x14ac:dyDescent="0.25">
      <c r="A35" s="5">
        <v>18.925000000000001</v>
      </c>
      <c r="B35">
        <v>1262.1199999999999</v>
      </c>
      <c r="C35" s="5"/>
    </row>
  </sheetData>
  <mergeCells count="4">
    <mergeCell ref="A2:B2"/>
    <mergeCell ref="C2:D2"/>
    <mergeCell ref="A19:B19"/>
    <mergeCell ref="C19:D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9E537-A671-4C30-95A2-93EB9251F03F}">
  <dimension ref="A1:E17"/>
  <sheetViews>
    <sheetView tabSelected="1" workbookViewId="0">
      <selection activeCell="B13" sqref="B13:D17"/>
    </sheetView>
  </sheetViews>
  <sheetFormatPr defaultRowHeight="15.75" x14ac:dyDescent="0.25"/>
  <cols>
    <col min="1" max="1" width="10.375" bestFit="1" customWidth="1"/>
    <col min="2" max="2" width="13.5" bestFit="1" customWidth="1"/>
  </cols>
  <sheetData>
    <row r="1" spans="1:5" x14ac:dyDescent="0.25">
      <c r="A1" s="10"/>
    </row>
    <row r="2" spans="1:5" x14ac:dyDescent="0.25">
      <c r="A2" s="10"/>
      <c r="B2">
        <v>815.1</v>
      </c>
      <c r="C2">
        <v>875.5</v>
      </c>
      <c r="D2">
        <v>294.2</v>
      </c>
      <c r="E2">
        <v>815.1</v>
      </c>
    </row>
    <row r="3" spans="1:5" x14ac:dyDescent="0.25">
      <c r="A3" s="10"/>
      <c r="B3">
        <v>875.5</v>
      </c>
      <c r="E3">
        <v>875.5</v>
      </c>
    </row>
    <row r="4" spans="1:5" x14ac:dyDescent="0.25">
      <c r="A4" s="10"/>
      <c r="B4">
        <v>292</v>
      </c>
      <c r="E4">
        <v>294.2</v>
      </c>
    </row>
    <row r="6" spans="1:5" x14ac:dyDescent="0.25">
      <c r="A6" t="s">
        <v>73</v>
      </c>
      <c r="B6" t="s">
        <v>74</v>
      </c>
      <c r="C6" t="s">
        <v>76</v>
      </c>
    </row>
    <row r="7" spans="1:5" x14ac:dyDescent="0.25">
      <c r="A7" s="10">
        <f>0.0681423104562796 *10000</f>
        <v>681.42310456279597</v>
      </c>
      <c r="B7" s="12" t="s">
        <v>75</v>
      </c>
      <c r="C7" s="12" t="s">
        <v>75</v>
      </c>
      <c r="D7" t="s">
        <v>78</v>
      </c>
      <c r="E7" t="s">
        <v>79</v>
      </c>
    </row>
    <row r="8" spans="1:5" x14ac:dyDescent="0.25">
      <c r="A8" s="10">
        <f>0.0389720978510461*10000</f>
        <v>389.72097851046101</v>
      </c>
      <c r="B8" s="13">
        <f>A8/B2 * 10000000</f>
        <v>4781265.8386757579</v>
      </c>
      <c r="D8" t="s">
        <v>77</v>
      </c>
      <c r="E8">
        <v>478.12658386757596</v>
      </c>
    </row>
    <row r="9" spans="1:5" x14ac:dyDescent="0.25">
      <c r="A9" s="10">
        <f>0.0335566482759981*10000</f>
        <v>335.566482759981</v>
      </c>
      <c r="B9" s="13">
        <f t="shared" ref="B9:B10" si="0">A9/B3 * 10000000</f>
        <v>3832855.3142202282</v>
      </c>
      <c r="D9" t="s">
        <v>56</v>
      </c>
      <c r="E9">
        <v>383.28553142202281</v>
      </c>
    </row>
    <row r="10" spans="1:5" x14ac:dyDescent="0.25">
      <c r="A10" s="10">
        <f>0.0167305338848144*10000</f>
        <v>167.305338848144</v>
      </c>
      <c r="B10" s="13">
        <f>A10/B4 * 10000000</f>
        <v>5729634.8920597266</v>
      </c>
      <c r="D10" t="s">
        <v>57</v>
      </c>
      <c r="E10">
        <v>572.96348920597268</v>
      </c>
    </row>
    <row r="13" spans="1:5" x14ac:dyDescent="0.25">
      <c r="B13" t="s">
        <v>58</v>
      </c>
      <c r="C13" t="s">
        <v>87</v>
      </c>
      <c r="D13" t="s">
        <v>79</v>
      </c>
    </row>
    <row r="14" spans="1:5" x14ac:dyDescent="0.25">
      <c r="B14" t="s">
        <v>55</v>
      </c>
      <c r="C14" t="s">
        <v>80</v>
      </c>
    </row>
    <row r="15" spans="1:5" x14ac:dyDescent="0.25">
      <c r="B15" t="s">
        <v>77</v>
      </c>
      <c r="C15" t="s">
        <v>81</v>
      </c>
      <c r="D15" s="13" t="s">
        <v>84</v>
      </c>
    </row>
    <row r="16" spans="1:5" x14ac:dyDescent="0.25">
      <c r="B16" t="s">
        <v>56</v>
      </c>
      <c r="C16" t="s">
        <v>82</v>
      </c>
      <c r="D16" s="13" t="s">
        <v>85</v>
      </c>
    </row>
    <row r="17" spans="2:4" x14ac:dyDescent="0.25">
      <c r="B17" t="s">
        <v>57</v>
      </c>
      <c r="C17" t="s">
        <v>83</v>
      </c>
      <c r="D17" s="13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Пустой калориметр</vt:lpstr>
      <vt:lpstr>Калориметр с железным образцом</vt:lpstr>
      <vt:lpstr>Калориметр с латунным образцом</vt:lpstr>
      <vt:lpstr>Калориметр с алюминиевым образц</vt:lpstr>
      <vt:lpstr>Лист3</vt:lpstr>
      <vt:lpstr>Лист4</vt:lpstr>
      <vt:lpstr>Лист1</vt:lpstr>
      <vt:lpstr>Лист2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Антоний</cp:lastModifiedBy>
  <cp:lastPrinted>2020-03-16T08:14:05Z</cp:lastPrinted>
  <dcterms:created xsi:type="dcterms:W3CDTF">2020-03-12T11:33:48Z</dcterms:created>
  <dcterms:modified xsi:type="dcterms:W3CDTF">2020-03-16T10:50:33Z</dcterms:modified>
</cp:coreProperties>
</file>