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К\Desktop\Учеба\Лабы\Терма\2.2.2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82" i="1" l="1"/>
  <c r="AE82" i="1"/>
  <c r="AG82" i="1" s="1"/>
  <c r="AL72" i="1"/>
  <c r="AK72" i="1"/>
  <c r="AM72" i="1" s="1"/>
  <c r="AF81" i="1"/>
  <c r="AE81" i="1"/>
  <c r="AG81" i="1" s="1"/>
  <c r="AL71" i="1"/>
  <c r="AK71" i="1"/>
  <c r="AM71" i="1" s="1"/>
  <c r="AF80" i="1"/>
  <c r="AE80" i="1"/>
  <c r="AG80" i="1" s="1"/>
  <c r="AM70" i="1"/>
  <c r="AL70" i="1"/>
  <c r="AK70" i="1"/>
  <c r="AF79" i="1"/>
  <c r="AE79" i="1"/>
  <c r="AG79" i="1" s="1"/>
  <c r="AL69" i="1"/>
  <c r="AK69" i="1"/>
  <c r="AM69" i="1" s="1"/>
  <c r="AF78" i="1"/>
  <c r="AE78" i="1"/>
  <c r="AG78" i="1" s="1"/>
  <c r="AL68" i="1"/>
  <c r="AK68" i="1"/>
  <c r="AM68" i="1" s="1"/>
  <c r="AF77" i="1"/>
  <c r="AE77" i="1"/>
  <c r="AG77" i="1" s="1"/>
  <c r="AL67" i="1"/>
  <c r="AK67" i="1"/>
  <c r="AM67" i="1" s="1"/>
  <c r="AF72" i="1"/>
  <c r="AE72" i="1"/>
  <c r="AG72" i="1" s="1"/>
  <c r="AM62" i="1"/>
  <c r="AL62" i="1"/>
  <c r="AK62" i="1"/>
  <c r="AF62" i="1"/>
  <c r="AE62" i="1"/>
  <c r="AG62" i="1" s="1"/>
  <c r="AF71" i="1"/>
  <c r="AE71" i="1"/>
  <c r="AG71" i="1" s="1"/>
  <c r="AL61" i="1"/>
  <c r="AK61" i="1"/>
  <c r="AM61" i="1" s="1"/>
  <c r="AG61" i="1"/>
  <c r="AF61" i="1"/>
  <c r="AE61" i="1"/>
  <c r="AF70" i="1"/>
  <c r="AE70" i="1"/>
  <c r="AG70" i="1" s="1"/>
  <c r="AL60" i="1"/>
  <c r="AK60" i="1"/>
  <c r="AM60" i="1" s="1"/>
  <c r="AF60" i="1"/>
  <c r="AE60" i="1"/>
  <c r="AG60" i="1" s="1"/>
  <c r="AF69" i="1"/>
  <c r="AE69" i="1"/>
  <c r="AG69" i="1" s="1"/>
  <c r="AL59" i="1"/>
  <c r="AK59" i="1"/>
  <c r="AM59" i="1" s="1"/>
  <c r="AF59" i="1"/>
  <c r="AE59" i="1"/>
  <c r="AG59" i="1" s="1"/>
  <c r="AF68" i="1"/>
  <c r="AE68" i="1"/>
  <c r="AG68" i="1" s="1"/>
  <c r="AL58" i="1"/>
  <c r="AK58" i="1"/>
  <c r="AM58" i="1" s="1"/>
  <c r="AF58" i="1"/>
  <c r="AE58" i="1"/>
  <c r="AG58" i="1" s="1"/>
  <c r="AF67" i="1"/>
  <c r="AE67" i="1"/>
  <c r="AG67" i="1" s="1"/>
  <c r="AL57" i="1"/>
  <c r="AK57" i="1"/>
  <c r="AM57" i="1" s="1"/>
  <c r="AG57" i="1"/>
  <c r="AF57" i="1"/>
  <c r="AE57" i="1"/>
  <c r="R77" i="1"/>
  <c r="S77" i="1"/>
  <c r="T77" i="1"/>
  <c r="R78" i="1"/>
  <c r="T78" i="1" s="1"/>
  <c r="S78" i="1"/>
  <c r="R79" i="1"/>
  <c r="T79" i="1" s="1"/>
  <c r="S79" i="1"/>
  <c r="R80" i="1"/>
  <c r="S80" i="1"/>
  <c r="T80" i="1"/>
  <c r="R81" i="1"/>
  <c r="S81" i="1"/>
  <c r="T81" i="1"/>
  <c r="R82" i="1"/>
  <c r="T82" i="1" s="1"/>
  <c r="S82" i="1"/>
  <c r="M82" i="1"/>
  <c r="L82" i="1"/>
  <c r="N82" i="1" s="1"/>
  <c r="S72" i="1"/>
  <c r="R72" i="1"/>
  <c r="T72" i="1" s="1"/>
  <c r="M81" i="1"/>
  <c r="L81" i="1"/>
  <c r="N81" i="1" s="1"/>
  <c r="S71" i="1"/>
  <c r="R71" i="1"/>
  <c r="T71" i="1" s="1"/>
  <c r="M80" i="1"/>
  <c r="L80" i="1"/>
  <c r="N80" i="1" s="1"/>
  <c r="S70" i="1"/>
  <c r="R70" i="1"/>
  <c r="T70" i="1" s="1"/>
  <c r="M79" i="1"/>
  <c r="L79" i="1"/>
  <c r="N79" i="1" s="1"/>
  <c r="S69" i="1"/>
  <c r="R69" i="1"/>
  <c r="T69" i="1" s="1"/>
  <c r="M78" i="1"/>
  <c r="L78" i="1"/>
  <c r="N78" i="1" s="1"/>
  <c r="S68" i="1"/>
  <c r="R68" i="1"/>
  <c r="T68" i="1" s="1"/>
  <c r="M77" i="1"/>
  <c r="L77" i="1"/>
  <c r="N77" i="1" s="1"/>
  <c r="S67" i="1"/>
  <c r="R67" i="1"/>
  <c r="T67" i="1" s="1"/>
  <c r="M72" i="1"/>
  <c r="L72" i="1"/>
  <c r="N72" i="1" s="1"/>
  <c r="T62" i="1"/>
  <c r="S62" i="1"/>
  <c r="R62" i="1"/>
  <c r="M62" i="1"/>
  <c r="L62" i="1"/>
  <c r="N62" i="1" s="1"/>
  <c r="M71" i="1"/>
  <c r="L71" i="1"/>
  <c r="N71" i="1" s="1"/>
  <c r="T61" i="1"/>
  <c r="S61" i="1"/>
  <c r="R61" i="1"/>
  <c r="N61" i="1"/>
  <c r="M61" i="1"/>
  <c r="L61" i="1"/>
  <c r="M70" i="1"/>
  <c r="L70" i="1"/>
  <c r="N70" i="1" s="1"/>
  <c r="S60" i="1"/>
  <c r="R60" i="1"/>
  <c r="T60" i="1" s="1"/>
  <c r="N60" i="1"/>
  <c r="M60" i="1"/>
  <c r="L60" i="1"/>
  <c r="M69" i="1"/>
  <c r="L69" i="1"/>
  <c r="N69" i="1" s="1"/>
  <c r="S59" i="1"/>
  <c r="R59" i="1"/>
  <c r="T59" i="1" s="1"/>
  <c r="M59" i="1"/>
  <c r="L59" i="1"/>
  <c r="N59" i="1" s="1"/>
  <c r="M68" i="1"/>
  <c r="L68" i="1"/>
  <c r="N68" i="1" s="1"/>
  <c r="T58" i="1"/>
  <c r="S58" i="1"/>
  <c r="R58" i="1"/>
  <c r="M58" i="1"/>
  <c r="L58" i="1"/>
  <c r="N58" i="1" s="1"/>
  <c r="M67" i="1"/>
  <c r="L67" i="1"/>
  <c r="N67" i="1" s="1"/>
  <c r="T57" i="1"/>
  <c r="S57" i="1"/>
  <c r="R57" i="1"/>
  <c r="N57" i="1"/>
  <c r="M57" i="1"/>
  <c r="L57" i="1"/>
  <c r="AT18" i="1" l="1"/>
  <c r="AT19" i="1"/>
  <c r="AT20" i="1"/>
  <c r="AT21" i="1"/>
  <c r="AT22" i="1"/>
  <c r="AT23" i="1"/>
  <c r="AT24" i="1"/>
  <c r="AT25" i="1"/>
  <c r="AT26" i="1"/>
  <c r="AT27" i="1"/>
  <c r="AT17" i="1"/>
  <c r="AR18" i="1"/>
  <c r="AS18" i="1"/>
  <c r="AR19" i="1"/>
  <c r="AS19" i="1"/>
  <c r="AR20" i="1"/>
  <c r="AS20" i="1"/>
  <c r="AR21" i="1"/>
  <c r="AS21" i="1"/>
  <c r="AR22" i="1"/>
  <c r="AS22" i="1"/>
  <c r="AR23" i="1"/>
  <c r="AS23" i="1"/>
  <c r="AR24" i="1"/>
  <c r="AS24" i="1"/>
  <c r="AR25" i="1"/>
  <c r="AS25" i="1"/>
  <c r="AR26" i="1"/>
  <c r="AS26" i="1"/>
  <c r="AR27" i="1"/>
  <c r="AS27" i="1"/>
  <c r="AS17" i="1"/>
  <c r="AO25" i="1"/>
  <c r="AR17" i="1"/>
  <c r="AO18" i="1"/>
  <c r="AO19" i="1"/>
  <c r="AO20" i="1"/>
  <c r="AO21" i="1"/>
  <c r="AO22" i="1"/>
  <c r="AO23" i="1"/>
  <c r="AO24" i="1"/>
  <c r="AO26" i="1"/>
  <c r="AO27" i="1"/>
  <c r="AO17" i="1"/>
  <c r="AC33" i="1" l="1"/>
  <c r="AB33" i="1"/>
  <c r="AC32" i="1"/>
  <c r="AB32" i="1"/>
  <c r="AC18" i="1"/>
  <c r="AC19" i="1"/>
  <c r="AC20" i="1"/>
  <c r="AC21" i="1"/>
  <c r="AC22" i="1"/>
  <c r="AC23" i="1"/>
  <c r="AC24" i="1"/>
  <c r="AC25" i="1"/>
  <c r="AC26" i="1"/>
  <c r="AC27" i="1"/>
  <c r="AC17" i="1"/>
  <c r="AE42" i="1"/>
  <c r="AE41" i="1"/>
  <c r="AE40" i="1"/>
  <c r="AE39" i="1"/>
  <c r="AE38" i="1"/>
  <c r="AE37" i="1"/>
  <c r="AE36" i="1"/>
  <c r="AE35" i="1"/>
  <c r="AE34" i="1"/>
  <c r="AE33" i="1"/>
  <c r="AE32" i="1"/>
  <c r="AG33" i="1"/>
  <c r="AG34" i="1"/>
  <c r="AG35" i="1"/>
  <c r="AG36" i="1"/>
  <c r="AG37" i="1"/>
  <c r="AG38" i="1"/>
  <c r="AG39" i="1"/>
  <c r="AG40" i="1"/>
  <c r="AG41" i="1"/>
  <c r="AG42" i="1"/>
  <c r="AG32" i="1"/>
  <c r="AF33" i="1"/>
  <c r="AF34" i="1"/>
  <c r="AF35" i="1"/>
  <c r="AF36" i="1"/>
  <c r="AF37" i="1"/>
  <c r="AF38" i="1"/>
  <c r="AF39" i="1"/>
  <c r="AF40" i="1"/>
  <c r="AF41" i="1"/>
  <c r="AF42" i="1"/>
  <c r="AF32" i="1"/>
  <c r="AK9" i="1"/>
  <c r="AL9" i="1"/>
  <c r="AM9" i="1"/>
  <c r="AN9" i="1"/>
  <c r="AJ9" i="1"/>
  <c r="AE9" i="1"/>
  <c r="AF9" i="1"/>
  <c r="AG9" i="1"/>
  <c r="AH9" i="1"/>
  <c r="AI9" i="1"/>
  <c r="AD9" i="1"/>
  <c r="U38" i="1"/>
  <c r="U37" i="1"/>
  <c r="U36" i="1"/>
  <c r="U35" i="1"/>
  <c r="U34" i="1"/>
  <c r="U33" i="1"/>
  <c r="P38" i="1"/>
  <c r="P37" i="1"/>
  <c r="P36" i="1"/>
  <c r="P35" i="1"/>
  <c r="P34" i="1"/>
  <c r="P33" i="1"/>
  <c r="Z28" i="1"/>
  <c r="Z27" i="1"/>
  <c r="Z26" i="1"/>
  <c r="Z25" i="1"/>
  <c r="Z24" i="1"/>
  <c r="Z23" i="1"/>
  <c r="U28" i="1"/>
  <c r="U27" i="1"/>
  <c r="U26" i="1"/>
  <c r="U25" i="1"/>
  <c r="U24" i="1"/>
  <c r="U23" i="1"/>
  <c r="P28" i="1"/>
  <c r="P27" i="1"/>
  <c r="P26" i="1"/>
  <c r="P25" i="1"/>
  <c r="P24" i="1"/>
  <c r="P23" i="1"/>
  <c r="Z18" i="1"/>
  <c r="Z17" i="1"/>
  <c r="Z16" i="1"/>
  <c r="Z15" i="1"/>
  <c r="Z14" i="1"/>
  <c r="Z13" i="1"/>
  <c r="U18" i="1"/>
  <c r="U17" i="1"/>
  <c r="U16" i="1"/>
  <c r="U15" i="1"/>
  <c r="U14" i="1"/>
  <c r="U13" i="1"/>
  <c r="P18" i="1"/>
  <c r="P17" i="1"/>
  <c r="P16" i="1"/>
  <c r="P15" i="1"/>
  <c r="P14" i="1"/>
  <c r="P13" i="1"/>
  <c r="Z8" i="1"/>
  <c r="Z7" i="1"/>
  <c r="Z6" i="1"/>
  <c r="Z5" i="1"/>
  <c r="Z4" i="1"/>
  <c r="Z3" i="1"/>
  <c r="U8" i="1"/>
  <c r="U7" i="1"/>
  <c r="U6" i="1"/>
  <c r="U5" i="1"/>
  <c r="U4" i="1"/>
  <c r="U3" i="1"/>
  <c r="P4" i="1"/>
  <c r="P5" i="1"/>
  <c r="P6" i="1"/>
  <c r="P7" i="1"/>
  <c r="P8" i="1"/>
  <c r="B10" i="1"/>
  <c r="P3" i="1" s="1"/>
  <c r="C10" i="1"/>
  <c r="D9" i="1"/>
  <c r="T38" i="1" l="1"/>
  <c r="S38" i="1"/>
  <c r="T37" i="1"/>
  <c r="S37" i="1"/>
  <c r="T36" i="1"/>
  <c r="S36" i="1"/>
  <c r="T35" i="1"/>
  <c r="S35" i="1"/>
  <c r="T34" i="1"/>
  <c r="S34" i="1"/>
  <c r="T33" i="1"/>
  <c r="S33" i="1"/>
  <c r="O38" i="1"/>
  <c r="N38" i="1"/>
  <c r="O37" i="1"/>
  <c r="N37" i="1"/>
  <c r="O36" i="1"/>
  <c r="N36" i="1"/>
  <c r="O35" i="1"/>
  <c r="N35" i="1"/>
  <c r="O34" i="1"/>
  <c r="N34" i="1"/>
  <c r="O33" i="1"/>
  <c r="N33" i="1"/>
  <c r="Y28" i="1"/>
  <c r="X28" i="1"/>
  <c r="Y27" i="1"/>
  <c r="X27" i="1"/>
  <c r="Y26" i="1"/>
  <c r="X26" i="1"/>
  <c r="Y25" i="1"/>
  <c r="X25" i="1"/>
  <c r="Y24" i="1"/>
  <c r="X24" i="1"/>
  <c r="Y23" i="1"/>
  <c r="X23" i="1"/>
  <c r="S28" i="1"/>
  <c r="T28" i="1"/>
  <c r="T27" i="1"/>
  <c r="S27" i="1"/>
  <c r="T26" i="1"/>
  <c r="S26" i="1"/>
  <c r="T25" i="1"/>
  <c r="S25" i="1"/>
  <c r="T24" i="1"/>
  <c r="S24" i="1"/>
  <c r="T23" i="1"/>
  <c r="S23" i="1"/>
  <c r="O28" i="1"/>
  <c r="N28" i="1"/>
  <c r="O27" i="1"/>
  <c r="N27" i="1"/>
  <c r="O26" i="1"/>
  <c r="N26" i="1"/>
  <c r="O25" i="1"/>
  <c r="N25" i="1"/>
  <c r="O24" i="1"/>
  <c r="N24" i="1"/>
  <c r="O23" i="1"/>
  <c r="N23" i="1"/>
  <c r="Y18" i="1"/>
  <c r="X18" i="1"/>
  <c r="Y17" i="1"/>
  <c r="X17" i="1"/>
  <c r="Y16" i="1"/>
  <c r="X16" i="1"/>
  <c r="Y15" i="1"/>
  <c r="X15" i="1"/>
  <c r="Y14" i="1"/>
  <c r="X14" i="1"/>
  <c r="Y13" i="1"/>
  <c r="X13" i="1"/>
  <c r="T18" i="1"/>
  <c r="S18" i="1"/>
  <c r="T17" i="1"/>
  <c r="S17" i="1"/>
  <c r="T16" i="1"/>
  <c r="S16" i="1"/>
  <c r="T15" i="1"/>
  <c r="S15" i="1"/>
  <c r="T14" i="1"/>
  <c r="S14" i="1"/>
  <c r="T13" i="1"/>
  <c r="S13" i="1"/>
  <c r="O18" i="1"/>
  <c r="N18" i="1"/>
  <c r="O17" i="1"/>
  <c r="N17" i="1"/>
  <c r="O16" i="1"/>
  <c r="N16" i="1"/>
  <c r="O15" i="1"/>
  <c r="N15" i="1"/>
  <c r="O14" i="1"/>
  <c r="N14" i="1"/>
  <c r="O13" i="1"/>
  <c r="N13" i="1"/>
  <c r="T8" i="1"/>
  <c r="T4" i="1"/>
  <c r="O7" i="1"/>
  <c r="N3" i="1"/>
  <c r="T7" i="1"/>
  <c r="T3" i="1"/>
  <c r="Y8" i="1"/>
  <c r="X8" i="1"/>
  <c r="Y7" i="1"/>
  <c r="X7" i="1"/>
  <c r="Y6" i="1"/>
  <c r="X6" i="1"/>
  <c r="Y5" i="1"/>
  <c r="X5" i="1"/>
  <c r="Y4" i="1"/>
  <c r="X4" i="1"/>
  <c r="Y3" i="1"/>
  <c r="X3" i="1"/>
  <c r="S7" i="1"/>
  <c r="T6" i="1"/>
  <c r="S6" i="1"/>
  <c r="T5" i="1"/>
  <c r="S5" i="1"/>
  <c r="S3" i="1"/>
  <c r="O8" i="1"/>
  <c r="N8" i="1"/>
  <c r="N7" i="1"/>
  <c r="N6" i="1"/>
  <c r="O5" i="1"/>
  <c r="N5" i="1"/>
  <c r="O4" i="1"/>
  <c r="N4" i="1"/>
  <c r="H3" i="1"/>
  <c r="I3" i="1"/>
  <c r="H5" i="1"/>
  <c r="I5" i="1"/>
  <c r="H6" i="1"/>
  <c r="I6" i="1"/>
  <c r="H7" i="1"/>
  <c r="I7" i="1"/>
  <c r="H8" i="1"/>
  <c r="I8" i="1"/>
  <c r="H4" i="1"/>
  <c r="I4" i="1"/>
  <c r="S8" i="1" l="1"/>
  <c r="S4" i="1"/>
  <c r="O6" i="1"/>
  <c r="O3" i="1"/>
</calcChain>
</file>

<file path=xl/sharedStrings.xml><?xml version="1.0" encoding="utf-8"?>
<sst xmlns="http://schemas.openxmlformats.org/spreadsheetml/2006/main" count="161" uniqueCount="40">
  <si>
    <t>L, мм</t>
  </si>
  <si>
    <t>2r, мм</t>
  </si>
  <si>
    <t>2R, мм</t>
  </si>
  <si>
    <t>rho_m</t>
  </si>
  <si>
    <t>P</t>
  </si>
  <si>
    <t>T</t>
  </si>
  <si>
    <t>0.1</t>
  </si>
  <si>
    <t>p_0</t>
  </si>
  <si>
    <t>R, Ом</t>
  </si>
  <si>
    <t>N, Вт</t>
  </si>
  <si>
    <t>U, mV</t>
  </si>
  <si>
    <t>I, mA</t>
  </si>
  <si>
    <t>40 мм мс</t>
  </si>
  <si>
    <t>80 мм мс</t>
  </si>
  <si>
    <t>112 мм мс</t>
  </si>
  <si>
    <t>145 мм мс</t>
  </si>
  <si>
    <t>187 мм мс</t>
  </si>
  <si>
    <t>222 мм мс</t>
  </si>
  <si>
    <t>4,25 кПа</t>
  </si>
  <si>
    <t>5,5 кПа</t>
  </si>
  <si>
    <t>10 кПа</t>
  </si>
  <si>
    <t>15 кПа</t>
  </si>
  <si>
    <t>25 кПа</t>
  </si>
  <si>
    <t>R0</t>
  </si>
  <si>
    <t>Rmax</t>
  </si>
  <si>
    <t>Rкомн</t>
  </si>
  <si>
    <t>T, K</t>
  </si>
  <si>
    <t>K</t>
  </si>
  <si>
    <t>$\Delta K$</t>
  </si>
  <si>
    <t>T(0)</t>
  </si>
  <si>
    <t>С выбросами</t>
  </si>
  <si>
    <t>Логарифм</t>
  </si>
  <si>
    <t>обратн</t>
  </si>
  <si>
    <t>\varkappa</t>
  </si>
  <si>
    <t>s</t>
  </si>
  <si>
    <t>LOW PRESS</t>
  </si>
  <si>
    <t>HI PRESS</t>
  </si>
  <si>
    <t>Давление</t>
  </si>
  <si>
    <t>К</t>
  </si>
  <si>
    <t>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</si>
</sst>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2"/>
  <sheetViews>
    <sheetView tabSelected="1" topLeftCell="Y1" zoomScale="65" workbookViewId="0">
      <selection activeCell="AE17" sqref="AE17:AE27"/>
    </sheetView>
  </sheetViews>
  <sheetFormatPr defaultRowHeight="14.4" x14ac:dyDescent="0.3"/>
  <cols>
    <col min="3" max="3" width="9.88671875" bestFit="1" customWidth="1"/>
    <col min="9" max="9" width="20.5546875" customWidth="1"/>
  </cols>
  <sheetData>
    <row r="1" spans="1:42" x14ac:dyDescent="0.3">
      <c r="B1" t="s">
        <v>0</v>
      </c>
      <c r="C1">
        <v>220</v>
      </c>
      <c r="D1">
        <v>2</v>
      </c>
      <c r="F1" t="s">
        <v>7</v>
      </c>
      <c r="L1" t="s">
        <v>12</v>
      </c>
      <c r="Q1" t="s">
        <v>13</v>
      </c>
      <c r="V1" t="s">
        <v>14</v>
      </c>
    </row>
    <row r="2" spans="1:42" x14ac:dyDescent="0.3">
      <c r="B2" t="s">
        <v>1</v>
      </c>
      <c r="C2">
        <v>0.05</v>
      </c>
      <c r="F2" t="s">
        <v>10</v>
      </c>
      <c r="G2" t="s">
        <v>11</v>
      </c>
      <c r="H2" t="s">
        <v>8</v>
      </c>
      <c r="I2" t="s">
        <v>9</v>
      </c>
      <c r="L2" t="s">
        <v>10</v>
      </c>
      <c r="M2" t="s">
        <v>11</v>
      </c>
      <c r="N2" t="s">
        <v>8</v>
      </c>
      <c r="O2" t="s">
        <v>9</v>
      </c>
      <c r="P2" t="s">
        <v>26</v>
      </c>
      <c r="Q2" t="s">
        <v>10</v>
      </c>
      <c r="R2" t="s">
        <v>11</v>
      </c>
      <c r="S2" t="s">
        <v>8</v>
      </c>
      <c r="T2" t="s">
        <v>9</v>
      </c>
      <c r="U2" t="s">
        <v>26</v>
      </c>
      <c r="V2" t="s">
        <v>10</v>
      </c>
      <c r="W2" t="s">
        <v>11</v>
      </c>
      <c r="X2" t="s">
        <v>8</v>
      </c>
      <c r="Y2" t="s">
        <v>9</v>
      </c>
      <c r="Z2" t="s">
        <v>26</v>
      </c>
    </row>
    <row r="3" spans="1:42" x14ac:dyDescent="0.3">
      <c r="B3" t="s">
        <v>2</v>
      </c>
      <c r="C3">
        <v>10</v>
      </c>
      <c r="F3">
        <v>117.883</v>
      </c>
      <c r="G3">
        <v>10.01</v>
      </c>
      <c r="H3">
        <f t="shared" ref="H3" si="0">F3/(G3)</f>
        <v>11.776523476523476</v>
      </c>
      <c r="I3">
        <f t="shared" ref="I3" si="1">F3*G3/1000000</f>
        <v>1.1800088299999999E-3</v>
      </c>
      <c r="L3">
        <v>123.41000000000001</v>
      </c>
      <c r="M3">
        <v>10.52</v>
      </c>
      <c r="N3">
        <f t="shared" ref="N3:N8" si="2">L3/(M3)</f>
        <v>11.730988593155894</v>
      </c>
      <c r="O3">
        <f t="shared" ref="O3:O8" si="3">L3*M3/1000000</f>
        <v>1.2982732E-3</v>
      </c>
      <c r="P3">
        <f>(N3-$B$10)/($B$10 * 3.92 * 0.001) + 273.15</f>
        <v>296.44538464741368</v>
      </c>
      <c r="Q3">
        <v>117.43</v>
      </c>
      <c r="R3">
        <v>10.003</v>
      </c>
      <c r="S3">
        <f t="shared" ref="S3:S8" si="4">Q3/(R3)</f>
        <v>11.739478156553036</v>
      </c>
      <c r="T3">
        <f t="shared" ref="T3:T8" si="5">Q3*R3/1000000</f>
        <v>1.1746522899999999E-3</v>
      </c>
      <c r="U3">
        <f>(S3-$B$10)/($B$10 * 3.92 * 0.001) + 273.15</f>
        <v>296.64685723212443</v>
      </c>
      <c r="V3">
        <v>107.18</v>
      </c>
      <c r="W3">
        <v>9.1259999999999994</v>
      </c>
      <c r="X3">
        <f t="shared" ref="X3:X8" si="6">V3/(W3)</f>
        <v>11.744466359850977</v>
      </c>
      <c r="Y3">
        <f t="shared" ref="Y3:Y8" si="7">V3*W3/1000000</f>
        <v>9.7812468000000002E-4</v>
      </c>
      <c r="Z3">
        <f>(X3-$B$10)/($B$10 * 3.92 * 0.001) + 273.15</f>
        <v>296.7652362540465</v>
      </c>
    </row>
    <row r="4" spans="1:42" x14ac:dyDescent="0.3">
      <c r="B4" t="s">
        <v>3</v>
      </c>
      <c r="C4">
        <v>885</v>
      </c>
      <c r="F4">
        <v>234.88</v>
      </c>
      <c r="G4">
        <v>19.920000000000002</v>
      </c>
      <c r="H4">
        <f t="shared" ref="H4" si="8">F4/(G4)</f>
        <v>11.791164658634537</v>
      </c>
      <c r="I4">
        <f t="shared" ref="I4" si="9">F4*G4/1000000</f>
        <v>4.6788096000000001E-3</v>
      </c>
      <c r="L4">
        <v>241.23</v>
      </c>
      <c r="M4">
        <v>20.5</v>
      </c>
      <c r="N4">
        <f t="shared" si="2"/>
        <v>11.767317073170732</v>
      </c>
      <c r="O4">
        <f t="shared" si="3"/>
        <v>4.9452150000000002E-3</v>
      </c>
      <c r="P4">
        <f t="shared" ref="P4:P8" si="10">(N4-$B$10)/($B$10 * 3.92 * 0.001) + 273.15</f>
        <v>297.30752471573174</v>
      </c>
      <c r="Q4">
        <v>236.22000000000003</v>
      </c>
      <c r="R4">
        <v>20</v>
      </c>
      <c r="S4">
        <f t="shared" si="4"/>
        <v>11.811000000000002</v>
      </c>
      <c r="T4">
        <f t="shared" si="5"/>
        <v>4.7244000000000001E-3</v>
      </c>
      <c r="U4">
        <f t="shared" ref="U4:U8" si="11">(S4-$B$10)/($B$10 * 3.92 * 0.001) + 273.15</f>
        <v>298.34419901384547</v>
      </c>
      <c r="V4">
        <v>236.65199999999999</v>
      </c>
      <c r="W4">
        <v>20.100000000000001</v>
      </c>
      <c r="X4">
        <f t="shared" si="6"/>
        <v>11.773731343283581</v>
      </c>
      <c r="Y4">
        <f t="shared" si="7"/>
        <v>4.7567052E-3</v>
      </c>
      <c r="Z4">
        <f t="shared" ref="Z4:Z8" si="12">(X4-$B$10)/($B$10 * 3.92 * 0.001) + 273.15</f>
        <v>297.45974686405845</v>
      </c>
    </row>
    <row r="5" spans="1:42" x14ac:dyDescent="0.3">
      <c r="B5" t="s">
        <v>4</v>
      </c>
      <c r="C5">
        <v>99600</v>
      </c>
      <c r="D5">
        <v>100</v>
      </c>
      <c r="F5">
        <v>354.52</v>
      </c>
      <c r="G5">
        <v>29.98</v>
      </c>
      <c r="H5">
        <f t="shared" ref="H5:H8" si="13">F5/(G5)</f>
        <v>11.82521681120747</v>
      </c>
      <c r="I5">
        <f t="shared" ref="I5:I8" si="14">F5*G5/1000000</f>
        <v>1.0628509599999999E-2</v>
      </c>
      <c r="L5">
        <v>364.75</v>
      </c>
      <c r="M5">
        <v>30.86</v>
      </c>
      <c r="N5">
        <f t="shared" si="2"/>
        <v>11.81950745301361</v>
      </c>
      <c r="O5">
        <f t="shared" si="3"/>
        <v>1.1256185E-2</v>
      </c>
      <c r="P5">
        <f t="shared" si="10"/>
        <v>298.54609615128061</v>
      </c>
      <c r="Q5">
        <v>353.19</v>
      </c>
      <c r="R5">
        <v>29.92</v>
      </c>
      <c r="S5">
        <f t="shared" si="4"/>
        <v>11.804478609625667</v>
      </c>
      <c r="T5">
        <f t="shared" si="5"/>
        <v>1.0567444800000001E-2</v>
      </c>
      <c r="U5">
        <f t="shared" si="11"/>
        <v>298.18943470935045</v>
      </c>
      <c r="V5">
        <v>353.93400000000003</v>
      </c>
      <c r="W5">
        <v>29.97</v>
      </c>
      <c r="X5">
        <f t="shared" si="6"/>
        <v>11.809609609609611</v>
      </c>
      <c r="Y5">
        <f t="shared" si="7"/>
        <v>1.060740198E-2</v>
      </c>
      <c r="Z5">
        <f t="shared" si="12"/>
        <v>298.31120255306121</v>
      </c>
      <c r="AC5" t="s">
        <v>29</v>
      </c>
      <c r="AJ5">
        <v>296.89999999999998</v>
      </c>
    </row>
    <row r="6" spans="1:42" x14ac:dyDescent="0.3">
      <c r="B6" t="s">
        <v>5</v>
      </c>
      <c r="C6">
        <v>297.3</v>
      </c>
      <c r="D6" t="s">
        <v>6</v>
      </c>
      <c r="F6">
        <v>474.99</v>
      </c>
      <c r="G6">
        <v>40.020000000000003</v>
      </c>
      <c r="H6">
        <f t="shared" si="13"/>
        <v>11.868815592203898</v>
      </c>
      <c r="I6">
        <f t="shared" si="14"/>
        <v>1.9009099800000005E-2</v>
      </c>
      <c r="L6">
        <v>480.7</v>
      </c>
      <c r="M6">
        <v>40.46</v>
      </c>
      <c r="N6">
        <f t="shared" si="2"/>
        <v>11.880869995056846</v>
      </c>
      <c r="O6">
        <f t="shared" si="3"/>
        <v>1.9449121999999999E-2</v>
      </c>
      <c r="P6">
        <f t="shared" si="10"/>
        <v>300.00233946693038</v>
      </c>
      <c r="Q6">
        <v>479.26</v>
      </c>
      <c r="R6">
        <v>40.42</v>
      </c>
      <c r="S6">
        <f t="shared" si="4"/>
        <v>11.857001484413656</v>
      </c>
      <c r="T6">
        <f t="shared" si="5"/>
        <v>1.93716892E-2</v>
      </c>
      <c r="U6">
        <f t="shared" si="11"/>
        <v>299.4358968470309</v>
      </c>
      <c r="V6">
        <v>478.1</v>
      </c>
      <c r="W6">
        <v>40.26</v>
      </c>
      <c r="X6">
        <f t="shared" si="6"/>
        <v>11.87531048186786</v>
      </c>
      <c r="Y6">
        <f t="shared" si="7"/>
        <v>1.9248306E-2</v>
      </c>
      <c r="Z6">
        <f t="shared" si="12"/>
        <v>299.87040223535314</v>
      </c>
      <c r="AC6" t="s">
        <v>27</v>
      </c>
      <c r="AD6">
        <v>190</v>
      </c>
      <c r="AE6">
        <v>200</v>
      </c>
      <c r="AF6">
        <v>161</v>
      </c>
      <c r="AG6">
        <v>150</v>
      </c>
      <c r="AH6">
        <v>148</v>
      </c>
      <c r="AI6">
        <v>141</v>
      </c>
      <c r="AJ6">
        <v>141</v>
      </c>
      <c r="AK6">
        <v>138</v>
      </c>
      <c r="AL6">
        <v>133</v>
      </c>
      <c r="AM6">
        <v>154</v>
      </c>
      <c r="AN6">
        <v>135</v>
      </c>
    </row>
    <row r="7" spans="1:42" x14ac:dyDescent="0.3">
      <c r="F7">
        <v>605.5</v>
      </c>
      <c r="G7">
        <v>50.73</v>
      </c>
      <c r="H7">
        <f t="shared" si="13"/>
        <v>11.935738221959394</v>
      </c>
      <c r="I7">
        <f t="shared" si="14"/>
        <v>3.0717015E-2</v>
      </c>
      <c r="L7">
        <v>600.82999999999993</v>
      </c>
      <c r="M7">
        <v>50.17</v>
      </c>
      <c r="N7">
        <f t="shared" si="2"/>
        <v>11.975882001195933</v>
      </c>
      <c r="O7">
        <f t="shared" si="3"/>
        <v>3.0143641099999997E-2</v>
      </c>
      <c r="P7">
        <f t="shared" si="10"/>
        <v>302.25714499224637</v>
      </c>
      <c r="Q7">
        <v>598.04999999999995</v>
      </c>
      <c r="R7">
        <v>50.12</v>
      </c>
      <c r="S7">
        <f t="shared" si="4"/>
        <v>11.932362330407022</v>
      </c>
      <c r="T7">
        <f t="shared" si="5"/>
        <v>2.9974265999999996E-2</v>
      </c>
      <c r="U7">
        <f t="shared" si="11"/>
        <v>301.22434505314061</v>
      </c>
      <c r="V7">
        <v>601.1</v>
      </c>
      <c r="W7">
        <v>50.31</v>
      </c>
      <c r="X7">
        <f t="shared" si="6"/>
        <v>11.947922878155437</v>
      </c>
      <c r="Y7">
        <f t="shared" si="7"/>
        <v>3.0241341000000005E-2</v>
      </c>
      <c r="Z7">
        <f t="shared" si="12"/>
        <v>301.59362479436305</v>
      </c>
      <c r="AC7" t="s">
        <v>28</v>
      </c>
      <c r="AD7">
        <v>4</v>
      </c>
      <c r="AE7">
        <v>30</v>
      </c>
      <c r="AF7">
        <v>2</v>
      </c>
      <c r="AG7">
        <v>2</v>
      </c>
      <c r="AH7">
        <v>3</v>
      </c>
      <c r="AI7">
        <v>2</v>
      </c>
      <c r="AJ7">
        <v>2</v>
      </c>
      <c r="AK7">
        <v>1.3</v>
      </c>
      <c r="AL7">
        <v>2</v>
      </c>
      <c r="AM7">
        <v>11</v>
      </c>
      <c r="AN7">
        <v>1</v>
      </c>
    </row>
    <row r="8" spans="1:42" x14ac:dyDescent="0.3">
      <c r="F8">
        <v>724.24</v>
      </c>
      <c r="G8">
        <v>60.31</v>
      </c>
      <c r="H8">
        <f t="shared" si="13"/>
        <v>12.008622119051566</v>
      </c>
      <c r="I8">
        <f t="shared" si="14"/>
        <v>4.3678914400000005E-2</v>
      </c>
      <c r="L8">
        <v>727.14</v>
      </c>
      <c r="M8">
        <v>60.23</v>
      </c>
      <c r="N8">
        <f t="shared" si="2"/>
        <v>12.072721235264819</v>
      </c>
      <c r="O8">
        <f t="shared" si="3"/>
        <v>4.3795642199999991E-2</v>
      </c>
      <c r="P8">
        <f t="shared" si="10"/>
        <v>304.55531391761616</v>
      </c>
      <c r="Q8">
        <v>725.24</v>
      </c>
      <c r="R8">
        <v>59.7</v>
      </c>
      <c r="S8">
        <f t="shared" si="4"/>
        <v>12.148073701842545</v>
      </c>
      <c r="T8">
        <f t="shared" si="5"/>
        <v>4.3296828000000002E-2</v>
      </c>
      <c r="U8">
        <f t="shared" si="11"/>
        <v>306.34356326514524</v>
      </c>
      <c r="V8">
        <v>727.74</v>
      </c>
      <c r="W8">
        <v>60.46</v>
      </c>
      <c r="X8">
        <f t="shared" si="6"/>
        <v>12.03671849156467</v>
      </c>
      <c r="Y8">
        <f t="shared" si="7"/>
        <v>4.3999160400000001E-2</v>
      </c>
      <c r="Z8">
        <f t="shared" si="12"/>
        <v>303.70090415699292</v>
      </c>
      <c r="AC8" t="s">
        <v>4</v>
      </c>
      <c r="AD8">
        <v>40</v>
      </c>
      <c r="AE8">
        <v>80</v>
      </c>
      <c r="AF8">
        <v>112</v>
      </c>
      <c r="AG8">
        <v>145</v>
      </c>
      <c r="AH8">
        <v>187</v>
      </c>
      <c r="AI8">
        <v>222</v>
      </c>
      <c r="AJ8">
        <v>4.5</v>
      </c>
      <c r="AK8">
        <v>5.5</v>
      </c>
      <c r="AL8">
        <v>10</v>
      </c>
      <c r="AM8">
        <v>15</v>
      </c>
      <c r="AN8">
        <v>25</v>
      </c>
    </row>
    <row r="9" spans="1:42" x14ac:dyDescent="0.3">
      <c r="A9" t="s">
        <v>25</v>
      </c>
      <c r="B9" t="s">
        <v>23</v>
      </c>
      <c r="C9" t="s">
        <v>24</v>
      </c>
      <c r="D9">
        <f>C6-273</f>
        <v>24.300000000000011</v>
      </c>
      <c r="AD9">
        <f>AD8*9.8*0.885</f>
        <v>346.92</v>
      </c>
      <c r="AE9">
        <f t="shared" ref="AE9:AI9" si="15">AE8*9.8*0.885</f>
        <v>693.84</v>
      </c>
      <c r="AF9">
        <f t="shared" si="15"/>
        <v>971.37600000000009</v>
      </c>
      <c r="AG9">
        <f t="shared" si="15"/>
        <v>1257.585</v>
      </c>
      <c r="AH9">
        <f t="shared" si="15"/>
        <v>1621.8510000000001</v>
      </c>
      <c r="AI9">
        <f t="shared" si="15"/>
        <v>1925.4060000000004</v>
      </c>
      <c r="AJ9">
        <f>AJ8*1000</f>
        <v>4500</v>
      </c>
      <c r="AK9">
        <f t="shared" ref="AK9:AN9" si="16">AK8*1000</f>
        <v>5500</v>
      </c>
      <c r="AL9">
        <f t="shared" si="16"/>
        <v>10000</v>
      </c>
      <c r="AM9">
        <f t="shared" si="16"/>
        <v>15000</v>
      </c>
      <c r="AN9">
        <f t="shared" si="16"/>
        <v>25000</v>
      </c>
    </row>
    <row r="10" spans="1:42" x14ac:dyDescent="0.3">
      <c r="A10">
        <v>11.766999999999999</v>
      </c>
      <c r="B10">
        <f>A10/(1+3.92*0.001*(C6-273.15))</f>
        <v>10.749377893571381</v>
      </c>
      <c r="C10">
        <f>B10*(1+3.92*0.001*(C6-273+30))</f>
        <v>13.037447474485411</v>
      </c>
    </row>
    <row r="11" spans="1:42" x14ac:dyDescent="0.3">
      <c r="L11" t="s">
        <v>15</v>
      </c>
      <c r="Q11" t="s">
        <v>16</v>
      </c>
      <c r="V11" t="s">
        <v>17</v>
      </c>
    </row>
    <row r="12" spans="1:42" x14ac:dyDescent="0.3">
      <c r="L12" t="s">
        <v>10</v>
      </c>
      <c r="M12" t="s">
        <v>11</v>
      </c>
      <c r="N12" t="s">
        <v>8</v>
      </c>
      <c r="O12" t="s">
        <v>9</v>
      </c>
      <c r="P12" t="s">
        <v>26</v>
      </c>
      <c r="Q12" t="s">
        <v>10</v>
      </c>
      <c r="R12" t="s">
        <v>11</v>
      </c>
      <c r="S12" t="s">
        <v>8</v>
      </c>
      <c r="T12" t="s">
        <v>9</v>
      </c>
      <c r="U12" t="s">
        <v>26</v>
      </c>
      <c r="V12" t="s">
        <v>10</v>
      </c>
      <c r="W12" t="s">
        <v>11</v>
      </c>
      <c r="X12" t="s">
        <v>8</v>
      </c>
      <c r="Y12" t="s">
        <v>9</v>
      </c>
      <c r="Z12" t="s">
        <v>26</v>
      </c>
    </row>
    <row r="13" spans="1:42" x14ac:dyDescent="0.3">
      <c r="L13">
        <v>117.755</v>
      </c>
      <c r="M13">
        <v>10.013</v>
      </c>
      <c r="N13">
        <f t="shared" ref="N13:N18" si="17">L13/(M13)</f>
        <v>11.760211724757815</v>
      </c>
      <c r="O13">
        <f t="shared" ref="O13:O18" si="18">L13*M13/1000000</f>
        <v>1.1790808150000001E-3</v>
      </c>
      <c r="P13">
        <f>(N13-$B$10)/($B$10 * 3.92 * 0.001) + 273.15</f>
        <v>297.13890203832733</v>
      </c>
      <c r="Q13">
        <v>117.69499999999999</v>
      </c>
      <c r="R13">
        <v>10.003</v>
      </c>
      <c r="S13">
        <f t="shared" ref="S13:S18" si="19">Q13/(R13)</f>
        <v>11.765970208937318</v>
      </c>
      <c r="T13">
        <f t="shared" ref="T13:T18" si="20">Q13*R13/1000000</f>
        <v>1.1773030850000001E-3</v>
      </c>
      <c r="U13">
        <f>(S13-$B$10)/($B$10 * 3.92 * 0.001) + 273.15</f>
        <v>297.27556120881553</v>
      </c>
      <c r="V13">
        <v>117.85</v>
      </c>
      <c r="W13">
        <v>10.013999999999999</v>
      </c>
      <c r="X13">
        <f t="shared" ref="X13:X18" si="21">V13/(W13)</f>
        <v>11.768524066307171</v>
      </c>
      <c r="Y13">
        <f t="shared" ref="Y13:Y18" si="22">V13*W13/1000000</f>
        <v>1.1801498999999998E-3</v>
      </c>
      <c r="Z13">
        <f>(X13-$B$10)/($B$10 * 3.92 * 0.001) + 273.15</f>
        <v>297.33616883034057</v>
      </c>
      <c r="AF13">
        <v>346.92</v>
      </c>
      <c r="AG13">
        <v>693.84</v>
      </c>
      <c r="AH13">
        <v>971.37600000000009</v>
      </c>
      <c r="AI13">
        <v>1257.585</v>
      </c>
      <c r="AJ13">
        <v>1621.8510000000001</v>
      </c>
      <c r="AK13">
        <v>1925.4060000000004</v>
      </c>
      <c r="AL13">
        <v>4500</v>
      </c>
      <c r="AM13">
        <v>5500</v>
      </c>
      <c r="AN13">
        <v>10000</v>
      </c>
      <c r="AO13">
        <v>15000</v>
      </c>
      <c r="AP13">
        <v>25000</v>
      </c>
    </row>
    <row r="14" spans="1:42" x14ac:dyDescent="0.3">
      <c r="L14">
        <v>236.869</v>
      </c>
      <c r="M14">
        <v>20.11</v>
      </c>
      <c r="N14">
        <f t="shared" si="17"/>
        <v>11.778667329686723</v>
      </c>
      <c r="O14">
        <f t="shared" si="18"/>
        <v>4.7634355900000001E-3</v>
      </c>
      <c r="P14">
        <f t="shared" ref="P14:P18" si="23">(N14-$B$10)/($B$10 * 3.92 * 0.001) + 273.15</f>
        <v>297.57688668529744</v>
      </c>
      <c r="Q14">
        <v>236.95</v>
      </c>
      <c r="R14">
        <v>20.12</v>
      </c>
      <c r="S14">
        <f t="shared" si="19"/>
        <v>11.776838966202781</v>
      </c>
      <c r="T14">
        <f t="shared" si="20"/>
        <v>4.7674340000000001E-3</v>
      </c>
      <c r="U14">
        <f t="shared" ref="U14:U18" si="24">(S14-$B$10)/($B$10 * 3.92 * 0.001) + 273.15</f>
        <v>297.53349633650464</v>
      </c>
      <c r="V14">
        <v>237.24</v>
      </c>
      <c r="W14">
        <v>20.12</v>
      </c>
      <c r="X14">
        <f t="shared" si="21"/>
        <v>11.791252485089464</v>
      </c>
      <c r="Y14">
        <f t="shared" si="22"/>
        <v>4.7732688000000009E-3</v>
      </c>
      <c r="Z14">
        <f t="shared" ref="Z14:Z18" si="25">(X14-$B$10)/($B$10 * 3.92 * 0.001) + 273.15</f>
        <v>297.87555502303911</v>
      </c>
    </row>
    <row r="15" spans="1:42" x14ac:dyDescent="0.3">
      <c r="L15">
        <v>354.31</v>
      </c>
      <c r="M15">
        <v>29.99</v>
      </c>
      <c r="N15">
        <f t="shared" si="17"/>
        <v>11.814271423807936</v>
      </c>
      <c r="O15">
        <f t="shared" si="18"/>
        <v>1.06257569E-2</v>
      </c>
      <c r="P15">
        <f t="shared" si="23"/>
        <v>298.42183577552987</v>
      </c>
      <c r="Q15">
        <v>370.55500000000001</v>
      </c>
      <c r="R15">
        <v>31.33</v>
      </c>
      <c r="S15">
        <f t="shared" si="19"/>
        <v>11.827481646983722</v>
      </c>
      <c r="T15">
        <f t="shared" si="20"/>
        <v>1.160948815E-2</v>
      </c>
      <c r="U15">
        <f t="shared" si="24"/>
        <v>298.7353380940034</v>
      </c>
      <c r="V15">
        <v>354.71</v>
      </c>
      <c r="W15">
        <v>30.01</v>
      </c>
      <c r="X15">
        <f t="shared" si="21"/>
        <v>11.819726757747416</v>
      </c>
      <c r="Y15">
        <f t="shared" si="22"/>
        <v>1.0644847099999999E-2</v>
      </c>
      <c r="Z15">
        <f t="shared" si="25"/>
        <v>298.55130064643447</v>
      </c>
      <c r="AE15" s="5" t="s">
        <v>30</v>
      </c>
      <c r="AF15" s="6"/>
      <c r="AG15" s="7"/>
    </row>
    <row r="16" spans="1:42" x14ac:dyDescent="0.3">
      <c r="L16">
        <v>480.815</v>
      </c>
      <c r="M16">
        <v>40.49</v>
      </c>
      <c r="N16">
        <f t="shared" si="17"/>
        <v>11.874907384539393</v>
      </c>
      <c r="O16">
        <f t="shared" si="18"/>
        <v>1.9468199350000003E-2</v>
      </c>
      <c r="P16">
        <f t="shared" si="23"/>
        <v>299.8608360118788</v>
      </c>
      <c r="Q16">
        <v>472.3</v>
      </c>
      <c r="R16">
        <v>39.770000000000003</v>
      </c>
      <c r="S16">
        <f t="shared" si="19"/>
        <v>11.87578576816696</v>
      </c>
      <c r="T16">
        <f t="shared" si="20"/>
        <v>1.8783371000000004E-2</v>
      </c>
      <c r="U16">
        <f t="shared" si="24"/>
        <v>299.88168163273525</v>
      </c>
      <c r="V16">
        <v>477.08</v>
      </c>
      <c r="W16">
        <v>40.19</v>
      </c>
      <c r="X16">
        <f t="shared" si="21"/>
        <v>11.870614580741478</v>
      </c>
      <c r="Y16">
        <f t="shared" si="22"/>
        <v>1.9173845200000001E-2</v>
      </c>
      <c r="Z16">
        <f t="shared" si="25"/>
        <v>299.75896006886938</v>
      </c>
      <c r="AE16" t="s">
        <v>37</v>
      </c>
      <c r="AF16" t="s">
        <v>38</v>
      </c>
      <c r="AG16" t="s">
        <v>39</v>
      </c>
    </row>
    <row r="17" spans="12:46" x14ac:dyDescent="0.3">
      <c r="L17">
        <v>599.851</v>
      </c>
      <c r="M17">
        <v>50.23</v>
      </c>
      <c r="N17">
        <f t="shared" si="17"/>
        <v>11.942086402548279</v>
      </c>
      <c r="O17">
        <f t="shared" si="18"/>
        <v>3.0130515729999998E-2</v>
      </c>
      <c r="P17">
        <f t="shared" si="23"/>
        <v>301.45511474724196</v>
      </c>
      <c r="Q17">
        <v>600.97</v>
      </c>
      <c r="R17">
        <v>50.32</v>
      </c>
      <c r="S17">
        <f t="shared" si="19"/>
        <v>11.942965023847377</v>
      </c>
      <c r="T17">
        <f t="shared" si="20"/>
        <v>3.0240810400000002E-2</v>
      </c>
      <c r="U17">
        <f t="shared" si="24"/>
        <v>301.47596600847066</v>
      </c>
      <c r="V17">
        <v>601.29</v>
      </c>
      <c r="W17">
        <v>50.36</v>
      </c>
      <c r="X17">
        <f t="shared" si="21"/>
        <v>11.939833200953137</v>
      </c>
      <c r="Y17">
        <f t="shared" si="22"/>
        <v>3.0280964399999995E-2</v>
      </c>
      <c r="Z17">
        <f t="shared" si="25"/>
        <v>301.40164222715919</v>
      </c>
      <c r="AB17">
        <v>2.8825089357777008E-3</v>
      </c>
      <c r="AC17">
        <f>1/AE17</f>
        <v>2.8825089357777008E-3</v>
      </c>
      <c r="AE17" s="2">
        <v>346.92</v>
      </c>
      <c r="AF17" s="2">
        <v>190</v>
      </c>
      <c r="AG17" s="2">
        <v>4</v>
      </c>
      <c r="AN17">
        <v>346.92</v>
      </c>
      <c r="AO17">
        <f>AF17-134</f>
        <v>56</v>
      </c>
      <c r="AP17">
        <v>4</v>
      </c>
      <c r="AR17">
        <f>LN(AN17)</f>
        <v>5.8490942058162547</v>
      </c>
      <c r="AS17">
        <f>LN(AO17)</f>
        <v>4.0253516907351496</v>
      </c>
      <c r="AT17">
        <f>AP17/AO17</f>
        <v>7.1428571428571425E-2</v>
      </c>
    </row>
    <row r="18" spans="12:46" x14ac:dyDescent="0.3">
      <c r="L18">
        <v>725.375</v>
      </c>
      <c r="M18">
        <v>60.31</v>
      </c>
      <c r="N18">
        <f t="shared" si="17"/>
        <v>12.027441551981429</v>
      </c>
      <c r="O18">
        <f t="shared" si="18"/>
        <v>4.3747366249999996E-2</v>
      </c>
      <c r="P18">
        <f t="shared" si="23"/>
        <v>303.48074572144014</v>
      </c>
      <c r="Q18">
        <v>726.57</v>
      </c>
      <c r="R18">
        <v>60.4</v>
      </c>
      <c r="S18">
        <f t="shared" si="19"/>
        <v>12.029304635761591</v>
      </c>
      <c r="T18">
        <f t="shared" si="20"/>
        <v>4.3884828000000001E-2</v>
      </c>
      <c r="U18">
        <f t="shared" si="24"/>
        <v>303.52496004521186</v>
      </c>
      <c r="V18">
        <v>727.78</v>
      </c>
      <c r="W18">
        <v>60.53</v>
      </c>
      <c r="X18">
        <f t="shared" si="21"/>
        <v>12.023459441599206</v>
      </c>
      <c r="Y18">
        <f t="shared" si="22"/>
        <v>4.4052523400000002E-2</v>
      </c>
      <c r="Z18">
        <f t="shared" si="25"/>
        <v>303.38624309111879</v>
      </c>
      <c r="AB18">
        <v>1.4412544678888504E-3</v>
      </c>
      <c r="AC18">
        <f t="shared" ref="AC18:AC27" si="26">1/AE18</f>
        <v>1.4412544678888504E-3</v>
      </c>
      <c r="AE18" s="2">
        <v>693.84</v>
      </c>
      <c r="AF18" s="2">
        <v>200</v>
      </c>
      <c r="AG18" s="2">
        <v>30</v>
      </c>
      <c r="AN18">
        <v>693.84</v>
      </c>
      <c r="AO18">
        <f t="shared" ref="AO18:AO27" si="27">AF18-134</f>
        <v>66</v>
      </c>
      <c r="AP18">
        <v>30</v>
      </c>
      <c r="AR18">
        <f t="shared" ref="AR18:AR27" si="28">LN(AN18)</f>
        <v>6.5422413863762001</v>
      </c>
      <c r="AS18">
        <f t="shared" ref="AS18:AS27" si="29">LN(AO18)</f>
        <v>4.1896547420264252</v>
      </c>
      <c r="AT18">
        <f t="shared" ref="AT18:AT27" si="30">AP18/AO18</f>
        <v>0.45454545454545453</v>
      </c>
    </row>
    <row r="19" spans="12:46" x14ac:dyDescent="0.3">
      <c r="AB19">
        <v>1.0294674770634645E-3</v>
      </c>
      <c r="AC19">
        <f t="shared" si="26"/>
        <v>1.0294674770634645E-3</v>
      </c>
      <c r="AE19" s="2">
        <v>971.37600000000009</v>
      </c>
      <c r="AF19" s="2">
        <v>161</v>
      </c>
      <c r="AG19" s="2">
        <v>2</v>
      </c>
      <c r="AN19">
        <v>971.37600000000009</v>
      </c>
      <c r="AO19">
        <f t="shared" si="27"/>
        <v>27</v>
      </c>
      <c r="AP19">
        <v>2</v>
      </c>
      <c r="AR19">
        <f t="shared" si="28"/>
        <v>6.8787136229974131</v>
      </c>
      <c r="AS19">
        <f t="shared" si="29"/>
        <v>3.2958368660043291</v>
      </c>
      <c r="AT19">
        <f t="shared" si="30"/>
        <v>7.407407407407407E-2</v>
      </c>
    </row>
    <row r="20" spans="12:46" x14ac:dyDescent="0.3">
      <c r="AB20">
        <v>7.9517487883522784E-4</v>
      </c>
      <c r="AC20">
        <f t="shared" si="26"/>
        <v>7.9517487883522784E-4</v>
      </c>
      <c r="AE20" s="2">
        <v>1257.585</v>
      </c>
      <c r="AF20" s="2">
        <v>150</v>
      </c>
      <c r="AG20" s="2">
        <v>2</v>
      </c>
      <c r="AN20">
        <v>1257.585</v>
      </c>
      <c r="AO20">
        <f t="shared" si="27"/>
        <v>16</v>
      </c>
      <c r="AP20">
        <v>2</v>
      </c>
      <c r="AR20">
        <f t="shared" si="28"/>
        <v>7.1369484941228931</v>
      </c>
      <c r="AS20">
        <f t="shared" si="29"/>
        <v>2.7725887222397811</v>
      </c>
      <c r="AT20">
        <f t="shared" si="30"/>
        <v>0.125</v>
      </c>
    </row>
    <row r="21" spans="12:46" x14ac:dyDescent="0.3">
      <c r="L21" t="s">
        <v>18</v>
      </c>
      <c r="Q21" t="s">
        <v>19</v>
      </c>
      <c r="V21" t="s">
        <v>20</v>
      </c>
      <c r="AB21">
        <v>6.1657945150325147E-4</v>
      </c>
      <c r="AC21">
        <f t="shared" si="26"/>
        <v>6.1657945150325147E-4</v>
      </c>
      <c r="AE21" s="2">
        <v>1621.8510000000001</v>
      </c>
      <c r="AF21" s="2">
        <v>148</v>
      </c>
      <c r="AG21" s="2">
        <v>3</v>
      </c>
      <c r="AN21">
        <v>1621.8510000000001</v>
      </c>
      <c r="AO21">
        <f t="shared" si="27"/>
        <v>14</v>
      </c>
      <c r="AP21">
        <v>3</v>
      </c>
      <c r="AR21">
        <f t="shared" si="28"/>
        <v>7.3913233685569057</v>
      </c>
      <c r="AS21">
        <f t="shared" si="29"/>
        <v>2.6390573296152584</v>
      </c>
      <c r="AT21">
        <f t="shared" si="30"/>
        <v>0.21428571428571427</v>
      </c>
    </row>
    <row r="22" spans="12:46" x14ac:dyDescent="0.3">
      <c r="L22" t="s">
        <v>10</v>
      </c>
      <c r="M22" t="s">
        <v>11</v>
      </c>
      <c r="N22" t="s">
        <v>8</v>
      </c>
      <c r="O22" t="s">
        <v>9</v>
      </c>
      <c r="P22" t="s">
        <v>26</v>
      </c>
      <c r="Q22" t="s">
        <v>10</v>
      </c>
      <c r="R22" t="s">
        <v>11</v>
      </c>
      <c r="S22" t="s">
        <v>8</v>
      </c>
      <c r="T22" t="s">
        <v>9</v>
      </c>
      <c r="U22" t="s">
        <v>26</v>
      </c>
      <c r="V22" t="s">
        <v>10</v>
      </c>
      <c r="W22" t="s">
        <v>11</v>
      </c>
      <c r="X22" t="s">
        <v>8</v>
      </c>
      <c r="Y22" t="s">
        <v>9</v>
      </c>
      <c r="Z22" t="s">
        <v>26</v>
      </c>
      <c r="AB22">
        <v>5.1937097941940551E-4</v>
      </c>
      <c r="AC22">
        <f t="shared" si="26"/>
        <v>5.1937097941940551E-4</v>
      </c>
      <c r="AE22" s="2">
        <v>1925.4060000000004</v>
      </c>
      <c r="AF22" s="2">
        <v>141</v>
      </c>
      <c r="AG22" s="2">
        <v>2</v>
      </c>
      <c r="AN22">
        <v>1925.4060000000004</v>
      </c>
      <c r="AO22">
        <f t="shared" si="27"/>
        <v>7</v>
      </c>
      <c r="AP22">
        <v>2</v>
      </c>
      <c r="AR22">
        <f t="shared" si="28"/>
        <v>7.5628921335745982</v>
      </c>
      <c r="AS22">
        <f t="shared" si="29"/>
        <v>1.9459101490553132</v>
      </c>
      <c r="AT22">
        <f t="shared" si="30"/>
        <v>0.2857142857142857</v>
      </c>
    </row>
    <row r="23" spans="12:46" x14ac:dyDescent="0.3">
      <c r="L23">
        <v>117.72</v>
      </c>
      <c r="M23">
        <v>10.01</v>
      </c>
      <c r="N23">
        <f t="shared" ref="N23:N28" si="31">L23/(M23)</f>
        <v>11.760239760239761</v>
      </c>
      <c r="O23">
        <f t="shared" ref="O23:O28" si="32">L23*M23/1000000</f>
        <v>1.1783771999999998E-3</v>
      </c>
      <c r="P23">
        <f>(N23-$B$10)/($B$10 * 3.92 * 0.001) + 273.15</f>
        <v>297.13956737065917</v>
      </c>
      <c r="Q23">
        <v>118.3</v>
      </c>
      <c r="R23">
        <v>10.06</v>
      </c>
      <c r="S23">
        <f t="shared" ref="S23:S27" si="33">Q23/(R23)</f>
        <v>11.759443339960237</v>
      </c>
      <c r="T23">
        <f t="shared" ref="T23:T28" si="34">Q23*R23/1000000</f>
        <v>1.1900979999999999E-3</v>
      </c>
      <c r="U23">
        <f>(S23-$B$10)/($B$10 * 3.92 * 0.001) + 273.15</f>
        <v>297.12066688723905</v>
      </c>
      <c r="V23">
        <v>117.72</v>
      </c>
      <c r="W23" s="1">
        <v>10.01</v>
      </c>
      <c r="X23">
        <f t="shared" ref="X23:X27" si="35">V23/(W23)</f>
        <v>11.760239760239761</v>
      </c>
      <c r="Y23">
        <f t="shared" ref="Y23:Y28" si="36">V23*W23/1000000</f>
        <v>1.1783771999999998E-3</v>
      </c>
      <c r="Z23">
        <f>(X23-$B$10)/($B$10 * 3.92 * 0.001) + 273.15</f>
        <v>297.13956737065917</v>
      </c>
      <c r="AB23">
        <v>2.2222222222222223E-4</v>
      </c>
      <c r="AC23">
        <f t="shared" si="26"/>
        <v>2.2222222222222223E-4</v>
      </c>
      <c r="AE23" s="2">
        <v>4500</v>
      </c>
      <c r="AF23" s="2">
        <v>141</v>
      </c>
      <c r="AG23" s="2">
        <v>2</v>
      </c>
      <c r="AN23">
        <v>4500</v>
      </c>
      <c r="AO23">
        <f t="shared" si="27"/>
        <v>7</v>
      </c>
      <c r="AP23">
        <v>2</v>
      </c>
      <c r="AR23">
        <f t="shared" si="28"/>
        <v>8.4118326757584114</v>
      </c>
      <c r="AS23">
        <f t="shared" si="29"/>
        <v>1.9459101490553132</v>
      </c>
      <c r="AT23">
        <f t="shared" si="30"/>
        <v>0.2857142857142857</v>
      </c>
    </row>
    <row r="24" spans="12:46" x14ac:dyDescent="0.3">
      <c r="L24">
        <v>236.88</v>
      </c>
      <c r="M24">
        <v>20.12</v>
      </c>
      <c r="N24">
        <f t="shared" si="31"/>
        <v>11.773359840954274</v>
      </c>
      <c r="O24">
        <f t="shared" si="32"/>
        <v>4.7660256000000003E-3</v>
      </c>
      <c r="P24">
        <f t="shared" ref="P24:P28" si="37">(N24-$B$10)/($B$10 * 3.92 * 0.001) + 273.15</f>
        <v>297.45093044665157</v>
      </c>
      <c r="Q24">
        <v>236.91</v>
      </c>
      <c r="R24">
        <v>20.11</v>
      </c>
      <c r="S24">
        <f t="shared" si="33"/>
        <v>11.780706116360021</v>
      </c>
      <c r="T24">
        <f t="shared" si="34"/>
        <v>4.7642600999999998E-3</v>
      </c>
      <c r="U24">
        <f t="shared" ref="U24:U28" si="38">(S24-$B$10)/($B$10 * 3.92 * 0.001) + 273.15</f>
        <v>297.62527075424515</v>
      </c>
      <c r="V24">
        <v>236.86</v>
      </c>
      <c r="W24">
        <v>20.11</v>
      </c>
      <c r="X24">
        <f t="shared" si="35"/>
        <v>11.778219791148683</v>
      </c>
      <c r="Y24">
        <f t="shared" si="36"/>
        <v>4.7632546E-3</v>
      </c>
      <c r="Z24">
        <f t="shared" ref="Z24:Z28" si="39">(X24-$B$10)/($B$10 * 3.92 * 0.001) + 273.15</f>
        <v>297.56626579211382</v>
      </c>
      <c r="AB24">
        <v>1.8181818181818181E-4</v>
      </c>
      <c r="AC24">
        <f t="shared" si="26"/>
        <v>1.8181818181818181E-4</v>
      </c>
      <c r="AE24" s="2">
        <v>5500</v>
      </c>
      <c r="AF24" s="2">
        <v>138</v>
      </c>
      <c r="AG24" s="2">
        <v>1.3</v>
      </c>
      <c r="AN24">
        <v>5500</v>
      </c>
      <c r="AO24">
        <f t="shared" si="27"/>
        <v>4</v>
      </c>
      <c r="AP24">
        <v>1.3</v>
      </c>
      <c r="AR24">
        <f t="shared" si="28"/>
        <v>8.6125033712205621</v>
      </c>
      <c r="AS24">
        <f t="shared" si="29"/>
        <v>1.3862943611198906</v>
      </c>
      <c r="AT24">
        <f t="shared" si="30"/>
        <v>0.32500000000000001</v>
      </c>
    </row>
    <row r="25" spans="12:46" x14ac:dyDescent="0.3">
      <c r="L25">
        <v>354.25</v>
      </c>
      <c r="M25">
        <v>30</v>
      </c>
      <c r="N25">
        <f t="shared" si="31"/>
        <v>11.808333333333334</v>
      </c>
      <c r="O25">
        <f t="shared" si="32"/>
        <v>1.06275E-2</v>
      </c>
      <c r="P25">
        <f t="shared" si="37"/>
        <v>298.2809142251275</v>
      </c>
      <c r="Q25">
        <v>354.3</v>
      </c>
      <c r="R25">
        <v>30</v>
      </c>
      <c r="S25">
        <f t="shared" si="33"/>
        <v>11.81</v>
      </c>
      <c r="T25">
        <f t="shared" si="34"/>
        <v>1.0629E-2</v>
      </c>
      <c r="U25">
        <f t="shared" si="38"/>
        <v>298.3204672180762</v>
      </c>
      <c r="V25">
        <v>354.1</v>
      </c>
      <c r="W25">
        <v>29.99</v>
      </c>
      <c r="X25">
        <f t="shared" si="35"/>
        <v>11.807269089696566</v>
      </c>
      <c r="Y25">
        <f t="shared" si="36"/>
        <v>1.0619459000000001E-2</v>
      </c>
      <c r="Z25">
        <f t="shared" si="39"/>
        <v>298.25565781249105</v>
      </c>
      <c r="AB25">
        <v>1E-4</v>
      </c>
      <c r="AC25">
        <f t="shared" si="26"/>
        <v>1E-4</v>
      </c>
      <c r="AE25" s="2">
        <v>10000</v>
      </c>
      <c r="AF25" s="2">
        <v>133</v>
      </c>
      <c r="AG25" s="2">
        <v>2</v>
      </c>
      <c r="AN25">
        <v>10000</v>
      </c>
      <c r="AO25">
        <f>1</f>
        <v>1</v>
      </c>
      <c r="AP25">
        <v>2</v>
      </c>
      <c r="AR25">
        <f t="shared" si="28"/>
        <v>9.2103403719761836</v>
      </c>
      <c r="AS25">
        <f t="shared" si="29"/>
        <v>0</v>
      </c>
      <c r="AT25">
        <f t="shared" si="30"/>
        <v>2</v>
      </c>
    </row>
    <row r="26" spans="12:46" x14ac:dyDescent="0.3">
      <c r="L26">
        <v>474.9</v>
      </c>
      <c r="M26">
        <v>40.04</v>
      </c>
      <c r="N26">
        <f t="shared" si="31"/>
        <v>11.860639360639361</v>
      </c>
      <c r="O26">
        <f t="shared" si="32"/>
        <v>1.9014995999999999E-2</v>
      </c>
      <c r="P26">
        <f t="shared" si="37"/>
        <v>299.522230182653</v>
      </c>
      <c r="Q26">
        <v>480.6</v>
      </c>
      <c r="R26">
        <v>40.51</v>
      </c>
      <c r="S26">
        <f t="shared" si="33"/>
        <v>11.863737348802767</v>
      </c>
      <c r="T26">
        <f t="shared" si="34"/>
        <v>1.9469106E-2</v>
      </c>
      <c r="U26">
        <f t="shared" si="38"/>
        <v>299.59575100504242</v>
      </c>
      <c r="V26">
        <v>480.16</v>
      </c>
      <c r="W26">
        <v>40.5</v>
      </c>
      <c r="X26">
        <f t="shared" si="35"/>
        <v>11.855802469135803</v>
      </c>
      <c r="Y26">
        <f t="shared" si="36"/>
        <v>1.9446479999999999E-2</v>
      </c>
      <c r="Z26">
        <f t="shared" si="39"/>
        <v>299.40744206133274</v>
      </c>
      <c r="AB26">
        <v>6.666666666666667E-5</v>
      </c>
      <c r="AC26">
        <f t="shared" si="26"/>
        <v>6.666666666666667E-5</v>
      </c>
      <c r="AE26" s="2">
        <v>15000</v>
      </c>
      <c r="AF26" s="2">
        <v>154</v>
      </c>
      <c r="AG26" s="2">
        <v>11</v>
      </c>
      <c r="AN26">
        <v>15000</v>
      </c>
      <c r="AO26">
        <f t="shared" si="27"/>
        <v>20</v>
      </c>
      <c r="AP26">
        <v>11</v>
      </c>
      <c r="AR26">
        <f t="shared" si="28"/>
        <v>9.6158054800843473</v>
      </c>
      <c r="AS26">
        <f t="shared" si="29"/>
        <v>2.9957322735539909</v>
      </c>
      <c r="AT26">
        <f t="shared" si="30"/>
        <v>0.55000000000000004</v>
      </c>
    </row>
    <row r="27" spans="12:46" x14ac:dyDescent="0.3">
      <c r="L27">
        <v>596.51</v>
      </c>
      <c r="M27">
        <v>50.01</v>
      </c>
      <c r="N27">
        <f t="shared" si="31"/>
        <v>11.927814437112577</v>
      </c>
      <c r="O27">
        <f t="shared" si="32"/>
        <v>2.9831465099999999E-2</v>
      </c>
      <c r="P27">
        <f t="shared" si="37"/>
        <v>301.11641537829667</v>
      </c>
      <c r="Q27">
        <v>599.6</v>
      </c>
      <c r="R27">
        <v>50.27</v>
      </c>
      <c r="S27">
        <f t="shared" si="33"/>
        <v>11.92759100855381</v>
      </c>
      <c r="T27">
        <f t="shared" si="34"/>
        <v>3.0141892000000003E-2</v>
      </c>
      <c r="U27">
        <f t="shared" si="38"/>
        <v>301.11111301737094</v>
      </c>
      <c r="V27">
        <v>599.15</v>
      </c>
      <c r="W27">
        <v>50.27</v>
      </c>
      <c r="X27">
        <f t="shared" si="35"/>
        <v>11.918639347523373</v>
      </c>
      <c r="Y27">
        <f t="shared" si="36"/>
        <v>3.0119270500000003E-2</v>
      </c>
      <c r="Z27">
        <f t="shared" si="39"/>
        <v>300.8986740260014</v>
      </c>
      <c r="AB27">
        <v>4.0000000000000003E-5</v>
      </c>
      <c r="AC27">
        <f t="shared" si="26"/>
        <v>4.0000000000000003E-5</v>
      </c>
      <c r="AE27" s="2">
        <v>25000</v>
      </c>
      <c r="AF27" s="2">
        <v>135</v>
      </c>
      <c r="AG27" s="2">
        <v>1</v>
      </c>
      <c r="AN27">
        <v>25000</v>
      </c>
      <c r="AO27">
        <f t="shared" si="27"/>
        <v>1</v>
      </c>
      <c r="AP27">
        <v>1</v>
      </c>
      <c r="AR27">
        <f t="shared" si="28"/>
        <v>10.126631103850338</v>
      </c>
      <c r="AS27">
        <f t="shared" si="29"/>
        <v>0</v>
      </c>
      <c r="AT27">
        <f t="shared" si="30"/>
        <v>1</v>
      </c>
    </row>
    <row r="28" spans="12:46" x14ac:dyDescent="0.3">
      <c r="L28">
        <v>720.8</v>
      </c>
      <c r="M28">
        <v>60.04</v>
      </c>
      <c r="N28">
        <f t="shared" si="31"/>
        <v>12.005329780146567</v>
      </c>
      <c r="O28">
        <f t="shared" si="32"/>
        <v>4.3276831999999994E-2</v>
      </c>
      <c r="P28">
        <f t="shared" si="37"/>
        <v>302.95599366815975</v>
      </c>
      <c r="Q28">
        <v>725.3</v>
      </c>
      <c r="R28">
        <v>60.41</v>
      </c>
      <c r="S28">
        <f>Q28/(R28)</f>
        <v>12.00629034927992</v>
      </c>
      <c r="T28">
        <f t="shared" si="34"/>
        <v>4.3815372999999991E-2</v>
      </c>
      <c r="U28">
        <f t="shared" si="38"/>
        <v>302.97878969865474</v>
      </c>
      <c r="V28">
        <v>724.9</v>
      </c>
      <c r="W28">
        <v>60.42</v>
      </c>
      <c r="X28">
        <f>V28/(W28)</f>
        <v>11.997682886461435</v>
      </c>
      <c r="Y28">
        <f t="shared" si="36"/>
        <v>4.3798457999999998E-2</v>
      </c>
      <c r="Z28">
        <f t="shared" si="39"/>
        <v>302.77451914895533</v>
      </c>
    </row>
    <row r="30" spans="12:46" x14ac:dyDescent="0.3">
      <c r="AF30" t="s">
        <v>31</v>
      </c>
    </row>
    <row r="31" spans="12:46" x14ac:dyDescent="0.3">
      <c r="L31" t="s">
        <v>21</v>
      </c>
      <c r="Q31" t="s">
        <v>22</v>
      </c>
    </row>
    <row r="32" spans="12:46" x14ac:dyDescent="0.3">
      <c r="L32" t="s">
        <v>10</v>
      </c>
      <c r="M32" t="s">
        <v>11</v>
      </c>
      <c r="N32" t="s">
        <v>8</v>
      </c>
      <c r="O32" t="s">
        <v>9</v>
      </c>
      <c r="P32" t="s">
        <v>26</v>
      </c>
      <c r="Q32" t="s">
        <v>10</v>
      </c>
      <c r="R32" t="s">
        <v>11</v>
      </c>
      <c r="S32" t="s">
        <v>8</v>
      </c>
      <c r="T32" t="s">
        <v>9</v>
      </c>
      <c r="U32" t="s">
        <v>26</v>
      </c>
      <c r="AA32" t="s">
        <v>33</v>
      </c>
      <c r="AB32">
        <f>LN(C3/C2)/(2*3.141592*0.22*134)</f>
        <v>2.8604259646868326E-2</v>
      </c>
      <c r="AC32">
        <f>AB32/134</f>
        <v>2.1346462423036064E-4</v>
      </c>
      <c r="AE32">
        <f>LN(AE17)</f>
        <v>5.8490942058162547</v>
      </c>
      <c r="AF32">
        <f>LN(AF17)</f>
        <v>5.2470240721604862</v>
      </c>
      <c r="AG32">
        <f>AG17/AF17</f>
        <v>2.1052631578947368E-2</v>
      </c>
    </row>
    <row r="33" spans="12:33" x14ac:dyDescent="0.3">
      <c r="L33">
        <v>117.71</v>
      </c>
      <c r="M33">
        <v>10.01</v>
      </c>
      <c r="N33">
        <f t="shared" ref="N33:N38" si="40">L33/(M33)</f>
        <v>11.759240759240759</v>
      </c>
      <c r="O33">
        <f t="shared" ref="O33:O38" si="41">L33*M33/1000000</f>
        <v>1.1782771E-3</v>
      </c>
      <c r="P33">
        <f>(N33-$B$10)/($B$10 * 3.92 * 0.001) + 273.15</f>
        <v>297.11585928297762</v>
      </c>
      <c r="Q33">
        <v>117.86</v>
      </c>
      <c r="R33">
        <v>10.009</v>
      </c>
      <c r="S33">
        <f t="shared" ref="S33:S38" si="42">Q33/(R33)</f>
        <v>11.775402138075732</v>
      </c>
      <c r="T33">
        <f t="shared" ref="T33:T38" si="43">Q33*R33/1000000</f>
        <v>1.17966074E-3</v>
      </c>
      <c r="U33">
        <f>(S33-$B$10)/($B$10 * 3.92 * 0.001) + 273.15</f>
        <v>297.49939782483807</v>
      </c>
      <c r="AA33" t="s">
        <v>34</v>
      </c>
      <c r="AB33">
        <f>SQRT(0.029*8.31*296/2/3.141592)/(0.22*0.05*0.001*2.5*8.31*21000)</f>
        <v>0.70210564532305997</v>
      </c>
      <c r="AC33">
        <f>AB33*1800/21000</f>
        <v>6.0180483884833706E-2</v>
      </c>
      <c r="AE33">
        <f t="shared" ref="AE33:AF42" si="44">LN(AE18)</f>
        <v>6.5422413863762001</v>
      </c>
      <c r="AF33">
        <f t="shared" si="44"/>
        <v>5.2983173665480363</v>
      </c>
      <c r="AG33">
        <f t="shared" ref="AG33:AG42" si="45">AG18/AF18</f>
        <v>0.15</v>
      </c>
    </row>
    <row r="34" spans="12:33" x14ac:dyDescent="0.3">
      <c r="L34">
        <v>236.42</v>
      </c>
      <c r="M34">
        <v>20.100000000000001</v>
      </c>
      <c r="N34">
        <f t="shared" si="40"/>
        <v>11.762189054726367</v>
      </c>
      <c r="O34">
        <f t="shared" si="41"/>
        <v>4.7520420000000006E-3</v>
      </c>
      <c r="P34">
        <f t="shared" ref="P34:P38" si="46">(N34-$B$10)/($B$10 * 3.92 * 0.001) + 273.15</f>
        <v>297.1858276293093</v>
      </c>
      <c r="Q34">
        <v>237.1</v>
      </c>
      <c r="R34">
        <v>20.100000000000001</v>
      </c>
      <c r="S34">
        <f t="shared" si="42"/>
        <v>11.796019900497511</v>
      </c>
      <c r="T34">
        <f t="shared" si="43"/>
        <v>4.7657100000000003E-3</v>
      </c>
      <c r="U34">
        <f t="shared" ref="U34:U38" si="47">(S34-$B$10)/($B$10 * 3.92 * 0.001) + 273.15</f>
        <v>297.98869435184986</v>
      </c>
      <c r="AE34">
        <f t="shared" si="44"/>
        <v>6.8787136229974131</v>
      </c>
      <c r="AF34">
        <f t="shared" si="44"/>
        <v>5.0814043649844631</v>
      </c>
      <c r="AG34">
        <f t="shared" si="45"/>
        <v>1.2422360248447204E-2</v>
      </c>
    </row>
    <row r="35" spans="12:33" x14ac:dyDescent="0.3">
      <c r="L35">
        <v>354.92</v>
      </c>
      <c r="M35">
        <v>29.97</v>
      </c>
      <c r="N35">
        <f t="shared" si="40"/>
        <v>11.84250917584251</v>
      </c>
      <c r="O35">
        <f t="shared" si="41"/>
        <v>1.06369524E-2</v>
      </c>
      <c r="P35">
        <f t="shared" si="46"/>
        <v>299.0919683397961</v>
      </c>
      <c r="Q35">
        <v>354.46</v>
      </c>
      <c r="R35">
        <v>29.97</v>
      </c>
      <c r="S35">
        <f t="shared" si="42"/>
        <v>11.82716049382716</v>
      </c>
      <c r="T35">
        <f t="shared" si="43"/>
        <v>1.0623166199999999E-2</v>
      </c>
      <c r="U35">
        <f t="shared" si="47"/>
        <v>298.72771655288119</v>
      </c>
      <c r="AE35">
        <f t="shared" si="44"/>
        <v>7.1369484941228931</v>
      </c>
      <c r="AF35">
        <f t="shared" si="44"/>
        <v>5.0106352940962555</v>
      </c>
      <c r="AG35">
        <f t="shared" si="45"/>
        <v>1.3333333333333334E-2</v>
      </c>
    </row>
    <row r="36" spans="12:33" x14ac:dyDescent="0.3">
      <c r="L36">
        <v>481.34</v>
      </c>
      <c r="M36">
        <v>40.479999999999997</v>
      </c>
      <c r="N36">
        <f t="shared" si="40"/>
        <v>11.890810276679842</v>
      </c>
      <c r="O36">
        <f t="shared" si="41"/>
        <v>1.9484643199999999E-2</v>
      </c>
      <c r="P36">
        <f t="shared" si="46"/>
        <v>300.23824020029576</v>
      </c>
      <c r="Q36">
        <v>480.8</v>
      </c>
      <c r="R36">
        <v>40.479999999999997</v>
      </c>
      <c r="S36">
        <f t="shared" si="42"/>
        <v>11.877470355731226</v>
      </c>
      <c r="T36">
        <f t="shared" si="43"/>
        <v>1.9462784E-2</v>
      </c>
      <c r="U36">
        <f t="shared" si="47"/>
        <v>299.92165992076582</v>
      </c>
      <c r="AE36">
        <f t="shared" si="44"/>
        <v>7.3913233685569057</v>
      </c>
      <c r="AF36">
        <f t="shared" si="44"/>
        <v>4.9972122737641147</v>
      </c>
      <c r="AG36">
        <f t="shared" si="45"/>
        <v>2.0270270270270271E-2</v>
      </c>
    </row>
    <row r="37" spans="12:33" x14ac:dyDescent="0.3">
      <c r="L37">
        <v>600.1</v>
      </c>
      <c r="M37">
        <v>50.21</v>
      </c>
      <c r="N37">
        <f t="shared" si="40"/>
        <v>11.951802429794862</v>
      </c>
      <c r="O37">
        <f t="shared" si="41"/>
        <v>3.0131021000000001E-2</v>
      </c>
      <c r="P37">
        <f t="shared" si="46"/>
        <v>301.685693521546</v>
      </c>
      <c r="Q37">
        <v>599.5</v>
      </c>
      <c r="R37">
        <v>50.21</v>
      </c>
      <c r="S37">
        <f t="shared" si="42"/>
        <v>11.939852619000199</v>
      </c>
      <c r="T37">
        <f t="shared" si="43"/>
        <v>3.0100894999999999E-2</v>
      </c>
      <c r="U37">
        <f t="shared" si="47"/>
        <v>301.40210305228629</v>
      </c>
      <c r="AE37">
        <f t="shared" si="44"/>
        <v>7.5628921335745982</v>
      </c>
      <c r="AF37">
        <f t="shared" si="44"/>
        <v>4.9487598903781684</v>
      </c>
      <c r="AG37">
        <f t="shared" si="45"/>
        <v>1.4184397163120567E-2</v>
      </c>
    </row>
    <row r="38" spans="12:33" x14ac:dyDescent="0.3">
      <c r="L38">
        <v>725.57</v>
      </c>
      <c r="M38">
        <v>60.32</v>
      </c>
      <c r="N38">
        <f t="shared" si="40"/>
        <v>12.028680371352786</v>
      </c>
      <c r="O38">
        <f t="shared" si="41"/>
        <v>4.3766382400000005E-2</v>
      </c>
      <c r="P38">
        <f t="shared" si="46"/>
        <v>303.51014512975615</v>
      </c>
      <c r="Q38">
        <v>724.42</v>
      </c>
      <c r="R38">
        <v>60.28</v>
      </c>
      <c r="S38">
        <f t="shared" si="42"/>
        <v>12.017584605175845</v>
      </c>
      <c r="T38">
        <f t="shared" si="43"/>
        <v>4.3668037599999994E-2</v>
      </c>
      <c r="U38">
        <f t="shared" si="47"/>
        <v>303.24682267294202</v>
      </c>
      <c r="AE38">
        <f t="shared" si="44"/>
        <v>8.4118326757584114</v>
      </c>
      <c r="AF38">
        <f t="shared" si="44"/>
        <v>4.9487598903781684</v>
      </c>
      <c r="AG38">
        <f t="shared" si="45"/>
        <v>1.4184397163120567E-2</v>
      </c>
    </row>
    <row r="39" spans="12:33" x14ac:dyDescent="0.3">
      <c r="AE39">
        <f t="shared" si="44"/>
        <v>8.6125033712205621</v>
      </c>
      <c r="AF39">
        <f t="shared" si="44"/>
        <v>4.9272536851572051</v>
      </c>
      <c r="AG39">
        <f t="shared" si="45"/>
        <v>9.4202898550724643E-3</v>
      </c>
    </row>
    <row r="40" spans="12:33" x14ac:dyDescent="0.3">
      <c r="AE40">
        <f t="shared" si="44"/>
        <v>9.2103403719761836</v>
      </c>
      <c r="AF40">
        <f t="shared" si="44"/>
        <v>4.8903491282217537</v>
      </c>
      <c r="AG40">
        <f t="shared" si="45"/>
        <v>1.5037593984962405E-2</v>
      </c>
    </row>
    <row r="41" spans="12:33" x14ac:dyDescent="0.3">
      <c r="AE41">
        <f t="shared" si="44"/>
        <v>9.6158054800843473</v>
      </c>
      <c r="AF41">
        <f t="shared" si="44"/>
        <v>5.0369526024136295</v>
      </c>
      <c r="AG41">
        <f t="shared" si="45"/>
        <v>7.1428571428571425E-2</v>
      </c>
    </row>
    <row r="42" spans="12:33" x14ac:dyDescent="0.3">
      <c r="AE42">
        <f t="shared" si="44"/>
        <v>10.126631103850338</v>
      </c>
      <c r="AF42">
        <f t="shared" si="44"/>
        <v>4.9052747784384296</v>
      </c>
      <c r="AG42">
        <f t="shared" si="45"/>
        <v>7.4074074074074077E-3</v>
      </c>
    </row>
    <row r="45" spans="12:33" x14ac:dyDescent="0.3">
      <c r="AF45" t="s">
        <v>32</v>
      </c>
    </row>
    <row r="52" spans="10:39" x14ac:dyDescent="0.3">
      <c r="M52" t="s">
        <v>35</v>
      </c>
      <c r="AF52" t="s">
        <v>36</v>
      </c>
    </row>
    <row r="55" spans="10:39" x14ac:dyDescent="0.3">
      <c r="J55" s="8" t="s">
        <v>12</v>
      </c>
      <c r="K55" s="8"/>
      <c r="L55" s="8"/>
      <c r="M55" s="8"/>
      <c r="N55" s="8"/>
      <c r="P55" s="8" t="s">
        <v>13</v>
      </c>
      <c r="Q55" s="8"/>
      <c r="R55" s="8"/>
      <c r="S55" s="8"/>
      <c r="T55" s="8"/>
      <c r="AC55" s="5" t="s">
        <v>18</v>
      </c>
      <c r="AD55" s="6"/>
      <c r="AE55" s="6"/>
      <c r="AF55" s="6"/>
      <c r="AG55" s="7"/>
      <c r="AI55" s="5" t="s">
        <v>19</v>
      </c>
      <c r="AJ55" s="6"/>
      <c r="AK55" s="6"/>
      <c r="AL55" s="6"/>
      <c r="AM55" s="7"/>
    </row>
    <row r="56" spans="10:39" x14ac:dyDescent="0.3">
      <c r="J56" s="2" t="s">
        <v>10</v>
      </c>
      <c r="K56" s="2" t="s">
        <v>11</v>
      </c>
      <c r="L56" s="2" t="s">
        <v>8</v>
      </c>
      <c r="M56" s="2" t="s">
        <v>9</v>
      </c>
      <c r="N56" s="2" t="s">
        <v>26</v>
      </c>
      <c r="P56" s="2" t="s">
        <v>10</v>
      </c>
      <c r="Q56" s="2" t="s">
        <v>11</v>
      </c>
      <c r="R56" s="2" t="s">
        <v>8</v>
      </c>
      <c r="S56" s="2" t="s">
        <v>9</v>
      </c>
      <c r="T56" s="2" t="s">
        <v>26</v>
      </c>
      <c r="AC56" s="2" t="s">
        <v>10</v>
      </c>
      <c r="AD56" s="2" t="s">
        <v>11</v>
      </c>
      <c r="AE56" s="2" t="s">
        <v>8</v>
      </c>
      <c r="AF56" s="2" t="s">
        <v>9</v>
      </c>
      <c r="AG56" s="2" t="s">
        <v>26</v>
      </c>
      <c r="AI56" s="2" t="s">
        <v>10</v>
      </c>
      <c r="AJ56" s="2" t="s">
        <v>11</v>
      </c>
      <c r="AK56" s="2" t="s">
        <v>8</v>
      </c>
      <c r="AL56" s="2" t="s">
        <v>9</v>
      </c>
      <c r="AM56" s="2" t="s">
        <v>26</v>
      </c>
    </row>
    <row r="57" spans="10:39" x14ac:dyDescent="0.3">
      <c r="J57" s="2">
        <v>123.41000000000001</v>
      </c>
      <c r="K57" s="2">
        <v>10.52</v>
      </c>
      <c r="L57" s="2">
        <f t="shared" ref="L57:L62" si="48">J57/(K57)</f>
        <v>11.730988593155894</v>
      </c>
      <c r="M57" s="2">
        <f t="shared" ref="M57:M62" si="49">J57*K57/1000000</f>
        <v>1.2982732E-3</v>
      </c>
      <c r="N57" s="2">
        <f>(L57-$B$10)/($B$10 * 3.92 * 0.001) + 273.15</f>
        <v>296.44538464741368</v>
      </c>
      <c r="P57" s="2">
        <v>117.43</v>
      </c>
      <c r="Q57" s="2">
        <v>10.003</v>
      </c>
      <c r="R57" s="2">
        <f t="shared" ref="R57:R62" si="50">P57/(Q57)</f>
        <v>11.739478156553036</v>
      </c>
      <c r="S57" s="2">
        <f t="shared" ref="S57:S62" si="51">P57*Q57/1000000</f>
        <v>1.1746522899999999E-3</v>
      </c>
      <c r="T57" s="2">
        <f>(R57-$B$10)/($B$10 * 3.92 * 0.001) + 273.15</f>
        <v>296.64685723212443</v>
      </c>
      <c r="AC57" s="2">
        <v>117.72</v>
      </c>
      <c r="AD57" s="2">
        <v>10.01</v>
      </c>
      <c r="AE57" s="2">
        <f t="shared" ref="AE57:AE62" si="52">AC57/(AD57)</f>
        <v>11.760239760239761</v>
      </c>
      <c r="AF57" s="2">
        <f t="shared" ref="AF57:AF62" si="53">AC57*AD57/1000000</f>
        <v>1.1783771999999998E-3</v>
      </c>
      <c r="AG57" s="2">
        <f>(AE57-$B$10)/($B$10 * 3.92 * 0.001) + 273.15</f>
        <v>297.13956737065917</v>
      </c>
      <c r="AI57" s="2">
        <v>118.3</v>
      </c>
      <c r="AJ57" s="2">
        <v>10.06</v>
      </c>
      <c r="AK57" s="2">
        <f t="shared" ref="AK57:AK61" si="54">AI57/(AJ57)</f>
        <v>11.759443339960237</v>
      </c>
      <c r="AL57" s="2">
        <f t="shared" ref="AL57:AL62" si="55">AI57*AJ57/1000000</f>
        <v>1.1900979999999999E-3</v>
      </c>
      <c r="AM57" s="2">
        <f>(AK57-$B$10)/($B$10 * 3.92 * 0.001) + 273.15</f>
        <v>297.12066688723905</v>
      </c>
    </row>
    <row r="58" spans="10:39" x14ac:dyDescent="0.3">
      <c r="J58" s="2">
        <v>241.23</v>
      </c>
      <c r="K58" s="2">
        <v>20.5</v>
      </c>
      <c r="L58" s="2">
        <f t="shared" si="48"/>
        <v>11.767317073170732</v>
      </c>
      <c r="M58" s="2">
        <f t="shared" si="49"/>
        <v>4.9452150000000002E-3</v>
      </c>
      <c r="N58" s="2">
        <f t="shared" ref="N58:N62" si="56">(L58-$B$10)/($B$10 * 3.92 * 0.001) + 273.15</f>
        <v>297.30752471573174</v>
      </c>
      <c r="P58" s="2">
        <v>236.22000000000003</v>
      </c>
      <c r="Q58" s="2">
        <v>20</v>
      </c>
      <c r="R58" s="2">
        <f t="shared" si="50"/>
        <v>11.811000000000002</v>
      </c>
      <c r="S58" s="2">
        <f t="shared" si="51"/>
        <v>4.7244000000000001E-3</v>
      </c>
      <c r="T58" s="2">
        <f t="shared" ref="T58:T62" si="57">(R58-$B$10)/($B$10 * 3.92 * 0.001) + 273.15</f>
        <v>298.34419901384547</v>
      </c>
      <c r="AC58" s="2">
        <v>236.88</v>
      </c>
      <c r="AD58" s="2">
        <v>20.12</v>
      </c>
      <c r="AE58" s="2">
        <f t="shared" si="52"/>
        <v>11.773359840954274</v>
      </c>
      <c r="AF58" s="2">
        <f t="shared" si="53"/>
        <v>4.7660256000000003E-3</v>
      </c>
      <c r="AG58" s="2">
        <f t="shared" ref="AG58:AG62" si="58">(AE58-$B$10)/($B$10 * 3.92 * 0.001) + 273.15</f>
        <v>297.45093044665157</v>
      </c>
      <c r="AI58" s="2">
        <v>236.91</v>
      </c>
      <c r="AJ58" s="2">
        <v>20.11</v>
      </c>
      <c r="AK58" s="2">
        <f t="shared" si="54"/>
        <v>11.780706116360021</v>
      </c>
      <c r="AL58" s="2">
        <f t="shared" si="55"/>
        <v>4.7642600999999998E-3</v>
      </c>
      <c r="AM58" s="2">
        <f t="shared" ref="AM58:AM62" si="59">(AK58-$B$10)/($B$10 * 3.92 * 0.001) + 273.15</f>
        <v>297.62527075424515</v>
      </c>
    </row>
    <row r="59" spans="10:39" x14ac:dyDescent="0.3">
      <c r="J59" s="2">
        <v>364.75</v>
      </c>
      <c r="K59" s="2">
        <v>30.86</v>
      </c>
      <c r="L59" s="2">
        <f t="shared" si="48"/>
        <v>11.81950745301361</v>
      </c>
      <c r="M59" s="2">
        <f t="shared" si="49"/>
        <v>1.1256185E-2</v>
      </c>
      <c r="N59" s="2">
        <f t="shared" si="56"/>
        <v>298.54609615128061</v>
      </c>
      <c r="P59" s="2">
        <v>353.19</v>
      </c>
      <c r="Q59" s="2">
        <v>29.92</v>
      </c>
      <c r="R59" s="2">
        <f t="shared" si="50"/>
        <v>11.804478609625667</v>
      </c>
      <c r="S59" s="2">
        <f t="shared" si="51"/>
        <v>1.0567444800000001E-2</v>
      </c>
      <c r="T59" s="2">
        <f t="shared" si="57"/>
        <v>298.18943470935045</v>
      </c>
      <c r="AC59" s="2">
        <v>354.25</v>
      </c>
      <c r="AD59" s="2">
        <v>30</v>
      </c>
      <c r="AE59" s="2">
        <f t="shared" si="52"/>
        <v>11.808333333333334</v>
      </c>
      <c r="AF59" s="2">
        <f t="shared" si="53"/>
        <v>1.06275E-2</v>
      </c>
      <c r="AG59" s="2">
        <f t="shared" si="58"/>
        <v>298.2809142251275</v>
      </c>
      <c r="AI59" s="2">
        <v>354.3</v>
      </c>
      <c r="AJ59" s="2">
        <v>30</v>
      </c>
      <c r="AK59" s="2">
        <f t="shared" si="54"/>
        <v>11.81</v>
      </c>
      <c r="AL59" s="2">
        <f t="shared" si="55"/>
        <v>1.0629E-2</v>
      </c>
      <c r="AM59" s="2">
        <f t="shared" si="59"/>
        <v>298.3204672180762</v>
      </c>
    </row>
    <row r="60" spans="10:39" x14ac:dyDescent="0.3">
      <c r="J60" s="2">
        <v>480.7</v>
      </c>
      <c r="K60" s="2">
        <v>40.46</v>
      </c>
      <c r="L60" s="2">
        <f t="shared" si="48"/>
        <v>11.880869995056846</v>
      </c>
      <c r="M60" s="2">
        <f t="shared" si="49"/>
        <v>1.9449121999999999E-2</v>
      </c>
      <c r="N60" s="2">
        <f t="shared" si="56"/>
        <v>300.00233946693038</v>
      </c>
      <c r="P60" s="2">
        <v>479.26</v>
      </c>
      <c r="Q60" s="2">
        <v>40.42</v>
      </c>
      <c r="R60" s="2">
        <f t="shared" si="50"/>
        <v>11.857001484413656</v>
      </c>
      <c r="S60" s="2">
        <f t="shared" si="51"/>
        <v>1.93716892E-2</v>
      </c>
      <c r="T60" s="2">
        <f t="shared" si="57"/>
        <v>299.4358968470309</v>
      </c>
      <c r="AC60" s="2">
        <v>474.9</v>
      </c>
      <c r="AD60" s="2">
        <v>40.04</v>
      </c>
      <c r="AE60" s="2">
        <f t="shared" si="52"/>
        <v>11.860639360639361</v>
      </c>
      <c r="AF60" s="2">
        <f t="shared" si="53"/>
        <v>1.9014995999999999E-2</v>
      </c>
      <c r="AG60" s="2">
        <f t="shared" si="58"/>
        <v>299.522230182653</v>
      </c>
      <c r="AI60" s="2">
        <v>480.6</v>
      </c>
      <c r="AJ60" s="2">
        <v>40.51</v>
      </c>
      <c r="AK60" s="2">
        <f t="shared" si="54"/>
        <v>11.863737348802767</v>
      </c>
      <c r="AL60" s="2">
        <f t="shared" si="55"/>
        <v>1.9469106E-2</v>
      </c>
      <c r="AM60" s="2">
        <f t="shared" si="59"/>
        <v>299.59575100504242</v>
      </c>
    </row>
    <row r="61" spans="10:39" x14ac:dyDescent="0.3">
      <c r="J61" s="2">
        <v>600.82999999999993</v>
      </c>
      <c r="K61" s="2">
        <v>50.17</v>
      </c>
      <c r="L61" s="2">
        <f t="shared" si="48"/>
        <v>11.975882001195933</v>
      </c>
      <c r="M61" s="2">
        <f t="shared" si="49"/>
        <v>3.0143641099999997E-2</v>
      </c>
      <c r="N61" s="2">
        <f t="shared" si="56"/>
        <v>302.25714499224637</v>
      </c>
      <c r="P61" s="2">
        <v>598.04999999999995</v>
      </c>
      <c r="Q61" s="2">
        <v>50.12</v>
      </c>
      <c r="R61" s="2">
        <f t="shared" si="50"/>
        <v>11.932362330407022</v>
      </c>
      <c r="S61" s="2">
        <f t="shared" si="51"/>
        <v>2.9974265999999996E-2</v>
      </c>
      <c r="T61" s="2">
        <f t="shared" si="57"/>
        <v>301.22434505314061</v>
      </c>
      <c r="AC61" s="2">
        <v>596.51</v>
      </c>
      <c r="AD61" s="2">
        <v>50.01</v>
      </c>
      <c r="AE61" s="2">
        <f t="shared" si="52"/>
        <v>11.927814437112577</v>
      </c>
      <c r="AF61" s="2">
        <f t="shared" si="53"/>
        <v>2.9831465099999999E-2</v>
      </c>
      <c r="AG61" s="2">
        <f t="shared" si="58"/>
        <v>301.11641537829667</v>
      </c>
      <c r="AI61" s="2">
        <v>599.6</v>
      </c>
      <c r="AJ61" s="2">
        <v>50.27</v>
      </c>
      <c r="AK61" s="2">
        <f t="shared" si="54"/>
        <v>11.92759100855381</v>
      </c>
      <c r="AL61" s="2">
        <f t="shared" si="55"/>
        <v>3.0141892000000003E-2</v>
      </c>
      <c r="AM61" s="2">
        <f t="shared" si="59"/>
        <v>301.11111301737094</v>
      </c>
    </row>
    <row r="62" spans="10:39" x14ac:dyDescent="0.3">
      <c r="J62" s="2">
        <v>727.14</v>
      </c>
      <c r="K62" s="2">
        <v>60.23</v>
      </c>
      <c r="L62" s="2">
        <f t="shared" si="48"/>
        <v>12.072721235264819</v>
      </c>
      <c r="M62" s="2">
        <f t="shared" si="49"/>
        <v>4.3795642199999991E-2</v>
      </c>
      <c r="N62" s="2">
        <f t="shared" si="56"/>
        <v>304.55531391761616</v>
      </c>
      <c r="P62" s="2">
        <v>725.24</v>
      </c>
      <c r="Q62" s="2">
        <v>59.7</v>
      </c>
      <c r="R62" s="2">
        <f t="shared" si="50"/>
        <v>12.148073701842545</v>
      </c>
      <c r="S62" s="2">
        <f t="shared" si="51"/>
        <v>4.3296828000000002E-2</v>
      </c>
      <c r="T62" s="2">
        <f t="shared" si="57"/>
        <v>306.34356326514524</v>
      </c>
      <c r="AC62" s="2">
        <v>720.8</v>
      </c>
      <c r="AD62" s="2">
        <v>60.04</v>
      </c>
      <c r="AE62" s="2">
        <f t="shared" si="52"/>
        <v>12.005329780146567</v>
      </c>
      <c r="AF62" s="2">
        <f t="shared" si="53"/>
        <v>4.3276831999999994E-2</v>
      </c>
      <c r="AG62" s="2">
        <f t="shared" si="58"/>
        <v>302.95599366815975</v>
      </c>
      <c r="AI62" s="2">
        <v>725.3</v>
      </c>
      <c r="AJ62" s="2">
        <v>60.41</v>
      </c>
      <c r="AK62" s="2">
        <f>AI62/(AJ62)</f>
        <v>12.00629034927992</v>
      </c>
      <c r="AL62" s="2">
        <f t="shared" si="55"/>
        <v>4.3815372999999991E-2</v>
      </c>
      <c r="AM62" s="2">
        <f t="shared" si="59"/>
        <v>302.97878969865474</v>
      </c>
    </row>
    <row r="65" spans="10:39" x14ac:dyDescent="0.3">
      <c r="J65" s="8" t="s">
        <v>14</v>
      </c>
      <c r="K65" s="8"/>
      <c r="L65" s="8"/>
      <c r="M65" s="8"/>
      <c r="N65" s="8"/>
      <c r="P65" s="8" t="s">
        <v>15</v>
      </c>
      <c r="Q65" s="8"/>
      <c r="R65" s="8"/>
      <c r="S65" s="8"/>
      <c r="T65" s="8"/>
      <c r="AC65" s="5" t="s">
        <v>20</v>
      </c>
      <c r="AD65" s="6"/>
      <c r="AE65" s="6"/>
      <c r="AF65" s="6"/>
      <c r="AG65" s="7"/>
      <c r="AI65" s="5" t="s">
        <v>21</v>
      </c>
      <c r="AJ65" s="6"/>
      <c r="AK65" s="6"/>
      <c r="AL65" s="6"/>
      <c r="AM65" s="7"/>
    </row>
    <row r="66" spans="10:39" x14ac:dyDescent="0.3">
      <c r="J66" s="2" t="s">
        <v>10</v>
      </c>
      <c r="K66" s="2" t="s">
        <v>11</v>
      </c>
      <c r="L66" s="2" t="s">
        <v>8</v>
      </c>
      <c r="M66" s="2" t="s">
        <v>9</v>
      </c>
      <c r="N66" s="2" t="s">
        <v>26</v>
      </c>
      <c r="P66" s="2" t="s">
        <v>10</v>
      </c>
      <c r="Q66" s="2" t="s">
        <v>11</v>
      </c>
      <c r="R66" s="2" t="s">
        <v>8</v>
      </c>
      <c r="S66" s="2" t="s">
        <v>9</v>
      </c>
      <c r="T66" s="2" t="s">
        <v>26</v>
      </c>
      <c r="AC66" s="2" t="s">
        <v>10</v>
      </c>
      <c r="AD66" s="2" t="s">
        <v>11</v>
      </c>
      <c r="AE66" s="2" t="s">
        <v>8</v>
      </c>
      <c r="AF66" s="2" t="s">
        <v>9</v>
      </c>
      <c r="AG66" s="2" t="s">
        <v>26</v>
      </c>
      <c r="AI66" s="2" t="s">
        <v>10</v>
      </c>
      <c r="AJ66" s="2" t="s">
        <v>11</v>
      </c>
      <c r="AK66" s="2" t="s">
        <v>8</v>
      </c>
      <c r="AL66" s="2" t="s">
        <v>9</v>
      </c>
      <c r="AM66" s="2" t="s">
        <v>26</v>
      </c>
    </row>
    <row r="67" spans="10:39" x14ac:dyDescent="0.3">
      <c r="J67" s="2">
        <v>107.18</v>
      </c>
      <c r="K67" s="2">
        <v>9.1259999999999994</v>
      </c>
      <c r="L67" s="2">
        <f t="shared" ref="L67:L72" si="60">J67/(K67)</f>
        <v>11.744466359850977</v>
      </c>
      <c r="M67" s="2">
        <f t="shared" ref="M67:M72" si="61">J67*K67/1000000</f>
        <v>9.7812468000000002E-4</v>
      </c>
      <c r="N67" s="2">
        <f>(L67-$B$10)/($B$10 * 3.92 * 0.001) + 273.15</f>
        <v>296.7652362540465</v>
      </c>
      <c r="P67" s="2">
        <v>117.755</v>
      </c>
      <c r="Q67" s="2">
        <v>10.013</v>
      </c>
      <c r="R67" s="2">
        <f t="shared" ref="R67:R72" si="62">P67/(Q67)</f>
        <v>11.760211724757815</v>
      </c>
      <c r="S67" s="2">
        <f t="shared" ref="S67:S72" si="63">P67*Q67/1000000</f>
        <v>1.1790808150000001E-3</v>
      </c>
      <c r="T67" s="2">
        <f>(R67-$B$10)/($B$10 * 3.92 * 0.001) + 273.15</f>
        <v>297.13890203832733</v>
      </c>
      <c r="AC67" s="2">
        <v>117.72</v>
      </c>
      <c r="AD67" s="4">
        <v>10.01</v>
      </c>
      <c r="AE67" s="2">
        <f t="shared" ref="AE67:AE71" si="64">AC67/(AD67)</f>
        <v>11.760239760239761</v>
      </c>
      <c r="AF67" s="2">
        <f t="shared" ref="AF67:AF72" si="65">AC67*AD67/1000000</f>
        <v>1.1783771999999998E-3</v>
      </c>
      <c r="AG67" s="2">
        <f>(AE67-$B$10)/($B$10 * 3.92 * 0.001) + 273.15</f>
        <v>297.13956737065917</v>
      </c>
      <c r="AI67" s="2">
        <v>117.71</v>
      </c>
      <c r="AJ67" s="2">
        <v>10.01</v>
      </c>
      <c r="AK67" s="2">
        <f t="shared" ref="AK67:AK72" si="66">AI67/(AJ67)</f>
        <v>11.759240759240759</v>
      </c>
      <c r="AL67" s="2">
        <f t="shared" ref="AL67:AL72" si="67">AI67*AJ67/1000000</f>
        <v>1.1782771E-3</v>
      </c>
      <c r="AM67" s="2">
        <f>(AK67-$B$10)/($B$10 * 3.92 * 0.001) + 273.15</f>
        <v>297.11585928297762</v>
      </c>
    </row>
    <row r="68" spans="10:39" x14ac:dyDescent="0.3">
      <c r="J68" s="2">
        <v>236.65199999999999</v>
      </c>
      <c r="K68" s="2">
        <v>20.100000000000001</v>
      </c>
      <c r="L68" s="2">
        <f t="shared" si="60"/>
        <v>11.773731343283581</v>
      </c>
      <c r="M68" s="2">
        <f t="shared" si="61"/>
        <v>4.7567052E-3</v>
      </c>
      <c r="N68" s="2">
        <f t="shared" ref="N68:N72" si="68">(L68-$B$10)/($B$10 * 3.92 * 0.001) + 273.15</f>
        <v>297.45974686405845</v>
      </c>
      <c r="P68" s="2">
        <v>236.869</v>
      </c>
      <c r="Q68" s="2">
        <v>20.11</v>
      </c>
      <c r="R68" s="2">
        <f t="shared" si="62"/>
        <v>11.778667329686723</v>
      </c>
      <c r="S68" s="2">
        <f t="shared" si="63"/>
        <v>4.7634355900000001E-3</v>
      </c>
      <c r="T68" s="2">
        <f t="shared" ref="T68:T72" si="69">(R68-$B$10)/($B$10 * 3.92 * 0.001) + 273.15</f>
        <v>297.57688668529744</v>
      </c>
      <c r="AC68" s="2">
        <v>236.86</v>
      </c>
      <c r="AD68" s="2">
        <v>20.11</v>
      </c>
      <c r="AE68" s="2">
        <f t="shared" si="64"/>
        <v>11.778219791148683</v>
      </c>
      <c r="AF68" s="2">
        <f t="shared" si="65"/>
        <v>4.7632546E-3</v>
      </c>
      <c r="AG68" s="2">
        <f t="shared" ref="AG68:AG72" si="70">(AE68-$B$10)/($B$10 * 3.92 * 0.001) + 273.15</f>
        <v>297.56626579211382</v>
      </c>
      <c r="AI68" s="2">
        <v>236.42</v>
      </c>
      <c r="AJ68" s="2">
        <v>20.100000000000001</v>
      </c>
      <c r="AK68" s="2">
        <f t="shared" si="66"/>
        <v>11.762189054726367</v>
      </c>
      <c r="AL68" s="2">
        <f t="shared" si="67"/>
        <v>4.7520420000000006E-3</v>
      </c>
      <c r="AM68" s="2">
        <f t="shared" ref="AM68:AM72" si="71">(AK68-$B$10)/($B$10 * 3.92 * 0.001) + 273.15</f>
        <v>297.1858276293093</v>
      </c>
    </row>
    <row r="69" spans="10:39" x14ac:dyDescent="0.3">
      <c r="J69" s="2">
        <v>353.93400000000003</v>
      </c>
      <c r="K69" s="2">
        <v>29.97</v>
      </c>
      <c r="L69" s="2">
        <f t="shared" si="60"/>
        <v>11.809609609609611</v>
      </c>
      <c r="M69" s="2">
        <f t="shared" si="61"/>
        <v>1.060740198E-2</v>
      </c>
      <c r="N69" s="2">
        <f t="shared" si="68"/>
        <v>298.31120255306121</v>
      </c>
      <c r="P69" s="2">
        <v>354.31</v>
      </c>
      <c r="Q69" s="2">
        <v>29.99</v>
      </c>
      <c r="R69" s="2">
        <f t="shared" si="62"/>
        <v>11.814271423807936</v>
      </c>
      <c r="S69" s="2">
        <f t="shared" si="63"/>
        <v>1.06257569E-2</v>
      </c>
      <c r="T69" s="2">
        <f t="shared" si="69"/>
        <v>298.42183577552987</v>
      </c>
      <c r="AC69" s="2">
        <v>354.1</v>
      </c>
      <c r="AD69" s="2">
        <v>29.99</v>
      </c>
      <c r="AE69" s="2">
        <f t="shared" si="64"/>
        <v>11.807269089696566</v>
      </c>
      <c r="AF69" s="2">
        <f t="shared" si="65"/>
        <v>1.0619459000000001E-2</v>
      </c>
      <c r="AG69" s="2">
        <f t="shared" si="70"/>
        <v>298.25565781249105</v>
      </c>
      <c r="AI69" s="2">
        <v>354.92</v>
      </c>
      <c r="AJ69" s="2">
        <v>29.97</v>
      </c>
      <c r="AK69" s="2">
        <f t="shared" si="66"/>
        <v>11.84250917584251</v>
      </c>
      <c r="AL69" s="2">
        <f t="shared" si="67"/>
        <v>1.06369524E-2</v>
      </c>
      <c r="AM69" s="2">
        <f t="shared" si="71"/>
        <v>299.0919683397961</v>
      </c>
    </row>
    <row r="70" spans="10:39" x14ac:dyDescent="0.3">
      <c r="J70" s="2">
        <v>478.1</v>
      </c>
      <c r="K70" s="2">
        <v>40.26</v>
      </c>
      <c r="L70" s="2">
        <f t="shared" si="60"/>
        <v>11.87531048186786</v>
      </c>
      <c r="M70" s="2">
        <f t="shared" si="61"/>
        <v>1.9248306E-2</v>
      </c>
      <c r="N70" s="2">
        <f t="shared" si="68"/>
        <v>299.87040223535314</v>
      </c>
      <c r="P70" s="2">
        <v>480.815</v>
      </c>
      <c r="Q70" s="2">
        <v>40.49</v>
      </c>
      <c r="R70" s="2">
        <f t="shared" si="62"/>
        <v>11.874907384539393</v>
      </c>
      <c r="S70" s="2">
        <f t="shared" si="63"/>
        <v>1.9468199350000003E-2</v>
      </c>
      <c r="T70" s="2">
        <f t="shared" si="69"/>
        <v>299.8608360118788</v>
      </c>
      <c r="AC70" s="2">
        <v>480.16</v>
      </c>
      <c r="AD70" s="2">
        <v>40.5</v>
      </c>
      <c r="AE70" s="2">
        <f t="shared" si="64"/>
        <v>11.855802469135803</v>
      </c>
      <c r="AF70" s="2">
        <f t="shared" si="65"/>
        <v>1.9446479999999999E-2</v>
      </c>
      <c r="AG70" s="2">
        <f t="shared" si="70"/>
        <v>299.40744206133274</v>
      </c>
      <c r="AI70" s="2">
        <v>481.34</v>
      </c>
      <c r="AJ70" s="2">
        <v>40.479999999999997</v>
      </c>
      <c r="AK70" s="2">
        <f t="shared" si="66"/>
        <v>11.890810276679842</v>
      </c>
      <c r="AL70" s="2">
        <f t="shared" si="67"/>
        <v>1.9484643199999999E-2</v>
      </c>
      <c r="AM70" s="2">
        <f t="shared" si="71"/>
        <v>300.23824020029576</v>
      </c>
    </row>
    <row r="71" spans="10:39" x14ac:dyDescent="0.3">
      <c r="J71" s="2">
        <v>601.1</v>
      </c>
      <c r="K71" s="2">
        <v>50.31</v>
      </c>
      <c r="L71" s="2">
        <f t="shared" si="60"/>
        <v>11.947922878155437</v>
      </c>
      <c r="M71" s="2">
        <f t="shared" si="61"/>
        <v>3.0241341000000005E-2</v>
      </c>
      <c r="N71" s="2">
        <f t="shared" si="68"/>
        <v>301.59362479436305</v>
      </c>
      <c r="P71" s="2">
        <v>599.851</v>
      </c>
      <c r="Q71" s="2">
        <v>50.23</v>
      </c>
      <c r="R71" s="2">
        <f t="shared" si="62"/>
        <v>11.942086402548279</v>
      </c>
      <c r="S71" s="2">
        <f t="shared" si="63"/>
        <v>3.0130515729999998E-2</v>
      </c>
      <c r="T71" s="2">
        <f t="shared" si="69"/>
        <v>301.45511474724196</v>
      </c>
      <c r="AC71" s="2">
        <v>599.15</v>
      </c>
      <c r="AD71" s="2">
        <v>50.27</v>
      </c>
      <c r="AE71" s="2">
        <f t="shared" si="64"/>
        <v>11.918639347523373</v>
      </c>
      <c r="AF71" s="2">
        <f t="shared" si="65"/>
        <v>3.0119270500000003E-2</v>
      </c>
      <c r="AG71" s="2">
        <f t="shared" si="70"/>
        <v>300.8986740260014</v>
      </c>
      <c r="AI71" s="2">
        <v>600.1</v>
      </c>
      <c r="AJ71" s="2">
        <v>50.21</v>
      </c>
      <c r="AK71" s="2">
        <f t="shared" si="66"/>
        <v>11.951802429794862</v>
      </c>
      <c r="AL71" s="2">
        <f t="shared" si="67"/>
        <v>3.0131021000000001E-2</v>
      </c>
      <c r="AM71" s="2">
        <f t="shared" si="71"/>
        <v>301.685693521546</v>
      </c>
    </row>
    <row r="72" spans="10:39" x14ac:dyDescent="0.3">
      <c r="J72" s="2">
        <v>727.74</v>
      </c>
      <c r="K72" s="2">
        <v>60.46</v>
      </c>
      <c r="L72" s="2">
        <f t="shared" si="60"/>
        <v>12.03671849156467</v>
      </c>
      <c r="M72" s="2">
        <f t="shared" si="61"/>
        <v>4.3999160400000001E-2</v>
      </c>
      <c r="N72" s="2">
        <f t="shared" si="68"/>
        <v>303.70090415699292</v>
      </c>
      <c r="P72" s="2">
        <v>725.375</v>
      </c>
      <c r="Q72" s="2">
        <v>60.31</v>
      </c>
      <c r="R72" s="2">
        <f t="shared" si="62"/>
        <v>12.027441551981429</v>
      </c>
      <c r="S72" s="2">
        <f t="shared" si="63"/>
        <v>4.3747366249999996E-2</v>
      </c>
      <c r="T72" s="2">
        <f t="shared" si="69"/>
        <v>303.48074572144014</v>
      </c>
      <c r="AC72" s="2">
        <v>724.9</v>
      </c>
      <c r="AD72" s="2">
        <v>60.42</v>
      </c>
      <c r="AE72" s="2">
        <f>AC72/(AD72)</f>
        <v>11.997682886461435</v>
      </c>
      <c r="AF72" s="2">
        <f t="shared" si="65"/>
        <v>4.3798457999999998E-2</v>
      </c>
      <c r="AG72" s="2">
        <f t="shared" si="70"/>
        <v>302.77451914895533</v>
      </c>
      <c r="AI72" s="2">
        <v>725.57</v>
      </c>
      <c r="AJ72" s="2">
        <v>60.32</v>
      </c>
      <c r="AK72" s="2">
        <f t="shared" si="66"/>
        <v>12.028680371352786</v>
      </c>
      <c r="AL72" s="2">
        <f t="shared" si="67"/>
        <v>4.3766382400000005E-2</v>
      </c>
      <c r="AM72" s="2">
        <f t="shared" si="71"/>
        <v>303.51014512975615</v>
      </c>
    </row>
    <row r="73" spans="10:39" x14ac:dyDescent="0.3">
      <c r="J73" s="3"/>
      <c r="K73" s="3"/>
      <c r="L73" s="3"/>
      <c r="M73" s="3"/>
      <c r="N73" s="3"/>
    </row>
    <row r="74" spans="10:39" x14ac:dyDescent="0.3">
      <c r="J74" s="3"/>
      <c r="K74" s="3"/>
      <c r="L74" s="3"/>
      <c r="M74" s="3"/>
      <c r="N74" s="3"/>
    </row>
    <row r="75" spans="10:39" x14ac:dyDescent="0.3">
      <c r="J75" s="8" t="s">
        <v>16</v>
      </c>
      <c r="K75" s="8"/>
      <c r="L75" s="8"/>
      <c r="M75" s="8"/>
      <c r="N75" s="8"/>
      <c r="P75" s="8" t="s">
        <v>17</v>
      </c>
      <c r="Q75" s="8"/>
      <c r="R75" s="8"/>
      <c r="S75" s="8"/>
      <c r="T75" s="8"/>
      <c r="AC75" s="5" t="s">
        <v>22</v>
      </c>
      <c r="AD75" s="6"/>
      <c r="AE75" s="6"/>
      <c r="AF75" s="6"/>
      <c r="AG75" s="7"/>
    </row>
    <row r="76" spans="10:39" x14ac:dyDescent="0.3">
      <c r="J76" s="2" t="s">
        <v>10</v>
      </c>
      <c r="K76" s="2" t="s">
        <v>11</v>
      </c>
      <c r="L76" s="2" t="s">
        <v>8</v>
      </c>
      <c r="M76" s="2" t="s">
        <v>9</v>
      </c>
      <c r="N76" s="2" t="s">
        <v>26</v>
      </c>
      <c r="P76" s="2" t="s">
        <v>10</v>
      </c>
      <c r="Q76" s="2" t="s">
        <v>11</v>
      </c>
      <c r="R76" s="2" t="s">
        <v>8</v>
      </c>
      <c r="S76" s="2" t="s">
        <v>9</v>
      </c>
      <c r="T76" s="2" t="s">
        <v>26</v>
      </c>
      <c r="AC76" s="2" t="s">
        <v>10</v>
      </c>
      <c r="AD76" s="2" t="s">
        <v>11</v>
      </c>
      <c r="AE76" s="2" t="s">
        <v>8</v>
      </c>
      <c r="AF76" s="2" t="s">
        <v>9</v>
      </c>
      <c r="AG76" s="2" t="s">
        <v>26</v>
      </c>
    </row>
    <row r="77" spans="10:39" x14ac:dyDescent="0.3">
      <c r="J77" s="2">
        <v>117.69499999999999</v>
      </c>
      <c r="K77" s="2">
        <v>10.003</v>
      </c>
      <c r="L77" s="2">
        <f t="shared" ref="L77:L82" si="72">J77/(K77)</f>
        <v>11.765970208937318</v>
      </c>
      <c r="M77" s="2">
        <f t="shared" ref="M77:M82" si="73">J77*K77/1000000</f>
        <v>1.1773030850000001E-3</v>
      </c>
      <c r="N77" s="2">
        <f>(L77-$B$10)/($B$10 * 3.92 * 0.001) + 273.15</f>
        <v>297.27556120881553</v>
      </c>
      <c r="P77" s="2">
        <v>117.85</v>
      </c>
      <c r="Q77" s="2">
        <v>10.013999999999999</v>
      </c>
      <c r="R77" s="2">
        <f t="shared" ref="R77:R82" si="74">P77/(Q77)</f>
        <v>11.768524066307171</v>
      </c>
      <c r="S77" s="2">
        <f t="shared" ref="S77:S82" si="75">P77*Q77/1000000</f>
        <v>1.1801498999999998E-3</v>
      </c>
      <c r="T77" s="2">
        <f>(R77-$B$10)/($B$10 * 3.92 * 0.001) + 273.15</f>
        <v>297.33616883034057</v>
      </c>
      <c r="AC77" s="2">
        <v>117.86</v>
      </c>
      <c r="AD77" s="2">
        <v>10.009</v>
      </c>
      <c r="AE77" s="2">
        <f t="shared" ref="AE77:AE82" si="76">AC77/(AD77)</f>
        <v>11.775402138075732</v>
      </c>
      <c r="AF77" s="2">
        <f t="shared" ref="AF77:AF82" si="77">AC77*AD77/1000000</f>
        <v>1.17966074E-3</v>
      </c>
      <c r="AG77" s="2">
        <f>(AE77-$B$10)/($B$10 * 3.92 * 0.001) + 273.15</f>
        <v>297.49939782483807</v>
      </c>
    </row>
    <row r="78" spans="10:39" x14ac:dyDescent="0.3">
      <c r="J78" s="2">
        <v>236.95</v>
      </c>
      <c r="K78" s="2">
        <v>20.12</v>
      </c>
      <c r="L78" s="2">
        <f t="shared" si="72"/>
        <v>11.776838966202781</v>
      </c>
      <c r="M78" s="2">
        <f t="shared" si="73"/>
        <v>4.7674340000000001E-3</v>
      </c>
      <c r="N78" s="2">
        <f t="shared" ref="N78:N82" si="78">(L78-$B$10)/($B$10 * 3.92 * 0.001) + 273.15</f>
        <v>297.53349633650464</v>
      </c>
      <c r="P78" s="2">
        <v>237.24</v>
      </c>
      <c r="Q78" s="2">
        <v>20.12</v>
      </c>
      <c r="R78" s="2">
        <f t="shared" si="74"/>
        <v>11.791252485089464</v>
      </c>
      <c r="S78" s="2">
        <f t="shared" si="75"/>
        <v>4.7732688000000009E-3</v>
      </c>
      <c r="T78" s="2">
        <f t="shared" ref="T78:T82" si="79">(R78-$B$10)/($B$10 * 3.92 * 0.001) + 273.15</f>
        <v>297.87555502303911</v>
      </c>
      <c r="AC78" s="2">
        <v>237.1</v>
      </c>
      <c r="AD78" s="2">
        <v>20.100000000000001</v>
      </c>
      <c r="AE78" s="2">
        <f t="shared" si="76"/>
        <v>11.796019900497511</v>
      </c>
      <c r="AF78" s="2">
        <f t="shared" si="77"/>
        <v>4.7657100000000003E-3</v>
      </c>
      <c r="AG78" s="2">
        <f t="shared" ref="AG78:AG82" si="80">(AE78-$B$10)/($B$10 * 3.92 * 0.001) + 273.15</f>
        <v>297.98869435184986</v>
      </c>
    </row>
    <row r="79" spans="10:39" x14ac:dyDescent="0.3">
      <c r="J79" s="2">
        <v>370.55500000000001</v>
      </c>
      <c r="K79" s="2">
        <v>31.33</v>
      </c>
      <c r="L79" s="2">
        <f t="shared" si="72"/>
        <v>11.827481646983722</v>
      </c>
      <c r="M79" s="2">
        <f t="shared" si="73"/>
        <v>1.160948815E-2</v>
      </c>
      <c r="N79" s="2">
        <f t="shared" si="78"/>
        <v>298.7353380940034</v>
      </c>
      <c r="P79" s="2">
        <v>354.71</v>
      </c>
      <c r="Q79" s="2">
        <v>30.01</v>
      </c>
      <c r="R79" s="2">
        <f t="shared" si="74"/>
        <v>11.819726757747416</v>
      </c>
      <c r="S79" s="2">
        <f t="shared" si="75"/>
        <v>1.0644847099999999E-2</v>
      </c>
      <c r="T79" s="2">
        <f t="shared" si="79"/>
        <v>298.55130064643447</v>
      </c>
      <c r="AC79" s="2">
        <v>354.46</v>
      </c>
      <c r="AD79" s="2">
        <v>29.97</v>
      </c>
      <c r="AE79" s="2">
        <f t="shared" si="76"/>
        <v>11.82716049382716</v>
      </c>
      <c r="AF79" s="2">
        <f t="shared" si="77"/>
        <v>1.0623166199999999E-2</v>
      </c>
      <c r="AG79" s="2">
        <f t="shared" si="80"/>
        <v>298.72771655288119</v>
      </c>
    </row>
    <row r="80" spans="10:39" x14ac:dyDescent="0.3">
      <c r="J80" s="2">
        <v>472.3</v>
      </c>
      <c r="K80" s="2">
        <v>39.770000000000003</v>
      </c>
      <c r="L80" s="2">
        <f t="shared" si="72"/>
        <v>11.87578576816696</v>
      </c>
      <c r="M80" s="2">
        <f t="shared" si="73"/>
        <v>1.8783371000000004E-2</v>
      </c>
      <c r="N80" s="2">
        <f t="shared" si="78"/>
        <v>299.88168163273525</v>
      </c>
      <c r="P80" s="2">
        <v>477.08</v>
      </c>
      <c r="Q80" s="2">
        <v>40.19</v>
      </c>
      <c r="R80" s="2">
        <f t="shared" si="74"/>
        <v>11.870614580741478</v>
      </c>
      <c r="S80" s="2">
        <f t="shared" si="75"/>
        <v>1.9173845200000001E-2</v>
      </c>
      <c r="T80" s="2">
        <f t="shared" si="79"/>
        <v>299.75896006886938</v>
      </c>
      <c r="AC80" s="2">
        <v>480.8</v>
      </c>
      <c r="AD80" s="2">
        <v>40.479999999999997</v>
      </c>
      <c r="AE80" s="2">
        <f t="shared" si="76"/>
        <v>11.877470355731226</v>
      </c>
      <c r="AF80" s="2">
        <f t="shared" si="77"/>
        <v>1.9462784E-2</v>
      </c>
      <c r="AG80" s="2">
        <f t="shared" si="80"/>
        <v>299.92165992076582</v>
      </c>
    </row>
    <row r="81" spans="10:33" x14ac:dyDescent="0.3">
      <c r="J81" s="2">
        <v>600.97</v>
      </c>
      <c r="K81" s="2">
        <v>50.32</v>
      </c>
      <c r="L81" s="2">
        <f t="shared" si="72"/>
        <v>11.942965023847377</v>
      </c>
      <c r="M81" s="2">
        <f t="shared" si="73"/>
        <v>3.0240810400000002E-2</v>
      </c>
      <c r="N81" s="2">
        <f t="shared" si="78"/>
        <v>301.47596600847066</v>
      </c>
      <c r="P81" s="2">
        <v>601.29</v>
      </c>
      <c r="Q81" s="2">
        <v>50.36</v>
      </c>
      <c r="R81" s="2">
        <f t="shared" si="74"/>
        <v>11.939833200953137</v>
      </c>
      <c r="S81" s="2">
        <f t="shared" si="75"/>
        <v>3.0280964399999995E-2</v>
      </c>
      <c r="T81" s="2">
        <f t="shared" si="79"/>
        <v>301.40164222715919</v>
      </c>
      <c r="AC81" s="2">
        <v>599.5</v>
      </c>
      <c r="AD81" s="2">
        <v>50.21</v>
      </c>
      <c r="AE81" s="2">
        <f t="shared" si="76"/>
        <v>11.939852619000199</v>
      </c>
      <c r="AF81" s="2">
        <f t="shared" si="77"/>
        <v>3.0100894999999999E-2</v>
      </c>
      <c r="AG81" s="2">
        <f t="shared" si="80"/>
        <v>301.40210305228629</v>
      </c>
    </row>
    <row r="82" spans="10:33" x14ac:dyDescent="0.3">
      <c r="J82" s="2">
        <v>726.57</v>
      </c>
      <c r="K82" s="2">
        <v>60.4</v>
      </c>
      <c r="L82" s="2">
        <f t="shared" si="72"/>
        <v>12.029304635761591</v>
      </c>
      <c r="M82" s="2">
        <f t="shared" si="73"/>
        <v>4.3884828000000001E-2</v>
      </c>
      <c r="N82" s="2">
        <f t="shared" si="78"/>
        <v>303.52496004521186</v>
      </c>
      <c r="P82" s="2">
        <v>727.78</v>
      </c>
      <c r="Q82" s="2">
        <v>60.53</v>
      </c>
      <c r="R82" s="2">
        <f t="shared" si="74"/>
        <v>12.023459441599206</v>
      </c>
      <c r="S82" s="2">
        <f t="shared" si="75"/>
        <v>4.4052523400000002E-2</v>
      </c>
      <c r="T82" s="2">
        <f t="shared" si="79"/>
        <v>303.38624309111879</v>
      </c>
      <c r="AC82" s="2">
        <v>724.42</v>
      </c>
      <c r="AD82" s="2">
        <v>60.28</v>
      </c>
      <c r="AE82" s="2">
        <f t="shared" si="76"/>
        <v>12.017584605175845</v>
      </c>
      <c r="AF82" s="2">
        <f t="shared" si="77"/>
        <v>4.3668037599999994E-2</v>
      </c>
      <c r="AG82" s="2">
        <f t="shared" si="80"/>
        <v>303.24682267294202</v>
      </c>
    </row>
  </sheetData>
  <mergeCells count="12">
    <mergeCell ref="AE15:AG15"/>
    <mergeCell ref="J55:N55"/>
    <mergeCell ref="P55:T55"/>
    <mergeCell ref="P65:T65"/>
    <mergeCell ref="J65:N65"/>
    <mergeCell ref="P75:T75"/>
    <mergeCell ref="J75:N75"/>
    <mergeCell ref="AC55:AG55"/>
    <mergeCell ref="AI55:AM55"/>
    <mergeCell ref="AC65:AG65"/>
    <mergeCell ref="AI65:AM65"/>
    <mergeCell ref="AC75:AG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ПК</cp:lastModifiedBy>
  <dcterms:created xsi:type="dcterms:W3CDTF">2020-03-03T06:01:38Z</dcterms:created>
  <dcterms:modified xsi:type="dcterms:W3CDTF">2020-06-07T06:00:42Z</dcterms:modified>
</cp:coreProperties>
</file>