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2.2.3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4" i="1" l="1"/>
  <c r="R95" i="1"/>
  <c r="R96" i="1"/>
  <c r="P95" i="1"/>
  <c r="P96" i="1"/>
  <c r="P93" i="1"/>
  <c r="P94" i="1"/>
  <c r="P92" i="1"/>
  <c r="R93" i="1"/>
  <c r="R94" i="1"/>
  <c r="R92" i="1"/>
  <c r="Q93" i="1"/>
  <c r="Q94" i="1"/>
  <c r="Q92" i="1"/>
  <c r="Q34" i="1"/>
  <c r="Q32" i="1"/>
  <c r="AB75" i="1"/>
  <c r="AB76" i="1"/>
  <c r="AB77" i="1"/>
  <c r="AB78" i="1"/>
  <c r="AB79" i="1"/>
  <c r="AB80" i="1"/>
  <c r="AB74" i="1"/>
  <c r="AA75" i="1"/>
  <c r="AA76" i="1"/>
  <c r="AA77" i="1"/>
  <c r="AA78" i="1"/>
  <c r="AA79" i="1"/>
  <c r="AA80" i="1"/>
  <c r="AA74" i="1"/>
  <c r="Z75" i="1"/>
  <c r="Z76" i="1"/>
  <c r="Z77" i="1"/>
  <c r="Z78" i="1"/>
  <c r="Z79" i="1"/>
  <c r="Z80" i="1"/>
  <c r="Z74" i="1"/>
  <c r="Y75" i="1"/>
  <c r="Y76" i="1"/>
  <c r="Y77" i="1"/>
  <c r="Y78" i="1"/>
  <c r="Y79" i="1"/>
  <c r="Y80" i="1"/>
  <c r="Y74" i="1"/>
  <c r="X74" i="1"/>
  <c r="X75" i="1"/>
  <c r="X76" i="1"/>
  <c r="X77" i="1"/>
  <c r="X78" i="1"/>
  <c r="X79" i="1"/>
  <c r="X80" i="1"/>
  <c r="AJ32" i="1"/>
  <c r="AE65" i="1"/>
  <c r="AE66" i="1"/>
  <c r="AE67" i="1"/>
  <c r="AE68" i="1"/>
  <c r="AE69" i="1"/>
  <c r="AE70" i="1"/>
  <c r="AE64" i="1"/>
  <c r="AA64" i="1"/>
  <c r="AB64" i="1"/>
  <c r="AC64" i="1"/>
  <c r="AD64" i="1"/>
  <c r="AB54" i="1"/>
  <c r="AC54" i="1"/>
  <c r="AD65" i="1"/>
  <c r="AD66" i="1"/>
  <c r="AD67" i="1"/>
  <c r="AD68" i="1"/>
  <c r="AD69" i="1"/>
  <c r="AD70" i="1"/>
  <c r="AC65" i="1"/>
  <c r="AC66" i="1"/>
  <c r="AC67" i="1"/>
  <c r="AC68" i="1"/>
  <c r="AC69" i="1"/>
  <c r="AC70" i="1"/>
  <c r="AB65" i="1"/>
  <c r="AB66" i="1"/>
  <c r="AB67" i="1"/>
  <c r="AB68" i="1"/>
  <c r="AB69" i="1"/>
  <c r="AB70" i="1"/>
  <c r="AA65" i="1"/>
  <c r="AA66" i="1"/>
  <c r="AA67" i="1"/>
  <c r="AA68" i="1"/>
  <c r="AA69" i="1"/>
  <c r="AA70" i="1"/>
  <c r="AE32" i="1"/>
  <c r="Z68" i="1"/>
  <c r="Z64" i="1"/>
  <c r="Z65" i="1"/>
  <c r="Z66" i="1"/>
  <c r="Z67" i="1"/>
  <c r="Z69" i="1"/>
  <c r="Z70" i="1"/>
  <c r="X64" i="1"/>
  <c r="Y64" i="1"/>
  <c r="Y65" i="1"/>
  <c r="Y66" i="1"/>
  <c r="Y67" i="1"/>
  <c r="Y68" i="1"/>
  <c r="Y69" i="1"/>
  <c r="Y70" i="1"/>
  <c r="X65" i="1"/>
  <c r="X66" i="1"/>
  <c r="X67" i="1"/>
  <c r="X68" i="1"/>
  <c r="X69" i="1"/>
  <c r="X70" i="1"/>
  <c r="W65" i="1"/>
  <c r="W66" i="1"/>
  <c r="W67" i="1"/>
  <c r="W68" i="1"/>
  <c r="W69" i="1"/>
  <c r="W70" i="1"/>
  <c r="W64" i="1"/>
  <c r="Y32" i="1"/>
  <c r="Z32" i="1"/>
  <c r="V67" i="1"/>
  <c r="V68" i="1"/>
  <c r="AD60" i="1"/>
  <c r="AA60" i="1"/>
  <c r="AC60" i="1" s="1"/>
  <c r="Z60" i="1"/>
  <c r="AB60" i="1" s="1"/>
  <c r="W59" i="1"/>
  <c r="Y59" i="1" s="1"/>
  <c r="AD58" i="1"/>
  <c r="AD55" i="1"/>
  <c r="AD54" i="1"/>
  <c r="AB58" i="1"/>
  <c r="AA56" i="1"/>
  <c r="AC56" i="1" s="1"/>
  <c r="T32" i="1"/>
  <c r="Z55" i="1"/>
  <c r="AB55" i="1" s="1"/>
  <c r="Z58" i="1"/>
  <c r="Z54" i="1"/>
  <c r="X55" i="1"/>
  <c r="X54" i="1"/>
  <c r="W55" i="1"/>
  <c r="Y55" i="1" s="1"/>
  <c r="W54" i="1"/>
  <c r="Y54" i="1" s="1"/>
  <c r="V55" i="1"/>
  <c r="V57" i="1"/>
  <c r="X57" i="1" s="1"/>
  <c r="T36" i="1"/>
  <c r="U34" i="1"/>
  <c r="P33" i="1"/>
  <c r="O33" i="1"/>
  <c r="M1" i="1"/>
  <c r="V34" i="1"/>
  <c r="Q24" i="1"/>
  <c r="AE33" i="1"/>
  <c r="AE34" i="1"/>
  <c r="Z33" i="1"/>
  <c r="Z35" i="1"/>
  <c r="U35" i="1"/>
  <c r="V35" i="1" s="1"/>
  <c r="V24" i="1"/>
  <c r="Q33" i="1"/>
  <c r="AK25" i="1"/>
  <c r="AK28" i="1"/>
  <c r="AK29" i="1"/>
  <c r="AF25" i="1"/>
  <c r="AF26" i="1"/>
  <c r="AF27" i="1"/>
  <c r="AF29" i="1"/>
  <c r="AF30" i="1"/>
  <c r="AF24" i="1"/>
  <c r="AA27" i="1"/>
  <c r="AA28" i="1"/>
  <c r="V25" i="1"/>
  <c r="V28" i="1"/>
  <c r="V29" i="1"/>
  <c r="AJ25" i="1"/>
  <c r="AJ33" i="1" s="1"/>
  <c r="AJ26" i="1"/>
  <c r="AK26" i="1" s="1"/>
  <c r="AJ27" i="1"/>
  <c r="AK27" i="1" s="1"/>
  <c r="AJ28" i="1"/>
  <c r="AJ36" i="1" s="1"/>
  <c r="AJ29" i="1"/>
  <c r="AJ30" i="1"/>
  <c r="AK30" i="1" s="1"/>
  <c r="AJ24" i="1"/>
  <c r="AE25" i="1"/>
  <c r="AE26" i="1"/>
  <c r="AE27" i="1"/>
  <c r="AE35" i="1" s="1"/>
  <c r="AE28" i="1"/>
  <c r="AF28" i="1" s="1"/>
  <c r="AE29" i="1"/>
  <c r="AE30" i="1"/>
  <c r="AE24" i="1"/>
  <c r="AI25" i="1"/>
  <c r="AI26" i="1"/>
  <c r="AI27" i="1"/>
  <c r="AI28" i="1"/>
  <c r="AI29" i="1"/>
  <c r="AI30" i="1"/>
  <c r="AI24" i="1"/>
  <c r="AD25" i="1"/>
  <c r="AD26" i="1"/>
  <c r="AD27" i="1"/>
  <c r="AD28" i="1"/>
  <c r="AD29" i="1"/>
  <c r="AD30" i="1"/>
  <c r="AD24" i="1"/>
  <c r="T24" i="1"/>
  <c r="AA54" i="1" s="1"/>
  <c r="Z30" i="1"/>
  <c r="V70" i="1" s="1"/>
  <c r="Y30" i="1"/>
  <c r="U30" i="1"/>
  <c r="V30" i="1" s="1"/>
  <c r="T30" i="1"/>
  <c r="Q30" i="1"/>
  <c r="V60" i="1" s="1"/>
  <c r="X60" i="1" s="1"/>
  <c r="P30" i="1"/>
  <c r="W60" i="1" s="1"/>
  <c r="Y60" i="1" s="1"/>
  <c r="Z29" i="1"/>
  <c r="V69" i="1" s="1"/>
  <c r="Y29" i="1"/>
  <c r="U29" i="1"/>
  <c r="AD59" i="1" s="1"/>
  <c r="T29" i="1"/>
  <c r="AA59" i="1" s="1"/>
  <c r="AC59" i="1" s="1"/>
  <c r="Q29" i="1"/>
  <c r="V59" i="1" s="1"/>
  <c r="X59" i="1" s="1"/>
  <c r="P29" i="1"/>
  <c r="Z28" i="1"/>
  <c r="Z36" i="1" s="1"/>
  <c r="Y28" i="1"/>
  <c r="U28" i="1"/>
  <c r="U36" i="1" s="1"/>
  <c r="V36" i="1" s="1"/>
  <c r="T28" i="1"/>
  <c r="AA58" i="1" s="1"/>
  <c r="AC58" i="1" s="1"/>
  <c r="Q28" i="1"/>
  <c r="V58" i="1" s="1"/>
  <c r="X58" i="1" s="1"/>
  <c r="P28" i="1"/>
  <c r="P36" i="1" s="1"/>
  <c r="O36" i="1" s="1"/>
  <c r="Z27" i="1"/>
  <c r="Y27" i="1"/>
  <c r="U27" i="1"/>
  <c r="AD57" i="1" s="1"/>
  <c r="T27" i="1"/>
  <c r="T35" i="1" s="1"/>
  <c r="Q27" i="1"/>
  <c r="Q35" i="1" s="1"/>
  <c r="P27" i="1"/>
  <c r="P35" i="1" s="1"/>
  <c r="O35" i="1" s="1"/>
  <c r="Z26" i="1"/>
  <c r="Z34" i="1" s="1"/>
  <c r="Y26" i="1"/>
  <c r="U26" i="1"/>
  <c r="AD56" i="1" s="1"/>
  <c r="T26" i="1"/>
  <c r="T34" i="1" s="1"/>
  <c r="Q26" i="1"/>
  <c r="V56" i="1" s="1"/>
  <c r="X56" i="1" s="1"/>
  <c r="P26" i="1"/>
  <c r="W56" i="1" s="1"/>
  <c r="Y56" i="1" s="1"/>
  <c r="Z25" i="1"/>
  <c r="V65" i="1" s="1"/>
  <c r="Y25" i="1"/>
  <c r="U25" i="1"/>
  <c r="U33" i="1" s="1"/>
  <c r="V33" i="1" s="1"/>
  <c r="T25" i="1"/>
  <c r="AA55" i="1" s="1"/>
  <c r="AC55" i="1" s="1"/>
  <c r="Q25" i="1"/>
  <c r="P25" i="1"/>
  <c r="Z24" i="1"/>
  <c r="V64" i="1" s="1"/>
  <c r="Y24" i="1"/>
  <c r="U24" i="1"/>
  <c r="U32" i="1" s="1"/>
  <c r="V32" i="1" s="1"/>
  <c r="P24" i="1"/>
  <c r="P32" i="1" s="1"/>
  <c r="O32" i="1" s="1"/>
  <c r="L4" i="1"/>
  <c r="J14" i="1"/>
  <c r="J15" i="1"/>
  <c r="J16" i="1"/>
  <c r="J17" i="1"/>
  <c r="J18" i="1"/>
  <c r="J19" i="1"/>
  <c r="J13" i="1"/>
  <c r="F14" i="1"/>
  <c r="F15" i="1"/>
  <c r="F16" i="1"/>
  <c r="F17" i="1"/>
  <c r="F18" i="1"/>
  <c r="F19" i="1"/>
  <c r="F13" i="1"/>
  <c r="L5" i="1"/>
  <c r="L6" i="1"/>
  <c r="L7" i="1"/>
  <c r="L8" i="1"/>
  <c r="L9" i="1"/>
  <c r="L3" i="1"/>
  <c r="H4" i="1"/>
  <c r="H5" i="1"/>
  <c r="H6" i="1"/>
  <c r="H7" i="1"/>
  <c r="H8" i="1"/>
  <c r="H9" i="1"/>
  <c r="H3" i="1"/>
  <c r="D3" i="1"/>
  <c r="D4" i="1"/>
  <c r="D5" i="1"/>
  <c r="D6" i="1"/>
  <c r="D7" i="1"/>
  <c r="D8" i="1"/>
  <c r="D9" i="1"/>
  <c r="I14" i="1"/>
  <c r="I15" i="1"/>
  <c r="I16" i="1"/>
  <c r="I17" i="1"/>
  <c r="I18" i="1"/>
  <c r="I19" i="1"/>
  <c r="I13" i="1"/>
  <c r="E14" i="1"/>
  <c r="E15" i="1"/>
  <c r="E16" i="1"/>
  <c r="E17" i="1"/>
  <c r="E18" i="1"/>
  <c r="E19" i="1"/>
  <c r="E13" i="1"/>
  <c r="K4" i="1"/>
  <c r="K5" i="1"/>
  <c r="K6" i="1"/>
  <c r="K7" i="1"/>
  <c r="K8" i="1"/>
  <c r="K9" i="1"/>
  <c r="K3" i="1"/>
  <c r="G4" i="1"/>
  <c r="G5" i="1"/>
  <c r="G6" i="1"/>
  <c r="G7" i="1"/>
  <c r="G8" i="1"/>
  <c r="G9" i="1"/>
  <c r="G3" i="1"/>
  <c r="C3" i="1"/>
  <c r="C4" i="1"/>
  <c r="C5" i="1"/>
  <c r="C6" i="1"/>
  <c r="C7" i="1"/>
  <c r="C8" i="1"/>
  <c r="C9" i="1"/>
  <c r="AJ35" i="1" l="1"/>
  <c r="P34" i="1"/>
  <c r="O34" i="1" s="1"/>
  <c r="T33" i="1"/>
  <c r="AK24" i="1"/>
  <c r="AA57" i="1"/>
  <c r="AC57" i="1" s="1"/>
  <c r="AA24" i="1"/>
  <c r="AJ34" i="1"/>
  <c r="W58" i="1"/>
  <c r="Y58" i="1" s="1"/>
  <c r="V27" i="1"/>
  <c r="AA30" i="1"/>
  <c r="AA26" i="1"/>
  <c r="Q36" i="1"/>
  <c r="AE36" i="1"/>
  <c r="W57" i="1"/>
  <c r="Y57" i="1" s="1"/>
  <c r="Z57" i="1"/>
  <c r="AB57" i="1" s="1"/>
  <c r="V66" i="1"/>
  <c r="V26" i="1"/>
  <c r="AA29" i="1"/>
  <c r="AA25" i="1"/>
  <c r="Z56" i="1"/>
  <c r="AB56" i="1" s="1"/>
  <c r="Z59" i="1"/>
  <c r="AB59" i="1" s="1"/>
</calcChain>
</file>

<file path=xl/sharedStrings.xml><?xml version="1.0" encoding="utf-8"?>
<sst xmlns="http://schemas.openxmlformats.org/spreadsheetml/2006/main" count="83" uniqueCount="20">
  <si>
    <t>Т = 30,5 С</t>
  </si>
  <si>
    <t>T= 24,1 С</t>
  </si>
  <si>
    <t>Т = 40,3 С</t>
  </si>
  <si>
    <t>Т = 49,8 С</t>
  </si>
  <si>
    <t>Т = 59,9 С</t>
  </si>
  <si>
    <t>Uн, В</t>
  </si>
  <si>
    <t>U0, В</t>
  </si>
  <si>
    <t>Rн, Ом</t>
  </si>
  <si>
    <t>Q, Вт</t>
  </si>
  <si>
    <t>Q+</t>
  </si>
  <si>
    <t>T = 24,1 C</t>
  </si>
  <si>
    <t>sigma Q</t>
  </si>
  <si>
    <t>sigma R</t>
  </si>
  <si>
    <t>eps Q, %</t>
  </si>
  <si>
    <t>eps R, %</t>
  </si>
  <si>
    <t>T = 30,5 C, Q+ = 0,00011 Вт</t>
  </si>
  <si>
    <t>eps Q+, %</t>
  </si>
  <si>
    <t>Т = 40,3 С, Q+ = 0,00027 Вт</t>
  </si>
  <si>
    <t>Т = 49,8 С, Q+ = 0,00043 Вт</t>
  </si>
  <si>
    <t>Т = 59,9 С, Q+ = 0,00059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</si>
</sst>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0" fillId="0" borderId="9" xfId="0" applyBorder="1"/>
    <xf numFmtId="166" fontId="0" fillId="0" borderId="10" xfId="0" applyNumberFormat="1" applyBorder="1"/>
    <xf numFmtId="164" fontId="0" fillId="0" borderId="10" xfId="0" applyNumberFormat="1" applyBorder="1"/>
    <xf numFmtId="0" fontId="0" fillId="0" borderId="10" xfId="0" applyBorder="1"/>
    <xf numFmtId="16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4" xfId="0" applyNumberFormat="1" applyBorder="1"/>
    <xf numFmtId="0" fontId="0" fillId="0" borderId="0" xfId="0" applyFill="1" applyBorder="1"/>
    <xf numFmtId="165" fontId="0" fillId="0" borderId="0" xfId="0" applyNumberFormat="1"/>
    <xf numFmtId="165" fontId="0" fillId="0" borderId="0" xfId="0" applyNumberFormat="1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164" fontId="0" fillId="0" borderId="0" xfId="0" applyNumberFormat="1" applyFill="1" applyBorder="1"/>
    <xf numFmtId="2" fontId="0" fillId="0" borderId="1" xfId="0" applyNumberFormat="1" applyBorder="1"/>
    <xf numFmtId="167" fontId="0" fillId="0" borderId="7" xfId="0" applyNumberFormat="1" applyBorder="1"/>
    <xf numFmtId="2" fontId="0" fillId="0" borderId="8" xfId="0" applyNumberFormat="1" applyBorder="1"/>
    <xf numFmtId="167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8" xfId="0" applyBorder="1"/>
    <xf numFmtId="0" fontId="0" fillId="0" borderId="1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24,1 С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249803008463138E-2"/>
                  <c:y val="6.062740067497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Лист1!$C$3:$C$9</c:f>
              <c:numCache>
                <c:formatCode>0.0</c:formatCode>
                <c:ptCount val="7"/>
                <c:pt idx="0">
                  <c:v>11.59</c:v>
                </c:pt>
                <c:pt idx="1">
                  <c:v>11.600000000000001</c:v>
                </c:pt>
                <c:pt idx="2">
                  <c:v>11.715999999999999</c:v>
                </c:pt>
                <c:pt idx="3">
                  <c:v>11.885333333333334</c:v>
                </c:pt>
                <c:pt idx="4">
                  <c:v>12.133000000000001</c:v>
                </c:pt>
                <c:pt idx="5">
                  <c:v>12.474399999999999</c:v>
                </c:pt>
                <c:pt idx="6">
                  <c:v>12.938666666666668</c:v>
                </c:pt>
              </c:numCache>
            </c:numRef>
          </c:xVal>
          <c:yVal>
            <c:numRef>
              <c:f>Лист1!$D$3:$D$9</c:f>
              <c:numCache>
                <c:formatCode>0.0000</c:formatCode>
                <c:ptCount val="7"/>
                <c:pt idx="0">
                  <c:v>1.1590000000000001E-3</c:v>
                </c:pt>
                <c:pt idx="1">
                  <c:v>4.64E-3</c:v>
                </c:pt>
                <c:pt idx="2">
                  <c:v>2.929E-2</c:v>
                </c:pt>
                <c:pt idx="3">
                  <c:v>6.6854999999999998E-2</c:v>
                </c:pt>
                <c:pt idx="4">
                  <c:v>0.12133000000000001</c:v>
                </c:pt>
                <c:pt idx="5">
                  <c:v>0.19491249999999999</c:v>
                </c:pt>
                <c:pt idx="6">
                  <c:v>0.29111999999999999</c:v>
                </c:pt>
              </c:numCache>
            </c:numRef>
          </c:yVal>
          <c:smooth val="1"/>
        </c:ser>
        <c:ser>
          <c:idx val="1"/>
          <c:order val="1"/>
          <c:tx>
            <c:v>30,5 С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02438953588699E-3"/>
                  <c:y val="7.40152725360233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Лист1!$G$3:$G$9</c:f>
              <c:numCache>
                <c:formatCode>0.0</c:formatCode>
                <c:ptCount val="7"/>
                <c:pt idx="0">
                  <c:v>11.879999999999999</c:v>
                </c:pt>
                <c:pt idx="1">
                  <c:v>11.884999999999998</c:v>
                </c:pt>
                <c:pt idx="2">
                  <c:v>12</c:v>
                </c:pt>
                <c:pt idx="3">
                  <c:v>12.165333333333335</c:v>
                </c:pt>
                <c:pt idx="4">
                  <c:v>12.414000000000001</c:v>
                </c:pt>
                <c:pt idx="5">
                  <c:v>12.756</c:v>
                </c:pt>
                <c:pt idx="6">
                  <c:v>13.228</c:v>
                </c:pt>
              </c:numCache>
            </c:numRef>
          </c:xVal>
          <c:yVal>
            <c:numRef>
              <c:f>Лист1!$H$3:$H$9</c:f>
              <c:numCache>
                <c:formatCode>0.0000</c:formatCode>
                <c:ptCount val="7"/>
                <c:pt idx="0">
                  <c:v>1.1880000000000003E-3</c:v>
                </c:pt>
                <c:pt idx="1">
                  <c:v>4.7539999999999995E-3</c:v>
                </c:pt>
                <c:pt idx="2">
                  <c:v>0.03</c:v>
                </c:pt>
                <c:pt idx="3">
                  <c:v>6.8430000000000005E-2</c:v>
                </c:pt>
                <c:pt idx="4">
                  <c:v>0.12414</c:v>
                </c:pt>
                <c:pt idx="5">
                  <c:v>0.1993125</c:v>
                </c:pt>
                <c:pt idx="6">
                  <c:v>0.29763000000000001</c:v>
                </c:pt>
              </c:numCache>
            </c:numRef>
          </c:yVal>
          <c:smooth val="1"/>
        </c:ser>
        <c:ser>
          <c:idx val="2"/>
          <c:order val="2"/>
          <c:tx>
            <c:v>40,3 С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02365124095806E-2"/>
                  <c:y val="-5.8912099511141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Лист1!$K$3:$K$9</c:f>
              <c:numCache>
                <c:formatCode>0.0</c:formatCode>
                <c:ptCount val="7"/>
                <c:pt idx="0">
                  <c:v>12.27</c:v>
                </c:pt>
                <c:pt idx="1">
                  <c:v>12.275</c:v>
                </c:pt>
                <c:pt idx="2">
                  <c:v>12.585999999999999</c:v>
                </c:pt>
                <c:pt idx="3">
                  <c:v>12.554666666666668</c:v>
                </c:pt>
                <c:pt idx="4">
                  <c:v>12.801</c:v>
                </c:pt>
                <c:pt idx="5">
                  <c:v>13.143200000000002</c:v>
                </c:pt>
                <c:pt idx="6">
                  <c:v>13.619333333333332</c:v>
                </c:pt>
              </c:numCache>
            </c:numRef>
          </c:xVal>
          <c:yVal>
            <c:numRef>
              <c:f>Лист1!$L$3:$L$9</c:f>
              <c:numCache>
                <c:formatCode>0.0000</c:formatCode>
                <c:ptCount val="7"/>
                <c:pt idx="0">
                  <c:v>1.2270000000000002E-3</c:v>
                </c:pt>
                <c:pt idx="1">
                  <c:v>4.9100000000000003E-3</c:v>
                </c:pt>
                <c:pt idx="2">
                  <c:v>3.1465E-2</c:v>
                </c:pt>
                <c:pt idx="3">
                  <c:v>7.0619999999999988E-2</c:v>
                </c:pt>
                <c:pt idx="4">
                  <c:v>0.12801000000000001</c:v>
                </c:pt>
                <c:pt idx="5">
                  <c:v>0.20536250000000003</c:v>
                </c:pt>
                <c:pt idx="6">
                  <c:v>0.30643500000000001</c:v>
                </c:pt>
              </c:numCache>
            </c:numRef>
          </c:yVal>
          <c:smooth val="1"/>
        </c:ser>
        <c:ser>
          <c:idx val="3"/>
          <c:order val="3"/>
          <c:tx>
            <c:v>49,8 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010011653383922E-2"/>
                  <c:y val="-6.8846153331217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Лист1!$E$13:$E$19</c:f>
              <c:numCache>
                <c:formatCode>General</c:formatCode>
                <c:ptCount val="7"/>
                <c:pt idx="0">
                  <c:v>12.729999999999999</c:v>
                </c:pt>
                <c:pt idx="1">
                  <c:v>12.770000000000001</c:v>
                </c:pt>
                <c:pt idx="2">
                  <c:v>12.864000000000001</c:v>
                </c:pt>
                <c:pt idx="3">
                  <c:v>13.041333333333332</c:v>
                </c:pt>
                <c:pt idx="4">
                  <c:v>13.311999999999999</c:v>
                </c:pt>
                <c:pt idx="5">
                  <c:v>13.666399999999999</c:v>
                </c:pt>
                <c:pt idx="6">
                  <c:v>14.179999999999998</c:v>
                </c:pt>
              </c:numCache>
            </c:numRef>
          </c:xVal>
          <c:yVal>
            <c:numRef>
              <c:f>Лист1!$F$13:$F$19</c:f>
              <c:numCache>
                <c:formatCode>0.0000</c:formatCode>
                <c:ptCount val="7"/>
                <c:pt idx="0">
                  <c:v>1.273E-3</c:v>
                </c:pt>
                <c:pt idx="1">
                  <c:v>5.1080000000000006E-3</c:v>
                </c:pt>
                <c:pt idx="2">
                  <c:v>3.2160000000000001E-2</c:v>
                </c:pt>
                <c:pt idx="3">
                  <c:v>7.3357499999999992E-2</c:v>
                </c:pt>
                <c:pt idx="4">
                  <c:v>0.13311999999999999</c:v>
                </c:pt>
                <c:pt idx="5">
                  <c:v>0.21353749999999999</c:v>
                </c:pt>
                <c:pt idx="6">
                  <c:v>0.31904999999999994</c:v>
                </c:pt>
              </c:numCache>
            </c:numRef>
          </c:yVal>
          <c:smooth val="1"/>
        </c:ser>
        <c:ser>
          <c:idx val="4"/>
          <c:order val="4"/>
          <c:tx>
            <c:v>59,9 С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47512681481377"/>
                  <c:y val="8.4998507200914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Лист1!$I$13:$I$19</c:f>
              <c:numCache>
                <c:formatCode>0.0</c:formatCode>
                <c:ptCount val="7"/>
                <c:pt idx="0">
                  <c:v>13.139999999999997</c:v>
                </c:pt>
                <c:pt idx="1">
                  <c:v>13.155000000000001</c:v>
                </c:pt>
                <c:pt idx="2">
                  <c:v>13.278</c:v>
                </c:pt>
                <c:pt idx="3">
                  <c:v>13.461333333333334</c:v>
                </c:pt>
                <c:pt idx="4">
                  <c:v>13.715</c:v>
                </c:pt>
                <c:pt idx="5">
                  <c:v>14.0352</c:v>
                </c:pt>
                <c:pt idx="6">
                  <c:v>14.586666666666668</c:v>
                </c:pt>
              </c:numCache>
            </c:numRef>
          </c:xVal>
          <c:yVal>
            <c:numRef>
              <c:f>Лист1!$J$13:$J$19</c:f>
              <c:numCache>
                <c:formatCode>0.0000</c:formatCode>
                <c:ptCount val="7"/>
                <c:pt idx="0">
                  <c:v>1.3139999999999998E-3</c:v>
                </c:pt>
                <c:pt idx="1">
                  <c:v>5.2620000000000002E-3</c:v>
                </c:pt>
                <c:pt idx="2">
                  <c:v>3.3195000000000002E-2</c:v>
                </c:pt>
                <c:pt idx="3">
                  <c:v>7.572000000000001E-2</c:v>
                </c:pt>
                <c:pt idx="4">
                  <c:v>0.13714999999999999</c:v>
                </c:pt>
                <c:pt idx="5">
                  <c:v>0.21929999999999999</c:v>
                </c:pt>
                <c:pt idx="6">
                  <c:v>0.32819999999999999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4168"/>
        <c:axId val="194475736"/>
      </c:scatterChart>
      <c:valAx>
        <c:axId val="19447416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</a:t>
                </a:r>
                <a:r>
                  <a:rPr lang="ru-RU"/>
                  <a:t>нити,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9971597094169211"/>
              <c:y val="0.8885110697841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75736"/>
        <c:crosses val="autoZero"/>
        <c:crossBetween val="midCat"/>
      </c:valAx>
      <c:valAx>
        <c:axId val="1944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Q, </a:t>
                </a:r>
                <a:r>
                  <a:rPr lang="ru-RU"/>
                  <a:t>Вт</a:t>
                </a:r>
              </a:p>
            </c:rich>
          </c:tx>
          <c:layout>
            <c:manualLayout>
              <c:xMode val="edge"/>
              <c:yMode val="edge"/>
              <c:x val="2.2529445517607962E-2"/>
              <c:y val="2.1248864539467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7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5"/>
            <c:dispRSqr val="0"/>
            <c:dispEq val="1"/>
            <c:trendlineLbl>
              <c:layout>
                <c:manualLayout>
                  <c:x val="6.7382838209257443E-3"/>
                  <c:y val="-0.22756547105788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1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Лист1!$N$1:$N$5</c:f>
              <c:numCache>
                <c:formatCode>General</c:formatCode>
                <c:ptCount val="5"/>
                <c:pt idx="0">
                  <c:v>24.1</c:v>
                </c:pt>
                <c:pt idx="1">
                  <c:v>30.5</c:v>
                </c:pt>
                <c:pt idx="2">
                  <c:v>40.299999999999997</c:v>
                </c:pt>
                <c:pt idx="3">
                  <c:v>49.8</c:v>
                </c:pt>
                <c:pt idx="4">
                  <c:v>59.9</c:v>
                </c:pt>
              </c:numCache>
            </c:numRef>
          </c:xVal>
          <c:yVal>
            <c:numRef>
              <c:f>Лист1!$O$1:$O$5</c:f>
              <c:numCache>
                <c:formatCode>General</c:formatCode>
                <c:ptCount val="5"/>
                <c:pt idx="0">
                  <c:v>11.57</c:v>
                </c:pt>
                <c:pt idx="1">
                  <c:v>11.87</c:v>
                </c:pt>
                <c:pt idx="2">
                  <c:v>12.29</c:v>
                </c:pt>
                <c:pt idx="3">
                  <c:v>12.72</c:v>
                </c:pt>
                <c:pt idx="4">
                  <c:v>13.13</c:v>
                </c:pt>
              </c:numCache>
            </c:numRef>
          </c:yVal>
          <c:smooth val="1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Лист1!$N$1:$N$5</c:f>
              <c:numCache>
                <c:formatCode>General</c:formatCode>
                <c:ptCount val="5"/>
                <c:pt idx="0">
                  <c:v>24.1</c:v>
                </c:pt>
                <c:pt idx="1">
                  <c:v>30.5</c:v>
                </c:pt>
                <c:pt idx="2">
                  <c:v>40.299999999999997</c:v>
                </c:pt>
                <c:pt idx="3">
                  <c:v>49.8</c:v>
                </c:pt>
                <c:pt idx="4">
                  <c:v>59.9</c:v>
                </c:pt>
              </c:numCache>
            </c:numRef>
          </c:xVal>
          <c:yVal>
            <c:numRef>
              <c:f>Лист1!$P$1:$P$5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32520"/>
        <c:axId val="219330560"/>
      </c:scatterChart>
      <c:valAx>
        <c:axId val="21933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</a:t>
                </a:r>
                <a:r>
                  <a:rPr lang="ru-RU" baseline="0"/>
                  <a:t> 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330560"/>
        <c:crosses val="autoZero"/>
        <c:crossBetween val="midCat"/>
      </c:valAx>
      <c:valAx>
        <c:axId val="2193305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R,</a:t>
                </a:r>
                <a:r>
                  <a:rPr lang="en-GB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33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24.1 C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992125984251971E-2"/>
                  <c:y val="6.89840332458442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Лист1!$P$24:$P$30</c:f>
              <c:numCache>
                <c:formatCode>0.0</c:formatCode>
                <c:ptCount val="7"/>
                <c:pt idx="0">
                  <c:v>11.59</c:v>
                </c:pt>
                <c:pt idx="1">
                  <c:v>11.600000000000001</c:v>
                </c:pt>
                <c:pt idx="2">
                  <c:v>11.715999999999999</c:v>
                </c:pt>
                <c:pt idx="3">
                  <c:v>11.885333333333334</c:v>
                </c:pt>
                <c:pt idx="4">
                  <c:v>12.133000000000001</c:v>
                </c:pt>
                <c:pt idx="5">
                  <c:v>12.474399999999999</c:v>
                </c:pt>
                <c:pt idx="6">
                  <c:v>12.938666666666668</c:v>
                </c:pt>
              </c:numCache>
            </c:numRef>
          </c:xVal>
          <c:yVal>
            <c:numRef>
              <c:f>Лист1!$Q$24:$Q$30</c:f>
              <c:numCache>
                <c:formatCode>0.0000</c:formatCode>
                <c:ptCount val="7"/>
                <c:pt idx="0">
                  <c:v>1.1590000000000001E-3</c:v>
                </c:pt>
                <c:pt idx="1">
                  <c:v>4.64E-3</c:v>
                </c:pt>
                <c:pt idx="2">
                  <c:v>2.929E-2</c:v>
                </c:pt>
                <c:pt idx="3">
                  <c:v>6.6854999999999998E-2</c:v>
                </c:pt>
                <c:pt idx="4">
                  <c:v>0.12133000000000001</c:v>
                </c:pt>
                <c:pt idx="5">
                  <c:v>0.19491249999999999</c:v>
                </c:pt>
                <c:pt idx="6">
                  <c:v>0.29111999999999999</c:v>
                </c:pt>
              </c:numCache>
            </c:numRef>
          </c:yVal>
          <c:smooth val="1"/>
        </c:ser>
        <c:ser>
          <c:idx val="1"/>
          <c:order val="1"/>
          <c:tx>
            <c:v>30.5 C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Лист1!$T$24:$T$30</c:f>
              <c:numCache>
                <c:formatCode>0.0</c:formatCode>
                <c:ptCount val="7"/>
                <c:pt idx="0">
                  <c:v>11.879999999999999</c:v>
                </c:pt>
                <c:pt idx="1">
                  <c:v>11.884999999999998</c:v>
                </c:pt>
                <c:pt idx="2">
                  <c:v>12</c:v>
                </c:pt>
                <c:pt idx="3">
                  <c:v>12.229333333333335</c:v>
                </c:pt>
                <c:pt idx="4">
                  <c:v>12.485999999999999</c:v>
                </c:pt>
                <c:pt idx="5">
                  <c:v>12.948000000000002</c:v>
                </c:pt>
                <c:pt idx="6">
                  <c:v>13.653333333333334</c:v>
                </c:pt>
              </c:numCache>
            </c:numRef>
          </c:xVal>
          <c:yVal>
            <c:numRef>
              <c:f>Лист1!$V$24:$V$30</c:f>
              <c:numCache>
                <c:formatCode>0.0000</c:formatCode>
                <c:ptCount val="7"/>
                <c:pt idx="0">
                  <c:v>3.1880000000000003E-3</c:v>
                </c:pt>
                <c:pt idx="1">
                  <c:v>6.7539999999999996E-3</c:v>
                </c:pt>
                <c:pt idx="2">
                  <c:v>3.2000000000000001E-2</c:v>
                </c:pt>
                <c:pt idx="3">
                  <c:v>7.0789999999999992E-2</c:v>
                </c:pt>
                <c:pt idx="4">
                  <c:v>0.12686</c:v>
                </c:pt>
                <c:pt idx="5">
                  <c:v>0.20431250000000004</c:v>
                </c:pt>
                <c:pt idx="6">
                  <c:v>0.30920000000000003</c:v>
                </c:pt>
              </c:numCache>
            </c:numRef>
          </c:yVal>
          <c:smooth val="1"/>
        </c:ser>
        <c:ser>
          <c:idx val="2"/>
          <c:order val="2"/>
          <c:tx>
            <c:v>40.3 C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1"/>
            <c:trendlineLbl>
              <c:layout>
                <c:manualLayout>
                  <c:x val="6.1812335958005248E-2"/>
                  <c:y val="-0.10231189851268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Лист1!$Y$24:$Y$30</c:f>
              <c:numCache>
                <c:formatCode>0.0</c:formatCode>
                <c:ptCount val="7"/>
                <c:pt idx="0">
                  <c:v>12.27</c:v>
                </c:pt>
                <c:pt idx="1">
                  <c:v>12.275</c:v>
                </c:pt>
                <c:pt idx="2">
                  <c:v>12.585999999999999</c:v>
                </c:pt>
                <c:pt idx="3">
                  <c:v>12.811999999999999</c:v>
                </c:pt>
                <c:pt idx="4">
                  <c:v>13.096</c:v>
                </c:pt>
                <c:pt idx="5">
                  <c:v>13.4984</c:v>
                </c:pt>
                <c:pt idx="6">
                  <c:v>13.989333333333333</c:v>
                </c:pt>
              </c:numCache>
            </c:numRef>
          </c:xVal>
          <c:yVal>
            <c:numRef>
              <c:f>Лист1!$AA$24:$AA$30</c:f>
              <c:numCache>
                <c:formatCode>0.0000</c:formatCode>
                <c:ptCount val="7"/>
                <c:pt idx="0">
                  <c:v>6.2269999999999999E-3</c:v>
                </c:pt>
                <c:pt idx="1">
                  <c:v>9.9100000000000004E-3</c:v>
                </c:pt>
                <c:pt idx="2">
                  <c:v>3.6464999999999997E-2</c:v>
                </c:pt>
                <c:pt idx="3">
                  <c:v>7.7067499999999997E-2</c:v>
                </c:pt>
                <c:pt idx="4">
                  <c:v>0.13596000000000003</c:v>
                </c:pt>
                <c:pt idx="5">
                  <c:v>0.21591250000000001</c:v>
                </c:pt>
                <c:pt idx="6">
                  <c:v>0.31975999999999999</c:v>
                </c:pt>
              </c:numCache>
            </c:numRef>
          </c:yVal>
          <c:smooth val="1"/>
        </c:ser>
        <c:ser>
          <c:idx val="3"/>
          <c:order val="3"/>
          <c:tx>
            <c:v>49.8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1"/>
            <c:trendlineLbl>
              <c:layout>
                <c:manualLayout>
                  <c:x val="0.13012795275590552"/>
                  <c:y val="-9.4986876640419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Лист1!$AD$24:$AD$30</c:f>
              <c:numCache>
                <c:formatCode>General</c:formatCode>
                <c:ptCount val="7"/>
                <c:pt idx="0">
                  <c:v>12.729999999999999</c:v>
                </c:pt>
                <c:pt idx="1">
                  <c:v>12.770000000000001</c:v>
                </c:pt>
                <c:pt idx="2">
                  <c:v>12.864000000000001</c:v>
                </c:pt>
                <c:pt idx="3">
                  <c:v>13.041333333333332</c:v>
                </c:pt>
                <c:pt idx="4">
                  <c:v>13.311999999999999</c:v>
                </c:pt>
                <c:pt idx="5">
                  <c:v>13.877599999999997</c:v>
                </c:pt>
                <c:pt idx="6">
                  <c:v>14.383333333333335</c:v>
                </c:pt>
              </c:numCache>
            </c:numRef>
          </c:xVal>
          <c:yVal>
            <c:numRef>
              <c:f>Лист1!$AF$24:$AF$30</c:f>
              <c:numCache>
                <c:formatCode>0.0000</c:formatCode>
                <c:ptCount val="7"/>
                <c:pt idx="0">
                  <c:v>9.273E-3</c:v>
                </c:pt>
                <c:pt idx="1">
                  <c:v>1.3108000000000002E-2</c:v>
                </c:pt>
                <c:pt idx="2">
                  <c:v>4.0160000000000001E-2</c:v>
                </c:pt>
                <c:pt idx="3">
                  <c:v>8.1357499999999999E-2</c:v>
                </c:pt>
                <c:pt idx="4">
                  <c:v>0.14112</c:v>
                </c:pt>
                <c:pt idx="5">
                  <c:v>0.22483749999999997</c:v>
                </c:pt>
                <c:pt idx="6">
                  <c:v>0.331625</c:v>
                </c:pt>
              </c:numCache>
            </c:numRef>
          </c:yVal>
          <c:smooth val="1"/>
        </c:ser>
        <c:ser>
          <c:idx val="4"/>
          <c:order val="4"/>
          <c:tx>
            <c:v>59.9 C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0.2"/>
            <c:dispRSqr val="0"/>
            <c:dispEq val="1"/>
            <c:trendlineLbl>
              <c:layout>
                <c:manualLayout>
                  <c:x val="0.13910695538057744"/>
                  <c:y val="0.27929899387576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Лист1!$AI$24:$AI$30</c:f>
              <c:numCache>
                <c:formatCode>0.0</c:formatCode>
                <c:ptCount val="7"/>
                <c:pt idx="0">
                  <c:v>13.139999999999997</c:v>
                </c:pt>
                <c:pt idx="1">
                  <c:v>13.155000000000001</c:v>
                </c:pt>
                <c:pt idx="2">
                  <c:v>13.278</c:v>
                </c:pt>
                <c:pt idx="3">
                  <c:v>13.461333333333334</c:v>
                </c:pt>
                <c:pt idx="4">
                  <c:v>13.715</c:v>
                </c:pt>
                <c:pt idx="5">
                  <c:v>14.0352</c:v>
                </c:pt>
                <c:pt idx="6">
                  <c:v>14.601333333333335</c:v>
                </c:pt>
              </c:numCache>
            </c:numRef>
          </c:xVal>
          <c:yVal>
            <c:numRef>
              <c:f>Лист1!$AK$24:$AK$30</c:f>
              <c:numCache>
                <c:formatCode>0.0000</c:formatCode>
                <c:ptCount val="7"/>
                <c:pt idx="0">
                  <c:v>1.2313999999999999E-2</c:v>
                </c:pt>
                <c:pt idx="1">
                  <c:v>1.6261999999999999E-2</c:v>
                </c:pt>
                <c:pt idx="2">
                  <c:v>4.4194999999999998E-2</c:v>
                </c:pt>
                <c:pt idx="3">
                  <c:v>8.6720000000000005E-2</c:v>
                </c:pt>
                <c:pt idx="4">
                  <c:v>0.14815</c:v>
                </c:pt>
                <c:pt idx="5">
                  <c:v>0.2303</c:v>
                </c:pt>
                <c:pt idx="6">
                  <c:v>0.33953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5136"/>
        <c:axId val="223099840"/>
      </c:scatterChart>
      <c:valAx>
        <c:axId val="223095136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099840"/>
        <c:crosses val="autoZero"/>
        <c:crossBetween val="midCat"/>
      </c:valAx>
      <c:valAx>
        <c:axId val="223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0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Экс.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Лист1!$R$86:$R$90</c:f>
              <c:numCache>
                <c:formatCode>General</c:formatCode>
                <c:ptCount val="5"/>
                <c:pt idx="0">
                  <c:v>24.1</c:v>
                </c:pt>
                <c:pt idx="1">
                  <c:v>30.5</c:v>
                </c:pt>
                <c:pt idx="2">
                  <c:v>40.299999999999997</c:v>
                </c:pt>
                <c:pt idx="3">
                  <c:v>49.8</c:v>
                </c:pt>
                <c:pt idx="4">
                  <c:v>59.9</c:v>
                </c:pt>
              </c:numCache>
            </c:numRef>
          </c:xVal>
          <c:yVal>
            <c:numRef>
              <c:f>Лист1!$Q$86:$Q$90</c:f>
              <c:numCache>
                <c:formatCode>General</c:formatCode>
                <c:ptCount val="5"/>
                <c:pt idx="0">
                  <c:v>2.1860999999999998E-2</c:v>
                </c:pt>
                <c:pt idx="1">
                  <c:v>2.29E-2</c:v>
                </c:pt>
                <c:pt idx="2">
                  <c:v>2.4E-2</c:v>
                </c:pt>
                <c:pt idx="3">
                  <c:v>2.3089999999999999E-2</c:v>
                </c:pt>
                <c:pt idx="4">
                  <c:v>2.3900000000000001E-2</c:v>
                </c:pt>
              </c:numCache>
            </c:numRef>
          </c:yVal>
          <c:smooth val="1"/>
        </c:ser>
        <c:ser>
          <c:idx val="1"/>
          <c:order val="1"/>
          <c:tx>
            <c:v>Теор.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Лист1!$R$86:$R$90</c:f>
              <c:numCache>
                <c:formatCode>General</c:formatCode>
                <c:ptCount val="5"/>
                <c:pt idx="0">
                  <c:v>24.1</c:v>
                </c:pt>
                <c:pt idx="1">
                  <c:v>30.5</c:v>
                </c:pt>
                <c:pt idx="2">
                  <c:v>40.299999999999997</c:v>
                </c:pt>
                <c:pt idx="3">
                  <c:v>49.8</c:v>
                </c:pt>
                <c:pt idx="4">
                  <c:v>59.9</c:v>
                </c:pt>
              </c:numCache>
            </c:numRef>
          </c:xVal>
          <c:yVal>
            <c:numRef>
              <c:f>Лист1!$P$86:$P$90</c:f>
              <c:numCache>
                <c:formatCode>General</c:formatCode>
                <c:ptCount val="5"/>
                <c:pt idx="0">
                  <c:v>2.6100000000000002E-2</c:v>
                </c:pt>
                <c:pt idx="1">
                  <c:v>2.6700000000000002E-2</c:v>
                </c:pt>
                <c:pt idx="2">
                  <c:v>2.76E-2</c:v>
                </c:pt>
                <c:pt idx="3">
                  <c:v>2.8299999999999999E-2</c:v>
                </c:pt>
                <c:pt idx="4">
                  <c:v>2.9000000000000001E-2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496"/>
        <c:axId val="191847320"/>
      </c:scatterChart>
      <c:valAx>
        <c:axId val="1918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  С</a:t>
                </a:r>
              </a:p>
            </c:rich>
          </c:tx>
          <c:layout>
            <c:manualLayout>
              <c:xMode val="edge"/>
              <c:yMode val="edge"/>
              <c:x val="0.76564260717410315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47320"/>
        <c:crosses val="autoZero"/>
        <c:crossBetween val="midCat"/>
      </c:valAx>
      <c:valAx>
        <c:axId val="191847320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k,</a:t>
                </a:r>
                <a:r>
                  <a:rPr lang="en-GB" baseline="0"/>
                  <a:t> </a:t>
                </a:r>
                <a:r>
                  <a:rPr lang="ru-RU" baseline="0"/>
                  <a:t>Вт/м*С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6.26195683872849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23031496062992"/>
                  <c:y val="0.20936388159813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Лист1!$R$92:$R$94</c:f>
              <c:numCache>
                <c:formatCode>General</c:formatCode>
                <c:ptCount val="3"/>
                <c:pt idx="0">
                  <c:v>3.1822118404966093</c:v>
                </c:pt>
                <c:pt idx="1">
                  <c:v>3.417726683613366</c:v>
                </c:pt>
                <c:pt idx="2">
                  <c:v>3.6963514689526371</c:v>
                </c:pt>
              </c:numCache>
            </c:numRef>
          </c:xVal>
          <c:yVal>
            <c:numRef>
              <c:f>Лист1!$Q$92:$Q$94</c:f>
              <c:numCache>
                <c:formatCode>General</c:formatCode>
                <c:ptCount val="3"/>
                <c:pt idx="0">
                  <c:v>-3.8230510516258822</c:v>
                </c:pt>
                <c:pt idx="1">
                  <c:v>-3.7766183684219432</c:v>
                </c:pt>
                <c:pt idx="2">
                  <c:v>-3.7297014486341915</c:v>
                </c:pt>
              </c:numCache>
            </c:numRef>
          </c:yVal>
          <c:smooth val="0"/>
        </c:ser>
        <c:ser>
          <c:idx val="1"/>
          <c:order val="1"/>
          <c:tx>
            <c:v>Теор.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467629046369202E-3"/>
                  <c:y val="0.13735309128025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Лист1!$R$92:$R$96</c:f>
              <c:numCache>
                <c:formatCode>General</c:formatCode>
                <c:ptCount val="5"/>
                <c:pt idx="0">
                  <c:v>3.1822118404966093</c:v>
                </c:pt>
                <c:pt idx="1">
                  <c:v>3.417726683613366</c:v>
                </c:pt>
                <c:pt idx="2">
                  <c:v>3.6963514689526371</c:v>
                </c:pt>
                <c:pt idx="3">
                  <c:v>3.9080149840306073</c:v>
                </c:pt>
                <c:pt idx="4">
                  <c:v>4.0926765051214034</c:v>
                </c:pt>
              </c:numCache>
            </c:numRef>
          </c:xVal>
          <c:yVal>
            <c:numRef>
              <c:f>Лист1!$P$92:$P$96</c:f>
              <c:numCache>
                <c:formatCode>General</c:formatCode>
                <c:ptCount val="5"/>
                <c:pt idx="0">
                  <c:v>-3.6458199646534895</c:v>
                </c:pt>
                <c:pt idx="1">
                  <c:v>-3.6230917135759331</c:v>
                </c:pt>
                <c:pt idx="2">
                  <c:v>-3.5899395062590327</c:v>
                </c:pt>
                <c:pt idx="3">
                  <c:v>-3.564893474332945</c:v>
                </c:pt>
                <c:pt idx="4">
                  <c:v>-3.5404594489956631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73856"/>
        <c:axId val="419873464"/>
      </c:scatterChart>
      <c:valAx>
        <c:axId val="41987385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73464"/>
        <c:crosses val="autoZero"/>
        <c:crossBetween val="midCat"/>
      </c:valAx>
      <c:valAx>
        <c:axId val="4198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kappa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38331040745913"/>
          <c:y val="0.45428186060075831"/>
          <c:w val="0.12344178403693351"/>
          <c:h val="0.160880723242927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234614</xdr:colOff>
      <xdr:row>42</xdr:row>
      <xdr:rowOff>90776</xdr:rowOff>
    </xdr:from>
    <xdr:to>
      <xdr:col>18</xdr:col>
      <xdr:colOff>162906</xdr:colOff>
      <xdr:row>70</xdr:row>
      <xdr:rowOff>183759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110088</xdr:colOff>
      <xdr:row>0</xdr:row>
      <xdr:rowOff>185657</xdr:rowOff>
    </xdr:from>
    <xdr:to>
      <xdr:col>25</xdr:col>
      <xdr:colOff>389610</xdr:colOff>
      <xdr:row>17</xdr:row>
      <xdr:rowOff>99082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81</xdr:row>
      <xdr:rowOff>155205</xdr:rowOff>
    </xdr:from>
    <xdr:to>
      <xdr:col>13</xdr:col>
      <xdr:colOff>212930</xdr:colOff>
      <xdr:row>104</xdr:row>
      <xdr:rowOff>3471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521368</xdr:colOff>
      <xdr:row>83</xdr:row>
      <xdr:rowOff>127334</xdr:rowOff>
    </xdr:from>
    <xdr:to>
      <xdr:col>28</xdr:col>
      <xdr:colOff>60157</xdr:colOff>
      <xdr:row>98</xdr:row>
      <xdr:rowOff>13034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20052</xdr:colOff>
      <xdr:row>98</xdr:row>
      <xdr:rowOff>157413</xdr:rowOff>
    </xdr:from>
    <xdr:to>
      <xdr:col>21</xdr:col>
      <xdr:colOff>205538</xdr:colOff>
      <xdr:row>113</xdr:row>
      <xdr:rowOff>43113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"/>
  <sheetViews>
    <sheetView tabSelected="1" topLeftCell="L41" zoomScaleNormal="100" workbookViewId="0">
      <selection activeCell="V54" sqref="V54"/>
    </sheetView>
  </sheetViews>
  <sheetFormatPr defaultRowHeight="15" x14ac:dyDescent="0.25"/>
  <cols>
    <col min="1" max="1" width="5.42578125" customWidth="1"/>
    <col min="2" max="2" width="7.5703125" customWidth="1"/>
    <col min="3" max="3" width="6.140625" customWidth="1"/>
    <col min="4" max="4" width="8.42578125" customWidth="1"/>
    <col min="5" max="5" width="5.85546875" customWidth="1"/>
    <col min="6" max="6" width="7.5703125" customWidth="1"/>
    <col min="7" max="7" width="7.140625" customWidth="1"/>
    <col min="8" max="8" width="8.28515625" customWidth="1"/>
    <col min="9" max="9" width="6" customWidth="1"/>
    <col min="10" max="10" width="7.85546875" customWidth="1"/>
    <col min="11" max="11" width="7.42578125" customWidth="1"/>
    <col min="14" max="14" width="10.42578125" customWidth="1"/>
    <col min="15" max="15" width="9.42578125" customWidth="1"/>
    <col min="16" max="16" width="8.5703125" customWidth="1"/>
    <col min="17" max="17" width="8.28515625" customWidth="1"/>
    <col min="23" max="23" width="6.140625" customWidth="1"/>
    <col min="24" max="25" width="8" customWidth="1"/>
    <col min="27" max="27" width="9.28515625" customWidth="1"/>
    <col min="28" max="29" width="7.42578125" customWidth="1"/>
    <col min="30" max="30" width="9" customWidth="1"/>
  </cols>
  <sheetData>
    <row r="1" spans="1:15" ht="15.75" thickBot="1" x14ac:dyDescent="0.3">
      <c r="A1" s="17" t="s">
        <v>1</v>
      </c>
      <c r="B1" s="18"/>
      <c r="C1" s="18"/>
      <c r="D1" s="19"/>
      <c r="E1" s="17" t="s">
        <v>0</v>
      </c>
      <c r="F1" s="18"/>
      <c r="G1" s="18"/>
      <c r="H1" s="19"/>
      <c r="I1" s="18" t="s">
        <v>2</v>
      </c>
      <c r="J1" s="18"/>
      <c r="K1" s="18"/>
      <c r="L1" s="19"/>
      <c r="M1">
        <f>N1-$N$1</f>
        <v>0</v>
      </c>
      <c r="N1">
        <v>24.1</v>
      </c>
      <c r="O1">
        <v>11.57</v>
      </c>
    </row>
    <row r="2" spans="1:15" x14ac:dyDescent="0.25">
      <c r="A2" s="6" t="s">
        <v>6</v>
      </c>
      <c r="B2" s="5" t="s">
        <v>5</v>
      </c>
      <c r="C2" s="5" t="s">
        <v>7</v>
      </c>
      <c r="D2" s="7" t="s">
        <v>8</v>
      </c>
      <c r="E2" s="6" t="s">
        <v>6</v>
      </c>
      <c r="F2" s="5" t="s">
        <v>5</v>
      </c>
      <c r="G2" s="5" t="s">
        <v>7</v>
      </c>
      <c r="H2" s="7" t="s">
        <v>8</v>
      </c>
      <c r="I2" s="15" t="s">
        <v>6</v>
      </c>
      <c r="J2" s="5" t="s">
        <v>5</v>
      </c>
      <c r="K2" s="5" t="s">
        <v>7</v>
      </c>
      <c r="L2" s="7" t="s">
        <v>8</v>
      </c>
      <c r="N2">
        <v>30.5</v>
      </c>
      <c r="O2">
        <v>11.87</v>
      </c>
    </row>
    <row r="3" spans="1:15" x14ac:dyDescent="0.25">
      <c r="A3" s="8">
        <v>0.1</v>
      </c>
      <c r="B3" s="3">
        <v>0.1159</v>
      </c>
      <c r="C3" s="2">
        <f>10*B3/A3</f>
        <v>11.59</v>
      </c>
      <c r="D3" s="9">
        <f>A3*B3/10</f>
        <v>1.1590000000000001E-3</v>
      </c>
      <c r="E3" s="8">
        <v>0.1</v>
      </c>
      <c r="F3" s="3">
        <v>0.1188</v>
      </c>
      <c r="G3" s="2">
        <f>10*F3/E3</f>
        <v>11.879999999999999</v>
      </c>
      <c r="H3" s="9">
        <f>A3*F3/10</f>
        <v>1.1880000000000003E-3</v>
      </c>
      <c r="I3" s="4">
        <v>0.1</v>
      </c>
      <c r="J3" s="3">
        <v>0.1227</v>
      </c>
      <c r="K3" s="2">
        <f>10*J3/A3</f>
        <v>12.27</v>
      </c>
      <c r="L3" s="9">
        <f>A3*J3/10</f>
        <v>1.2270000000000002E-3</v>
      </c>
      <c r="N3">
        <v>40.299999999999997</v>
      </c>
      <c r="O3">
        <v>12.29</v>
      </c>
    </row>
    <row r="4" spans="1:15" x14ac:dyDescent="0.25">
      <c r="A4" s="8">
        <v>0.2</v>
      </c>
      <c r="B4" s="3">
        <v>0.23200000000000001</v>
      </c>
      <c r="C4" s="2">
        <f t="shared" ref="C4:C9" si="0">10*B4/A4</f>
        <v>11.600000000000001</v>
      </c>
      <c r="D4" s="9">
        <f t="shared" ref="D4:D9" si="1">A4*B4/10</f>
        <v>4.64E-3</v>
      </c>
      <c r="E4" s="8">
        <v>0.2</v>
      </c>
      <c r="F4" s="3">
        <v>0.23769999999999999</v>
      </c>
      <c r="G4" s="2">
        <f t="shared" ref="G4:G9" si="2">10*F4/E4</f>
        <v>11.884999999999998</v>
      </c>
      <c r="H4" s="9">
        <f t="shared" ref="H4:H9" si="3">A4*F4/10</f>
        <v>4.7539999999999995E-3</v>
      </c>
      <c r="I4" s="4">
        <v>0.2</v>
      </c>
      <c r="J4" s="3">
        <v>0.2455</v>
      </c>
      <c r="K4" s="2">
        <f t="shared" ref="K4:K9" si="4">10*J4/A4</f>
        <v>12.275</v>
      </c>
      <c r="L4" s="9">
        <f>A4*J4/10</f>
        <v>4.9100000000000003E-3</v>
      </c>
      <c r="N4">
        <v>49.8</v>
      </c>
      <c r="O4">
        <v>12.72</v>
      </c>
    </row>
    <row r="5" spans="1:15" x14ac:dyDescent="0.25">
      <c r="A5" s="8">
        <v>0.5</v>
      </c>
      <c r="B5" s="3">
        <v>0.58579999999999999</v>
      </c>
      <c r="C5" s="2">
        <f t="shared" si="0"/>
        <v>11.715999999999999</v>
      </c>
      <c r="D5" s="9">
        <f t="shared" si="1"/>
        <v>2.929E-2</v>
      </c>
      <c r="E5" s="8">
        <v>0.5</v>
      </c>
      <c r="F5" s="3">
        <v>0.6</v>
      </c>
      <c r="G5" s="2">
        <f t="shared" si="2"/>
        <v>12</v>
      </c>
      <c r="H5" s="9">
        <f t="shared" si="3"/>
        <v>0.03</v>
      </c>
      <c r="I5" s="4">
        <v>0.5</v>
      </c>
      <c r="J5" s="3">
        <v>0.62929999999999997</v>
      </c>
      <c r="K5" s="2">
        <f t="shared" si="4"/>
        <v>12.585999999999999</v>
      </c>
      <c r="L5" s="9">
        <f t="shared" ref="L5:L9" si="5">A5*J5/10</f>
        <v>3.1465E-2</v>
      </c>
      <c r="N5">
        <v>59.9</v>
      </c>
      <c r="O5">
        <v>13.13</v>
      </c>
    </row>
    <row r="6" spans="1:15" x14ac:dyDescent="0.25">
      <c r="A6" s="8">
        <v>0.75</v>
      </c>
      <c r="B6" s="3">
        <v>0.89139999999999997</v>
      </c>
      <c r="C6" s="2">
        <f t="shared" si="0"/>
        <v>11.885333333333334</v>
      </c>
      <c r="D6" s="9">
        <f t="shared" si="1"/>
        <v>6.6854999999999998E-2</v>
      </c>
      <c r="E6" s="8">
        <v>0.75</v>
      </c>
      <c r="F6" s="3">
        <v>0.91239999999999999</v>
      </c>
      <c r="G6" s="2">
        <f t="shared" si="2"/>
        <v>12.165333333333335</v>
      </c>
      <c r="H6" s="9">
        <f t="shared" si="3"/>
        <v>6.8430000000000005E-2</v>
      </c>
      <c r="I6" s="4">
        <v>0.75</v>
      </c>
      <c r="J6" s="3">
        <v>0.94159999999999999</v>
      </c>
      <c r="K6" s="2">
        <f t="shared" si="4"/>
        <v>12.554666666666668</v>
      </c>
      <c r="L6" s="9">
        <f t="shared" si="5"/>
        <v>7.0619999999999988E-2</v>
      </c>
    </row>
    <row r="7" spans="1:15" x14ac:dyDescent="0.25">
      <c r="A7" s="8">
        <v>1</v>
      </c>
      <c r="B7" s="3">
        <v>1.2133</v>
      </c>
      <c r="C7" s="2">
        <f t="shared" si="0"/>
        <v>12.133000000000001</v>
      </c>
      <c r="D7" s="9">
        <f t="shared" si="1"/>
        <v>0.12133000000000001</v>
      </c>
      <c r="E7" s="8">
        <v>1</v>
      </c>
      <c r="F7" s="3">
        <v>1.2414000000000001</v>
      </c>
      <c r="G7" s="2">
        <f t="shared" si="2"/>
        <v>12.414000000000001</v>
      </c>
      <c r="H7" s="9">
        <f t="shared" si="3"/>
        <v>0.12414</v>
      </c>
      <c r="I7" s="4">
        <v>1</v>
      </c>
      <c r="J7" s="3">
        <v>1.2801</v>
      </c>
      <c r="K7" s="2">
        <f t="shared" si="4"/>
        <v>12.801</v>
      </c>
      <c r="L7" s="9">
        <f t="shared" si="5"/>
        <v>0.12801000000000001</v>
      </c>
    </row>
    <row r="8" spans="1:15" x14ac:dyDescent="0.25">
      <c r="A8" s="8">
        <v>1.25</v>
      </c>
      <c r="B8" s="3">
        <v>1.5592999999999999</v>
      </c>
      <c r="C8" s="2">
        <f t="shared" si="0"/>
        <v>12.474399999999999</v>
      </c>
      <c r="D8" s="9">
        <f t="shared" si="1"/>
        <v>0.19491249999999999</v>
      </c>
      <c r="E8" s="8">
        <v>1.25</v>
      </c>
      <c r="F8" s="3">
        <v>1.5945</v>
      </c>
      <c r="G8" s="2">
        <f t="shared" si="2"/>
        <v>12.756</v>
      </c>
      <c r="H8" s="9">
        <f t="shared" si="3"/>
        <v>0.1993125</v>
      </c>
      <c r="I8" s="4">
        <v>1.25</v>
      </c>
      <c r="J8" s="3">
        <v>1.6429</v>
      </c>
      <c r="K8" s="2">
        <f t="shared" si="4"/>
        <v>13.143200000000002</v>
      </c>
      <c r="L8" s="9">
        <f t="shared" si="5"/>
        <v>0.20536250000000003</v>
      </c>
    </row>
    <row r="9" spans="1:15" ht="15.75" thickBot="1" x14ac:dyDescent="0.3">
      <c r="A9" s="10">
        <v>1.5</v>
      </c>
      <c r="B9" s="11">
        <v>1.9408000000000001</v>
      </c>
      <c r="C9" s="12">
        <f t="shared" si="0"/>
        <v>12.938666666666668</v>
      </c>
      <c r="D9" s="14">
        <f t="shared" si="1"/>
        <v>0.29111999999999999</v>
      </c>
      <c r="E9" s="10">
        <v>1.5</v>
      </c>
      <c r="F9" s="11">
        <v>1.9842</v>
      </c>
      <c r="G9" s="12">
        <f t="shared" si="2"/>
        <v>13.228</v>
      </c>
      <c r="H9" s="14">
        <f t="shared" si="3"/>
        <v>0.29763000000000001</v>
      </c>
      <c r="I9" s="16">
        <v>1.5</v>
      </c>
      <c r="J9" s="11">
        <v>2.0428999999999999</v>
      </c>
      <c r="K9" s="12">
        <f t="shared" si="4"/>
        <v>13.619333333333332</v>
      </c>
      <c r="L9" s="14">
        <f t="shared" si="5"/>
        <v>0.30643500000000001</v>
      </c>
    </row>
    <row r="10" spans="1:15" ht="15.75" thickBot="1" x14ac:dyDescent="0.3"/>
    <row r="11" spans="1:15" ht="15.75" thickBot="1" x14ac:dyDescent="0.3">
      <c r="C11" s="17" t="s">
        <v>3</v>
      </c>
      <c r="D11" s="18"/>
      <c r="E11" s="18"/>
      <c r="F11" s="19"/>
      <c r="G11" s="18" t="s">
        <v>4</v>
      </c>
      <c r="H11" s="18"/>
      <c r="I11" s="18"/>
      <c r="J11" s="19"/>
    </row>
    <row r="12" spans="1:15" x14ac:dyDescent="0.25">
      <c r="C12" s="6" t="s">
        <v>6</v>
      </c>
      <c r="D12" s="5" t="s">
        <v>5</v>
      </c>
      <c r="E12" s="5" t="s">
        <v>7</v>
      </c>
      <c r="F12" s="7" t="s">
        <v>8</v>
      </c>
      <c r="G12" s="15" t="s">
        <v>6</v>
      </c>
      <c r="H12" s="5" t="s">
        <v>5</v>
      </c>
      <c r="I12" s="5" t="s">
        <v>7</v>
      </c>
      <c r="J12" s="7" t="s">
        <v>8</v>
      </c>
    </row>
    <row r="13" spans="1:15" x14ac:dyDescent="0.25">
      <c r="C13" s="8">
        <v>0.1</v>
      </c>
      <c r="D13" s="3">
        <v>0.1273</v>
      </c>
      <c r="E13" s="1">
        <f>10*D13/A3</f>
        <v>12.729999999999999</v>
      </c>
      <c r="F13" s="9">
        <f>A3*D13/10</f>
        <v>1.273E-3</v>
      </c>
      <c r="G13" s="4">
        <v>0.1</v>
      </c>
      <c r="H13" s="3">
        <v>0.13139999999999999</v>
      </c>
      <c r="I13" s="2">
        <f>10*H13/A3</f>
        <v>13.139999999999997</v>
      </c>
      <c r="J13" s="9">
        <f>A3*H13/10</f>
        <v>1.3139999999999998E-3</v>
      </c>
    </row>
    <row r="14" spans="1:15" x14ac:dyDescent="0.25">
      <c r="C14" s="8">
        <v>0.2</v>
      </c>
      <c r="D14" s="3">
        <v>0.25540000000000002</v>
      </c>
      <c r="E14" s="1">
        <f>10*D14/A4</f>
        <v>12.770000000000001</v>
      </c>
      <c r="F14" s="9">
        <f>A4*D14/10</f>
        <v>5.1080000000000006E-3</v>
      </c>
      <c r="G14" s="4">
        <v>0.2</v>
      </c>
      <c r="H14" s="3">
        <v>0.2631</v>
      </c>
      <c r="I14" s="2">
        <f>10*H14/A4</f>
        <v>13.155000000000001</v>
      </c>
      <c r="J14" s="9">
        <f>A4*H14/10</f>
        <v>5.2620000000000002E-3</v>
      </c>
    </row>
    <row r="15" spans="1:15" x14ac:dyDescent="0.25">
      <c r="C15" s="8">
        <v>0.5</v>
      </c>
      <c r="D15" s="3">
        <v>0.64319999999999999</v>
      </c>
      <c r="E15" s="1">
        <f>10*D15/A5</f>
        <v>12.864000000000001</v>
      </c>
      <c r="F15" s="9">
        <f>A5*D15/10</f>
        <v>3.2160000000000001E-2</v>
      </c>
      <c r="G15" s="4">
        <v>0.5</v>
      </c>
      <c r="H15" s="3">
        <v>0.66390000000000005</v>
      </c>
      <c r="I15" s="2">
        <f>10*H15/A5</f>
        <v>13.278</v>
      </c>
      <c r="J15" s="9">
        <f>A5*H15/10</f>
        <v>3.3195000000000002E-2</v>
      </c>
    </row>
    <row r="16" spans="1:15" x14ac:dyDescent="0.25">
      <c r="C16" s="8">
        <v>0.75</v>
      </c>
      <c r="D16" s="3">
        <v>0.97809999999999997</v>
      </c>
      <c r="E16" s="1">
        <f>10*D16/A6</f>
        <v>13.041333333333332</v>
      </c>
      <c r="F16" s="9">
        <f>A6*D16/10</f>
        <v>7.3357499999999992E-2</v>
      </c>
      <c r="G16" s="4">
        <v>0.75</v>
      </c>
      <c r="H16" s="3">
        <v>1.0096000000000001</v>
      </c>
      <c r="I16" s="2">
        <f>10*H16/A6</f>
        <v>13.461333333333334</v>
      </c>
      <c r="J16" s="9">
        <f>A6*H16/10</f>
        <v>7.572000000000001E-2</v>
      </c>
    </row>
    <row r="17" spans="3:37" x14ac:dyDescent="0.25">
      <c r="C17" s="8">
        <v>1</v>
      </c>
      <c r="D17" s="3">
        <v>1.3311999999999999</v>
      </c>
      <c r="E17" s="1">
        <f>10*D17/A7</f>
        <v>13.311999999999999</v>
      </c>
      <c r="F17" s="9">
        <f>A7*D17/10</f>
        <v>0.13311999999999999</v>
      </c>
      <c r="G17" s="4">
        <v>1</v>
      </c>
      <c r="H17" s="3">
        <v>1.3714999999999999</v>
      </c>
      <c r="I17" s="2">
        <f>10*H17/A7</f>
        <v>13.715</v>
      </c>
      <c r="J17" s="9">
        <f>A7*H17/10</f>
        <v>0.13714999999999999</v>
      </c>
    </row>
    <row r="18" spans="3:37" x14ac:dyDescent="0.25">
      <c r="C18" s="8">
        <v>1.25</v>
      </c>
      <c r="D18" s="3">
        <v>1.7082999999999999</v>
      </c>
      <c r="E18" s="1">
        <f>10*D18/A8</f>
        <v>13.666399999999999</v>
      </c>
      <c r="F18" s="9">
        <f>A8*D18/10</f>
        <v>0.21353749999999999</v>
      </c>
      <c r="G18" s="4">
        <v>1.25</v>
      </c>
      <c r="H18" s="3">
        <v>1.7544</v>
      </c>
      <c r="I18" s="2">
        <f>10*H18/A8</f>
        <v>14.0352</v>
      </c>
      <c r="J18" s="9">
        <f>A8*H18/10</f>
        <v>0.21929999999999999</v>
      </c>
    </row>
    <row r="19" spans="3:37" ht="15.75" thickBot="1" x14ac:dyDescent="0.3">
      <c r="C19" s="10">
        <v>1.5</v>
      </c>
      <c r="D19" s="11">
        <v>2.1269999999999998</v>
      </c>
      <c r="E19" s="13">
        <f>10*D19/A9</f>
        <v>14.179999999999998</v>
      </c>
      <c r="F19" s="14">
        <f>A9*D19/10</f>
        <v>0.31904999999999994</v>
      </c>
      <c r="G19" s="16">
        <v>1.5</v>
      </c>
      <c r="H19" s="11">
        <v>2.1880000000000002</v>
      </c>
      <c r="I19" s="12">
        <f>10*H19/A9</f>
        <v>14.586666666666668</v>
      </c>
      <c r="J19" s="14">
        <f>A9*H19/10</f>
        <v>0.32819999999999999</v>
      </c>
    </row>
    <row r="21" spans="3:37" ht="15.75" thickBot="1" x14ac:dyDescent="0.3"/>
    <row r="22" spans="3:37" ht="15.75" thickBot="1" x14ac:dyDescent="0.3">
      <c r="N22" s="17" t="s">
        <v>1</v>
      </c>
      <c r="O22" s="18"/>
      <c r="P22" s="18"/>
      <c r="Q22" s="19"/>
      <c r="R22" s="17" t="s">
        <v>0</v>
      </c>
      <c r="S22" s="18"/>
      <c r="T22" s="18"/>
      <c r="U22" s="19"/>
      <c r="V22" s="18"/>
      <c r="W22" s="18" t="s">
        <v>2</v>
      </c>
      <c r="X22" s="18"/>
      <c r="Y22" s="18"/>
      <c r="Z22" s="19"/>
      <c r="AA22" s="18"/>
      <c r="AB22" s="17" t="s">
        <v>3</v>
      </c>
      <c r="AC22" s="18"/>
      <c r="AD22" s="18"/>
      <c r="AE22" s="19"/>
      <c r="AF22" s="18"/>
      <c r="AG22" s="18" t="s">
        <v>4</v>
      </c>
      <c r="AH22" s="18"/>
      <c r="AI22" s="18"/>
      <c r="AJ22" s="19"/>
    </row>
    <row r="23" spans="3:37" x14ac:dyDescent="0.25">
      <c r="N23" s="6" t="s">
        <v>6</v>
      </c>
      <c r="O23" s="5" t="s">
        <v>5</v>
      </c>
      <c r="P23" s="5" t="s">
        <v>7</v>
      </c>
      <c r="Q23" s="7" t="s">
        <v>8</v>
      </c>
      <c r="R23" s="6" t="s">
        <v>6</v>
      </c>
      <c r="S23" s="5" t="s">
        <v>5</v>
      </c>
      <c r="T23" s="5" t="s">
        <v>7</v>
      </c>
      <c r="U23" s="7" t="s">
        <v>8</v>
      </c>
      <c r="V23" s="20" t="s">
        <v>9</v>
      </c>
      <c r="W23" s="15" t="s">
        <v>6</v>
      </c>
      <c r="X23" s="5" t="s">
        <v>5</v>
      </c>
      <c r="Y23" s="5" t="s">
        <v>7</v>
      </c>
      <c r="Z23" s="7" t="s">
        <v>8</v>
      </c>
      <c r="AA23" s="20" t="s">
        <v>9</v>
      </c>
      <c r="AB23" s="6" t="s">
        <v>6</v>
      </c>
      <c r="AC23" s="5" t="s">
        <v>5</v>
      </c>
      <c r="AD23" s="5" t="s">
        <v>7</v>
      </c>
      <c r="AE23" s="7" t="s">
        <v>8</v>
      </c>
      <c r="AF23" s="20" t="s">
        <v>9</v>
      </c>
      <c r="AG23" s="15" t="s">
        <v>6</v>
      </c>
      <c r="AH23" s="5" t="s">
        <v>5</v>
      </c>
      <c r="AI23" s="5" t="s">
        <v>7</v>
      </c>
      <c r="AJ23" s="7" t="s">
        <v>8</v>
      </c>
      <c r="AK23" s="22" t="s">
        <v>9</v>
      </c>
    </row>
    <row r="24" spans="3:37" x14ac:dyDescent="0.25">
      <c r="N24" s="8">
        <v>0.1</v>
      </c>
      <c r="O24" s="3">
        <v>0.1159</v>
      </c>
      <c r="P24" s="2">
        <f>10*O24/N24</f>
        <v>11.59</v>
      </c>
      <c r="Q24" s="9">
        <f>N24*O24/10</f>
        <v>1.1590000000000001E-3</v>
      </c>
      <c r="R24" s="8">
        <v>0.1</v>
      </c>
      <c r="S24" s="3">
        <v>0.1188</v>
      </c>
      <c r="T24" s="2">
        <f>10*S24/R24</f>
        <v>11.879999999999999</v>
      </c>
      <c r="U24" s="9">
        <f>N24*S24/10</f>
        <v>1.1880000000000003E-3</v>
      </c>
      <c r="V24" s="21">
        <f>U24+0.002</f>
        <v>3.1880000000000003E-3</v>
      </c>
      <c r="W24" s="4">
        <v>0.1</v>
      </c>
      <c r="X24" s="3">
        <v>0.1227</v>
      </c>
      <c r="Y24" s="2">
        <f>10*X24/N24</f>
        <v>12.27</v>
      </c>
      <c r="Z24" s="9">
        <f>N24*X24/10</f>
        <v>1.2270000000000002E-3</v>
      </c>
      <c r="AA24" s="21">
        <f>Z24+0.005</f>
        <v>6.2269999999999999E-3</v>
      </c>
      <c r="AB24" s="8">
        <v>0.1</v>
      </c>
      <c r="AC24" s="3">
        <v>0.1273</v>
      </c>
      <c r="AD24" s="1">
        <f>10*AC24/AB24</f>
        <v>12.729999999999999</v>
      </c>
      <c r="AE24" s="9">
        <f>AB24*AC24/10</f>
        <v>1.273E-3</v>
      </c>
      <c r="AF24" s="21">
        <f>AE24+0.008</f>
        <v>9.273E-3</v>
      </c>
      <c r="AG24" s="4">
        <v>0.1</v>
      </c>
      <c r="AH24" s="3">
        <v>0.13139999999999999</v>
      </c>
      <c r="AI24" s="2">
        <f>10*AH24/AG24</f>
        <v>13.139999999999997</v>
      </c>
      <c r="AJ24" s="9">
        <f>AG24*AH24/10</f>
        <v>1.3139999999999998E-3</v>
      </c>
      <c r="AK24" s="23">
        <f>AJ24+0.011</f>
        <v>1.2313999999999999E-2</v>
      </c>
    </row>
    <row r="25" spans="3:37" x14ac:dyDescent="0.25">
      <c r="N25" s="8">
        <v>0.2</v>
      </c>
      <c r="O25" s="3">
        <v>0.23200000000000001</v>
      </c>
      <c r="P25" s="2">
        <f t="shared" ref="P25:P30" si="6">10*O25/N25</f>
        <v>11.600000000000001</v>
      </c>
      <c r="Q25" s="9">
        <f t="shared" ref="Q25:Q30" si="7">N25*O25/10</f>
        <v>4.64E-3</v>
      </c>
      <c r="R25" s="8">
        <v>0.2</v>
      </c>
      <c r="S25" s="3">
        <v>0.23769999999999999</v>
      </c>
      <c r="T25" s="2">
        <f t="shared" ref="T25:T30" si="8">10*S25/R25</f>
        <v>11.884999999999998</v>
      </c>
      <c r="U25" s="9">
        <f t="shared" ref="U25:U30" si="9">N25*S25/10</f>
        <v>4.7539999999999995E-3</v>
      </c>
      <c r="V25" s="21">
        <f t="shared" ref="V25:V30" si="10">U25+0.002</f>
        <v>6.7539999999999996E-3</v>
      </c>
      <c r="W25" s="4">
        <v>0.2</v>
      </c>
      <c r="X25" s="3">
        <v>0.2455</v>
      </c>
      <c r="Y25" s="2">
        <f t="shared" ref="Y25:Y30" si="11">10*X25/N25</f>
        <v>12.275</v>
      </c>
      <c r="Z25" s="9">
        <f>N25*X25/10</f>
        <v>4.9100000000000003E-3</v>
      </c>
      <c r="AA25" s="21">
        <f t="shared" ref="AA25:AA30" si="12">Z25+0.005</f>
        <v>9.9100000000000004E-3</v>
      </c>
      <c r="AB25" s="8">
        <v>0.2</v>
      </c>
      <c r="AC25" s="3">
        <v>0.25540000000000002</v>
      </c>
      <c r="AD25" s="1">
        <f t="shared" ref="AD25:AD30" si="13">10*AC25/AB25</f>
        <v>12.770000000000001</v>
      </c>
      <c r="AE25" s="9">
        <f t="shared" ref="AE25:AE30" si="14">AB25*AC25/10</f>
        <v>5.1080000000000006E-3</v>
      </c>
      <c r="AF25" s="21">
        <f t="shared" ref="AF25:AF30" si="15">AE25+0.008</f>
        <v>1.3108000000000002E-2</v>
      </c>
      <c r="AG25" s="4">
        <v>0.2</v>
      </c>
      <c r="AH25" s="3">
        <v>0.2631</v>
      </c>
      <c r="AI25" s="2">
        <f t="shared" ref="AI25:AI30" si="16">10*AH25/AG25</f>
        <v>13.155000000000001</v>
      </c>
      <c r="AJ25" s="9">
        <f t="shared" ref="AJ25:AJ30" si="17">AG25*AH25/10</f>
        <v>5.2620000000000002E-3</v>
      </c>
      <c r="AK25" s="23">
        <f t="shared" ref="AK25:AK30" si="18">AJ25+0.011</f>
        <v>1.6261999999999999E-2</v>
      </c>
    </row>
    <row r="26" spans="3:37" x14ac:dyDescent="0.25">
      <c r="N26" s="8">
        <v>0.5</v>
      </c>
      <c r="O26" s="3">
        <v>0.58579999999999999</v>
      </c>
      <c r="P26" s="2">
        <f t="shared" si="6"/>
        <v>11.715999999999999</v>
      </c>
      <c r="Q26" s="9">
        <f t="shared" si="7"/>
        <v>2.929E-2</v>
      </c>
      <c r="R26" s="8">
        <v>0.5</v>
      </c>
      <c r="S26" s="3">
        <v>0.6</v>
      </c>
      <c r="T26" s="2">
        <f t="shared" si="8"/>
        <v>12</v>
      </c>
      <c r="U26" s="9">
        <f t="shared" si="9"/>
        <v>0.03</v>
      </c>
      <c r="V26" s="21">
        <f t="shared" si="10"/>
        <v>3.2000000000000001E-2</v>
      </c>
      <c r="W26" s="4">
        <v>0.5</v>
      </c>
      <c r="X26" s="3">
        <v>0.62929999999999997</v>
      </c>
      <c r="Y26" s="2">
        <f t="shared" si="11"/>
        <v>12.585999999999999</v>
      </c>
      <c r="Z26" s="9">
        <f t="shared" ref="Z26:Z30" si="19">N26*X26/10</f>
        <v>3.1465E-2</v>
      </c>
      <c r="AA26" s="21">
        <f t="shared" si="12"/>
        <v>3.6464999999999997E-2</v>
      </c>
      <c r="AB26" s="8">
        <v>0.5</v>
      </c>
      <c r="AC26" s="3">
        <v>0.64319999999999999</v>
      </c>
      <c r="AD26" s="1">
        <f t="shared" si="13"/>
        <v>12.864000000000001</v>
      </c>
      <c r="AE26" s="9">
        <f t="shared" si="14"/>
        <v>3.2160000000000001E-2</v>
      </c>
      <c r="AF26" s="21">
        <f t="shared" si="15"/>
        <v>4.0160000000000001E-2</v>
      </c>
      <c r="AG26" s="4">
        <v>0.5</v>
      </c>
      <c r="AH26" s="3">
        <v>0.66390000000000005</v>
      </c>
      <c r="AI26" s="2">
        <f t="shared" si="16"/>
        <v>13.278</v>
      </c>
      <c r="AJ26" s="9">
        <f t="shared" si="17"/>
        <v>3.3195000000000002E-2</v>
      </c>
      <c r="AK26" s="23">
        <f t="shared" si="18"/>
        <v>4.4194999999999998E-2</v>
      </c>
    </row>
    <row r="27" spans="3:37" x14ac:dyDescent="0.25">
      <c r="N27" s="8">
        <v>0.75</v>
      </c>
      <c r="O27" s="3">
        <v>0.89139999999999997</v>
      </c>
      <c r="P27" s="2">
        <f t="shared" si="6"/>
        <v>11.885333333333334</v>
      </c>
      <c r="Q27" s="9">
        <f t="shared" si="7"/>
        <v>6.6854999999999998E-2</v>
      </c>
      <c r="R27" s="8">
        <v>0.75</v>
      </c>
      <c r="S27" s="3">
        <v>0.91720000000000002</v>
      </c>
      <c r="T27" s="2">
        <f t="shared" si="8"/>
        <v>12.229333333333335</v>
      </c>
      <c r="U27" s="9">
        <f t="shared" si="9"/>
        <v>6.878999999999999E-2</v>
      </c>
      <c r="V27" s="21">
        <f t="shared" si="10"/>
        <v>7.0789999999999992E-2</v>
      </c>
      <c r="W27" s="4">
        <v>0.75</v>
      </c>
      <c r="X27" s="3">
        <v>0.96089999999999998</v>
      </c>
      <c r="Y27" s="2">
        <f t="shared" si="11"/>
        <v>12.811999999999999</v>
      </c>
      <c r="Z27" s="9">
        <f t="shared" si="19"/>
        <v>7.2067499999999993E-2</v>
      </c>
      <c r="AA27" s="21">
        <f t="shared" si="12"/>
        <v>7.7067499999999997E-2</v>
      </c>
      <c r="AB27" s="8">
        <v>0.75</v>
      </c>
      <c r="AC27" s="3">
        <v>0.97809999999999997</v>
      </c>
      <c r="AD27" s="1">
        <f t="shared" si="13"/>
        <v>13.041333333333332</v>
      </c>
      <c r="AE27" s="9">
        <f t="shared" si="14"/>
        <v>7.3357499999999992E-2</v>
      </c>
      <c r="AF27" s="21">
        <f t="shared" si="15"/>
        <v>8.1357499999999999E-2</v>
      </c>
      <c r="AG27" s="4">
        <v>0.75</v>
      </c>
      <c r="AH27" s="3">
        <v>1.0096000000000001</v>
      </c>
      <c r="AI27" s="2">
        <f t="shared" si="16"/>
        <v>13.461333333333334</v>
      </c>
      <c r="AJ27" s="9">
        <f t="shared" si="17"/>
        <v>7.572000000000001E-2</v>
      </c>
      <c r="AK27" s="23">
        <f t="shared" si="18"/>
        <v>8.6720000000000005E-2</v>
      </c>
    </row>
    <row r="28" spans="3:37" x14ac:dyDescent="0.25">
      <c r="N28" s="8">
        <v>1</v>
      </c>
      <c r="O28" s="3">
        <v>1.2133</v>
      </c>
      <c r="P28" s="2">
        <f t="shared" si="6"/>
        <v>12.133000000000001</v>
      </c>
      <c r="Q28" s="9">
        <f t="shared" si="7"/>
        <v>0.12133000000000001</v>
      </c>
      <c r="R28" s="8">
        <v>1</v>
      </c>
      <c r="S28" s="3">
        <v>1.2485999999999999</v>
      </c>
      <c r="T28" s="2">
        <f t="shared" si="8"/>
        <v>12.485999999999999</v>
      </c>
      <c r="U28" s="9">
        <f t="shared" si="9"/>
        <v>0.12486</v>
      </c>
      <c r="V28" s="21">
        <f t="shared" si="10"/>
        <v>0.12686</v>
      </c>
      <c r="W28" s="4">
        <v>1</v>
      </c>
      <c r="X28" s="3">
        <v>1.3096000000000001</v>
      </c>
      <c r="Y28" s="2">
        <f t="shared" si="11"/>
        <v>13.096</v>
      </c>
      <c r="Z28" s="9">
        <f t="shared" si="19"/>
        <v>0.13096000000000002</v>
      </c>
      <c r="AA28" s="21">
        <f t="shared" si="12"/>
        <v>0.13596000000000003</v>
      </c>
      <c r="AB28" s="8">
        <v>1</v>
      </c>
      <c r="AC28" s="3">
        <v>1.3311999999999999</v>
      </c>
      <c r="AD28" s="1">
        <f t="shared" si="13"/>
        <v>13.311999999999999</v>
      </c>
      <c r="AE28" s="9">
        <f t="shared" si="14"/>
        <v>0.13311999999999999</v>
      </c>
      <c r="AF28" s="21">
        <f t="shared" si="15"/>
        <v>0.14112</v>
      </c>
      <c r="AG28" s="4">
        <v>1</v>
      </c>
      <c r="AH28" s="3">
        <v>1.3714999999999999</v>
      </c>
      <c r="AI28" s="2">
        <f t="shared" si="16"/>
        <v>13.715</v>
      </c>
      <c r="AJ28" s="9">
        <f t="shared" si="17"/>
        <v>0.13714999999999999</v>
      </c>
      <c r="AK28" s="23">
        <f t="shared" si="18"/>
        <v>0.14815</v>
      </c>
    </row>
    <row r="29" spans="3:37" x14ac:dyDescent="0.25">
      <c r="N29" s="8">
        <v>1.25</v>
      </c>
      <c r="O29" s="3">
        <v>1.5592999999999999</v>
      </c>
      <c r="P29" s="2">
        <f t="shared" si="6"/>
        <v>12.474399999999999</v>
      </c>
      <c r="Q29" s="9">
        <f t="shared" si="7"/>
        <v>0.19491249999999999</v>
      </c>
      <c r="R29" s="8">
        <v>1.25</v>
      </c>
      <c r="S29" s="3">
        <v>1.6185</v>
      </c>
      <c r="T29" s="2">
        <f t="shared" si="8"/>
        <v>12.948000000000002</v>
      </c>
      <c r="U29" s="9">
        <f t="shared" si="9"/>
        <v>0.20231250000000003</v>
      </c>
      <c r="V29" s="21">
        <f t="shared" si="10"/>
        <v>0.20431250000000004</v>
      </c>
      <c r="W29" s="4">
        <v>1.25</v>
      </c>
      <c r="X29" s="3">
        <v>1.6873</v>
      </c>
      <c r="Y29" s="2">
        <f t="shared" si="11"/>
        <v>13.4984</v>
      </c>
      <c r="Z29" s="9">
        <f t="shared" si="19"/>
        <v>0.2109125</v>
      </c>
      <c r="AA29" s="21">
        <f t="shared" si="12"/>
        <v>0.21591250000000001</v>
      </c>
      <c r="AB29" s="8">
        <v>1.25</v>
      </c>
      <c r="AC29" s="3">
        <v>1.7346999999999999</v>
      </c>
      <c r="AD29" s="1">
        <f t="shared" si="13"/>
        <v>13.877599999999997</v>
      </c>
      <c r="AE29" s="9">
        <f t="shared" si="14"/>
        <v>0.21683749999999996</v>
      </c>
      <c r="AF29" s="21">
        <f t="shared" si="15"/>
        <v>0.22483749999999997</v>
      </c>
      <c r="AG29" s="4">
        <v>1.25</v>
      </c>
      <c r="AH29" s="3">
        <v>1.7544</v>
      </c>
      <c r="AI29" s="2">
        <f t="shared" si="16"/>
        <v>14.0352</v>
      </c>
      <c r="AJ29" s="9">
        <f t="shared" si="17"/>
        <v>0.21929999999999999</v>
      </c>
      <c r="AK29" s="23">
        <f t="shared" si="18"/>
        <v>0.2303</v>
      </c>
    </row>
    <row r="30" spans="3:37" ht="15.75" thickBot="1" x14ac:dyDescent="0.3">
      <c r="N30" s="10">
        <v>1.5</v>
      </c>
      <c r="O30" s="11">
        <v>1.9408000000000001</v>
      </c>
      <c r="P30" s="12">
        <f t="shared" si="6"/>
        <v>12.938666666666668</v>
      </c>
      <c r="Q30" s="14">
        <f t="shared" si="7"/>
        <v>0.29111999999999999</v>
      </c>
      <c r="R30" s="10">
        <v>1.5</v>
      </c>
      <c r="S30" s="11">
        <v>2.048</v>
      </c>
      <c r="T30" s="12">
        <f t="shared" si="8"/>
        <v>13.653333333333334</v>
      </c>
      <c r="U30" s="14">
        <f t="shared" si="9"/>
        <v>0.30720000000000003</v>
      </c>
      <c r="V30" s="21">
        <f t="shared" si="10"/>
        <v>0.30920000000000003</v>
      </c>
      <c r="W30" s="16">
        <v>1.5</v>
      </c>
      <c r="X30" s="11">
        <v>2.0983999999999998</v>
      </c>
      <c r="Y30" s="12">
        <f t="shared" si="11"/>
        <v>13.989333333333333</v>
      </c>
      <c r="Z30" s="14">
        <f t="shared" si="19"/>
        <v>0.31475999999999998</v>
      </c>
      <c r="AA30" s="21">
        <f t="shared" si="12"/>
        <v>0.31975999999999999</v>
      </c>
      <c r="AB30" s="10">
        <v>1.5</v>
      </c>
      <c r="AC30" s="11">
        <v>2.1575000000000002</v>
      </c>
      <c r="AD30" s="1">
        <f t="shared" si="13"/>
        <v>14.383333333333335</v>
      </c>
      <c r="AE30" s="9">
        <f t="shared" si="14"/>
        <v>0.323625</v>
      </c>
      <c r="AF30" s="21">
        <f t="shared" si="15"/>
        <v>0.331625</v>
      </c>
      <c r="AG30" s="16">
        <v>1.5</v>
      </c>
      <c r="AH30" s="11">
        <v>2.1901999999999999</v>
      </c>
      <c r="AI30" s="2">
        <f t="shared" si="16"/>
        <v>14.601333333333335</v>
      </c>
      <c r="AJ30" s="9">
        <f t="shared" si="17"/>
        <v>0.32852999999999999</v>
      </c>
      <c r="AK30" s="23">
        <f t="shared" si="18"/>
        <v>0.33953</v>
      </c>
    </row>
    <row r="32" spans="3:37" x14ac:dyDescent="0.25">
      <c r="O32">
        <f>P32*100/P24</f>
        <v>13.208125814947589</v>
      </c>
      <c r="P32" s="26">
        <f>P24*SQRT((0.01/O24)^2+(0.01/N24)^2+(0.01/10)^2)</f>
        <v>1.5308217819524257</v>
      </c>
      <c r="Q32" s="26">
        <f>Q24*SQRT((0.01/O24)^2+(0.01/N24)^2+(0.01/10)^2)</f>
        <v>1.530821781952426E-4</v>
      </c>
      <c r="T32" s="27">
        <f>T24*SQRT((0.01/O24)^2+(0.01/N24)^2+(0.01/10)^2)</f>
        <v>1.5691253468157738</v>
      </c>
      <c r="U32" s="25">
        <f>U24*SQRT((0.01/S24)^2+(0.01/N24)^2+(0.01/10)^2)</f>
        <v>1.5528957255398705E-4</v>
      </c>
      <c r="V32" s="25">
        <f>U32+$T$38</f>
        <v>2.6138957255398708E-4</v>
      </c>
      <c r="Y32" s="27">
        <f>Z24*SQRT((0.01/X24)^2+(0.01/N24)^2+(0.01/10)^2)</f>
        <v>1.5829338435007322E-4</v>
      </c>
      <c r="Z32" s="24">
        <f>Z24*SQRT((0.01/X24)^2+(0.01/N24)^2+(0.01/10)^2)</f>
        <v>1.5829338435007322E-4</v>
      </c>
      <c r="AE32" s="24">
        <f>AE24*SQRT((0.01/AC24)^2+(0.01/N24)^2+(0.01/10)^2)</f>
        <v>1.6188548585033806E-4</v>
      </c>
      <c r="AJ32" s="24">
        <f>AJ24*SQRT((0.01/AH24)^2+(0.01/N24)^2+(0.01/10)^2)</f>
        <v>1.6512930265703902E-4</v>
      </c>
    </row>
    <row r="33" spans="15:36" x14ac:dyDescent="0.25">
      <c r="O33">
        <f t="shared" ref="O33:O36" si="20">P33*100/P25</f>
        <v>6.602202097232345</v>
      </c>
      <c r="P33" s="26">
        <f t="shared" ref="P33:P36" si="21">P25*SQRT((0.01/O25)^2+(0.01/N25)^2+(0.01/10)^2)</f>
        <v>0.76585544327895205</v>
      </c>
      <c r="Q33" s="26">
        <f t="shared" ref="Q33:Q36" si="22">Q25*SQRT((0.01/O25)^2+(0.01/N25)^2+(0.01/10)^2)</f>
        <v>3.0634217731158081E-4</v>
      </c>
      <c r="T33" s="27">
        <f t="shared" ref="T33:T36" si="23">T25*SQRT((0.01/O25)^2+(0.01/N25)^2+(0.01/10)^2)</f>
        <v>0.78467171925606405</v>
      </c>
      <c r="U33" s="25">
        <f t="shared" ref="U33:U36" si="24">U25*SQRT((0.01/S25)^2+(0.01/N25)^2+(0.01/10)^2)</f>
        <v>3.1068294210657906E-4</v>
      </c>
      <c r="V33" s="25">
        <f>U33+$T$38</f>
        <v>4.1678294210657904E-4</v>
      </c>
      <c r="Z33" s="24">
        <f t="shared" ref="Z33:Z36" si="25">Z25*SQRT((0.01/X25)^2+(0.01/N25)^2+(0.01/10)^2)</f>
        <v>3.1669284504074293E-4</v>
      </c>
      <c r="AE33" s="24">
        <f t="shared" ref="AE33:AE36" si="26">AE25*SQRT((0.01/AC25)^2+(0.01/N25)^2+(0.01/10)^2)</f>
        <v>3.2443065771286167E-4</v>
      </c>
      <c r="AJ33" s="24">
        <f t="shared" ref="AJ33:AJ36" si="27">AJ25*SQRT((0.01/AH25)^2+(0.01/N25)^2+(0.01/10)^2)</f>
        <v>3.3052881666202719E-4</v>
      </c>
    </row>
    <row r="34" spans="15:36" x14ac:dyDescent="0.25">
      <c r="O34">
        <f t="shared" si="20"/>
        <v>2.6313644036643691</v>
      </c>
      <c r="P34" s="26">
        <f t="shared" si="21"/>
        <v>0.30829065353331747</v>
      </c>
      <c r="Q34" s="26">
        <f>Q26*SQRT((0.01/O26)^2+(0.01/N26)^2+(0.01/10)^2)</f>
        <v>7.7072663383329369E-4</v>
      </c>
      <c r="T34" s="27">
        <f t="shared" si="23"/>
        <v>0.31576372843972433</v>
      </c>
      <c r="U34" s="25">
        <f t="shared" si="24"/>
        <v>7.8160092118676524E-4</v>
      </c>
      <c r="V34" s="25">
        <f>U34+$T$38</f>
        <v>8.8770092118676527E-4</v>
      </c>
      <c r="Z34" s="24">
        <f t="shared" si="25"/>
        <v>8.0436840827135918E-4</v>
      </c>
      <c r="AE34" s="24">
        <f t="shared" si="26"/>
        <v>8.153161997654653E-4</v>
      </c>
      <c r="AJ34" s="24">
        <f t="shared" si="27"/>
        <v>8.3178429777497006E-4</v>
      </c>
    </row>
    <row r="35" spans="15:36" x14ac:dyDescent="0.25">
      <c r="O35">
        <f t="shared" si="20"/>
        <v>1.7453601875342515</v>
      </c>
      <c r="P35" s="26">
        <f t="shared" si="21"/>
        <v>0.20744187615573756</v>
      </c>
      <c r="Q35" s="26">
        <f t="shared" si="22"/>
        <v>1.1668605533760236E-3</v>
      </c>
      <c r="T35" s="27">
        <f t="shared" si="23"/>
        <v>0.2134459152008554</v>
      </c>
      <c r="U35" s="25">
        <f t="shared" si="24"/>
        <v>1.1867973306761352E-3</v>
      </c>
      <c r="V35" s="25">
        <f>U35+$T$38</f>
        <v>1.2928973306761352E-3</v>
      </c>
      <c r="Z35" s="24">
        <f t="shared" si="25"/>
        <v>1.2210743362122758E-3</v>
      </c>
      <c r="AE35" s="24">
        <f t="shared" si="26"/>
        <v>1.2347311176147827E-3</v>
      </c>
      <c r="AJ35" s="24">
        <f t="shared" si="27"/>
        <v>1.2599705069564131E-3</v>
      </c>
    </row>
    <row r="36" spans="15:36" x14ac:dyDescent="0.25">
      <c r="O36">
        <f t="shared" si="20"/>
        <v>1.2997319388974289</v>
      </c>
      <c r="P36" s="26">
        <f t="shared" si="21"/>
        <v>0.15769647614642504</v>
      </c>
      <c r="Q36" s="26">
        <f t="shared" si="22"/>
        <v>1.5769647614642503E-3</v>
      </c>
      <c r="T36" s="27">
        <f t="shared" si="23"/>
        <v>0.16228452989073294</v>
      </c>
      <c r="U36" s="25">
        <f t="shared" si="24"/>
        <v>1.6045535140966787E-3</v>
      </c>
      <c r="V36" s="25">
        <f>U36+$T$38</f>
        <v>1.7106535140966788E-3</v>
      </c>
      <c r="Z36" s="24">
        <f t="shared" si="25"/>
        <v>1.6529375915623678E-3</v>
      </c>
      <c r="AE36" s="24">
        <f t="shared" si="26"/>
        <v>1.6702737423548272E-3</v>
      </c>
      <c r="AJ36" s="24">
        <f t="shared" si="27"/>
        <v>1.7028864825642371E-3</v>
      </c>
    </row>
    <row r="38" spans="15:36" x14ac:dyDescent="0.25">
      <c r="T38">
        <v>1.061E-4</v>
      </c>
      <c r="Z38">
        <v>2.6858999999999997E-4</v>
      </c>
      <c r="AE38">
        <v>4.261E-4</v>
      </c>
      <c r="AJ38">
        <v>5.9356000000000003E-4</v>
      </c>
    </row>
    <row r="51" spans="22:31" ht="15.75" thickBot="1" x14ac:dyDescent="0.3"/>
    <row r="52" spans="22:31" ht="15.75" thickBot="1" x14ac:dyDescent="0.3">
      <c r="V52" s="17" t="s">
        <v>10</v>
      </c>
      <c r="W52" s="18"/>
      <c r="X52" s="18"/>
      <c r="Y52" s="19"/>
      <c r="Z52" s="34" t="s">
        <v>15</v>
      </c>
      <c r="AA52" s="35"/>
      <c r="AB52" s="18"/>
      <c r="AC52" s="18"/>
      <c r="AD52" s="19"/>
    </row>
    <row r="53" spans="22:31" x14ac:dyDescent="0.25">
      <c r="V53" s="6" t="s">
        <v>11</v>
      </c>
      <c r="W53" s="5" t="s">
        <v>12</v>
      </c>
      <c r="X53" s="5" t="s">
        <v>13</v>
      </c>
      <c r="Y53" s="7" t="s">
        <v>14</v>
      </c>
      <c r="Z53" s="15" t="s">
        <v>11</v>
      </c>
      <c r="AA53" s="5" t="s">
        <v>12</v>
      </c>
      <c r="AB53" s="5" t="s">
        <v>13</v>
      </c>
      <c r="AC53" s="5" t="s">
        <v>14</v>
      </c>
      <c r="AD53" s="7" t="s">
        <v>16</v>
      </c>
    </row>
    <row r="54" spans="22:31" x14ac:dyDescent="0.25">
      <c r="V54" s="29">
        <f>Q24*SQRT((0.01/O24)^2+(0.01/N24)^2+(0.01/10)^2)</f>
        <v>1.530821781952426E-4</v>
      </c>
      <c r="W54" s="28">
        <f>P24*SQRT((0.01/O24)^2+(0.01/N24)^2+(0.01/10)^2)</f>
        <v>1.5308217819524257</v>
      </c>
      <c r="X54" s="28">
        <f>V54*100/Q24</f>
        <v>13.208125814947591</v>
      </c>
      <c r="Y54" s="30">
        <f>W54*100/P24</f>
        <v>13.208125814947589</v>
      </c>
      <c r="Z54" s="4">
        <f>U24*SQRT((0.01/S24)^2+(0.01/N24)^2+(0.01/10)^2)</f>
        <v>1.5528957255398705E-4</v>
      </c>
      <c r="AA54" s="28">
        <f>T24*SQRT((0.01/O24)^2+(0.01/N24)^2+(0.01/10)^2)</f>
        <v>1.5691253468157738</v>
      </c>
      <c r="AB54" s="28">
        <f>Z54*100/U24</f>
        <v>13.071512841244699</v>
      </c>
      <c r="AC54" s="28">
        <f>AA54*100/T24</f>
        <v>13.208125814947591</v>
      </c>
      <c r="AD54" s="30">
        <f>0.00011*100/U24</f>
        <v>9.2592592592592577</v>
      </c>
    </row>
    <row r="55" spans="22:31" x14ac:dyDescent="0.25">
      <c r="V55" s="29">
        <f>Q25*SQRT((0.01/O25)^2+(0.01/N25)^2+(0.01/10)^2)</f>
        <v>3.0634217731158081E-4</v>
      </c>
      <c r="W55" s="28">
        <f>P25*SQRT((0.01/O25)^2+(0.01/N25)^2+(0.01/10)^2)</f>
        <v>0.76585544327895205</v>
      </c>
      <c r="X55" s="28">
        <f>V55*100/Q25</f>
        <v>6.602202097232345</v>
      </c>
      <c r="Y55" s="30">
        <f>W55*100/P25</f>
        <v>6.602202097232345</v>
      </c>
      <c r="Z55" s="4">
        <f>U25*SQRT((0.01/S25)^2+(0.01/N25)^2+(0.01/10)^2)</f>
        <v>3.1068294210657906E-4</v>
      </c>
      <c r="AA55" s="28">
        <f>T25*SQRT((0.01/O25)^2+(0.01/N25)^2+(0.01/10)^2)</f>
        <v>0.78467171925606405</v>
      </c>
      <c r="AB55" s="28">
        <f>Z55*100/U25</f>
        <v>6.5351901999701116</v>
      </c>
      <c r="AC55" s="28">
        <f>AA55*100/T25</f>
        <v>6.602202097232345</v>
      </c>
      <c r="AD55" s="30">
        <f>0.00011*100/U25</f>
        <v>2.3138409760201939</v>
      </c>
    </row>
    <row r="56" spans="22:31" x14ac:dyDescent="0.25">
      <c r="V56" s="29">
        <f>Q26*SQRT((0.01/O26)^2+(0.01/N26)^2+(0.01/10)^2)</f>
        <v>7.7072663383329369E-4</v>
      </c>
      <c r="W56" s="28">
        <f>P26*SQRT((0.01/O26)^2+(0.01/N26)^2+(0.01/10)^2)</f>
        <v>0.30829065353331747</v>
      </c>
      <c r="X56" s="28">
        <f>V56*100/Q26</f>
        <v>2.6313644036643691</v>
      </c>
      <c r="Y56" s="30">
        <f>W56*100/P26</f>
        <v>2.6313644036643691</v>
      </c>
      <c r="Z56" s="4">
        <f>U26*SQRT((0.01/S26)^2+(0.01/N26)^2+(0.01/10)^2)</f>
        <v>7.8160092118676524E-4</v>
      </c>
      <c r="AA56" s="28">
        <f>T26*SQRT((0.01/O26)^2+(0.01/N26)^2+(0.01/10)^2)</f>
        <v>0.31576372843972433</v>
      </c>
      <c r="AB56" s="28">
        <f>Z56*100/U26</f>
        <v>2.6053364039558842</v>
      </c>
      <c r="AC56" s="28">
        <f>AA56*100/T26</f>
        <v>2.6313644036643695</v>
      </c>
      <c r="AD56" s="30">
        <f>0.00011*100/U26</f>
        <v>0.3666666666666667</v>
      </c>
    </row>
    <row r="57" spans="22:31" x14ac:dyDescent="0.25">
      <c r="V57" s="29">
        <f>Q27*SQRT((0.01/O27)^2+(0.01/N27)^2+(0.01/10)^2)</f>
        <v>1.1668605533760236E-3</v>
      </c>
      <c r="W57" s="28">
        <f>P27*SQRT((0.01/O27)^2+(0.01/N27)^2+(0.01/10)^2)</f>
        <v>0.20744187615573756</v>
      </c>
      <c r="X57" s="28">
        <f>V57*100/Q27</f>
        <v>1.7453601875342513</v>
      </c>
      <c r="Y57" s="30">
        <f>W57*100/P27</f>
        <v>1.7453601875342515</v>
      </c>
      <c r="Z57" s="4">
        <f>U27*SQRT((0.01/S27)^2+(0.01/N27)^2+(0.01/10)^2)</f>
        <v>1.1867973306761352E-3</v>
      </c>
      <c r="AA57" s="28">
        <f>T27*SQRT((0.01/O27)^2+(0.01/N27)^2+(0.01/10)^2)</f>
        <v>0.2134459152008554</v>
      </c>
      <c r="AB57" s="28">
        <f>Z57*100/U27</f>
        <v>1.725246882797115</v>
      </c>
      <c r="AC57" s="28">
        <f>AA57*100/T27</f>
        <v>1.7453601875342513</v>
      </c>
      <c r="AD57" s="30">
        <f>0.00011*100/U27</f>
        <v>0.1599069632213985</v>
      </c>
    </row>
    <row r="58" spans="22:31" x14ac:dyDescent="0.25">
      <c r="V58" s="29">
        <f>Q28*SQRT((0.01/O28)^2+(0.01/N28)^2+(0.01/10)^2)</f>
        <v>1.5769647614642503E-3</v>
      </c>
      <c r="W58" s="28">
        <f>P28*SQRT((0.01/O28)^2+(0.01/N28)^2+(0.01/10)^2)</f>
        <v>0.15769647614642504</v>
      </c>
      <c r="X58" s="28">
        <f>V58*100/Q28</f>
        <v>1.2997319388974287</v>
      </c>
      <c r="Y58" s="30">
        <f>W58*100/P28</f>
        <v>1.2997319388974289</v>
      </c>
      <c r="Z58" s="4">
        <f>U28*SQRT((0.01/S28)^2+(0.01/N28)^2+(0.01/10)^2)</f>
        <v>1.6045535140966787E-3</v>
      </c>
      <c r="AA58" s="28">
        <f>T28*SQRT((0.01/O28)^2+(0.01/N28)^2+(0.01/10)^2)</f>
        <v>0.16228452989073294</v>
      </c>
      <c r="AB58" s="28">
        <f>Z58*100/U28</f>
        <v>1.285082103232964</v>
      </c>
      <c r="AC58" s="28">
        <f>AA58*100/T28</f>
        <v>1.2997319388974287</v>
      </c>
      <c r="AD58" s="30">
        <f>0.00011*100/U28</f>
        <v>8.8098670510972296E-2</v>
      </c>
    </row>
    <row r="59" spans="22:31" x14ac:dyDescent="0.25">
      <c r="V59" s="29">
        <f>Q29*SQRT((0.01/O29)^2+(0.01/N29)^2+(0.01/10)^2)</f>
        <v>2.0079609987886343E-3</v>
      </c>
      <c r="W59" s="28">
        <f>P29*SQRT((0.01/O29)^2+(0.01/N29)^2+(0.01/10)^2)</f>
        <v>0.1285095039224726</v>
      </c>
      <c r="X59" s="28">
        <f>V59*100/Q29</f>
        <v>1.0301858520046865</v>
      </c>
      <c r="Y59" s="30">
        <f>W59*100/P29</f>
        <v>1.0301858520046865</v>
      </c>
      <c r="Z59" s="4">
        <f>U29*SQRT((0.01/S29)^2+(0.01/N29)^2+(0.01/10)^2)</f>
        <v>2.0549872499984645E-3</v>
      </c>
      <c r="AA59" s="28">
        <f>T29*SQRT((0.01/O29)^2+(0.01/N29)^2+(0.01/10)^2)</f>
        <v>0.1333884641175668</v>
      </c>
      <c r="AB59" s="28">
        <f>Z59*100/U29</f>
        <v>1.0157490268759786</v>
      </c>
      <c r="AC59" s="28">
        <f>AA59*100/T29</f>
        <v>1.0301858520046863</v>
      </c>
      <c r="AD59" s="30">
        <f>0.00011*100/U29</f>
        <v>5.4371331479765209E-2</v>
      </c>
    </row>
    <row r="60" spans="22:31" ht="15.75" thickBot="1" x14ac:dyDescent="0.3">
      <c r="V60" s="31">
        <f>Q30*SQRT((0.01/O30)^2+(0.01/N30)^2+(0.01/10)^2)</f>
        <v>2.4701124456995883E-3</v>
      </c>
      <c r="W60" s="32">
        <f>P30*SQRT((0.01/O30)^2+(0.01/N30)^2+(0.01/10)^2)</f>
        <v>0.10978277536442616</v>
      </c>
      <c r="X60" s="32">
        <f>V60*100/Q30</f>
        <v>0.84848600085861103</v>
      </c>
      <c r="Y60" s="33">
        <f>W60*100/P30</f>
        <v>0.84848600085861092</v>
      </c>
      <c r="Z60" s="16">
        <f>U30*SQRT((0.01/S30)^2+(0.01/N30)^2+(0.01/10)^2)</f>
        <v>2.557083463635867E-3</v>
      </c>
      <c r="AA60" s="32">
        <f>T30*SQRT((0.01/O30)^2+(0.01/N30)^2+(0.01/10)^2)</f>
        <v>0.11584662198389568</v>
      </c>
      <c r="AB60" s="32">
        <f>Z60*100/U30</f>
        <v>0.83238393998563365</v>
      </c>
      <c r="AC60" s="32">
        <f>AA60*100/T30</f>
        <v>0.84848600085861081</v>
      </c>
      <c r="AD60" s="33">
        <f>0.00011*100/U30</f>
        <v>3.5807291666666664E-2</v>
      </c>
    </row>
    <row r="61" spans="22:31" ht="15.75" thickBot="1" x14ac:dyDescent="0.3"/>
    <row r="62" spans="22:31" ht="15.75" thickBot="1" x14ac:dyDescent="0.3">
      <c r="V62" s="17" t="s">
        <v>17</v>
      </c>
      <c r="W62" s="18"/>
      <c r="X62" s="18"/>
      <c r="Y62" s="18"/>
      <c r="Z62" s="19"/>
      <c r="AA62" s="18" t="s">
        <v>18</v>
      </c>
      <c r="AB62" s="18"/>
      <c r="AC62" s="18"/>
      <c r="AD62" s="18"/>
      <c r="AE62" s="19"/>
    </row>
    <row r="63" spans="22:31" x14ac:dyDescent="0.25">
      <c r="V63" s="6" t="s">
        <v>11</v>
      </c>
      <c r="W63" s="5" t="s">
        <v>12</v>
      </c>
      <c r="X63" s="5" t="s">
        <v>13</v>
      </c>
      <c r="Y63" s="5" t="s">
        <v>14</v>
      </c>
      <c r="Z63" s="7" t="s">
        <v>16</v>
      </c>
      <c r="AA63" s="15" t="s">
        <v>11</v>
      </c>
      <c r="AB63" s="5" t="s">
        <v>12</v>
      </c>
      <c r="AC63" s="5" t="s">
        <v>13</v>
      </c>
      <c r="AD63" s="5" t="s">
        <v>14</v>
      </c>
      <c r="AE63" s="7" t="s">
        <v>16</v>
      </c>
    </row>
    <row r="64" spans="22:31" x14ac:dyDescent="0.25">
      <c r="V64" s="8">
        <f>Z24*SQRT((0.01/X24)^2+(0.01/N24)^2+(0.01/10)^2)</f>
        <v>1.5829338435007322E-4</v>
      </c>
      <c r="W64" s="28">
        <f>Y24*SQRT((0.01/X24)^2+(0.01/N24)^2+(0.01/10)^2)</f>
        <v>1.5829338435007319</v>
      </c>
      <c r="X64" s="28">
        <f>V64*100/Z24</f>
        <v>12.900846320299365</v>
      </c>
      <c r="Y64" s="28">
        <f>W64*100/Y24</f>
        <v>12.900846320299364</v>
      </c>
      <c r="Z64" s="30">
        <f>0.00027*100/Z24</f>
        <v>22.004889975550117</v>
      </c>
      <c r="AA64" s="4">
        <f>AE24*SQRT((0.01/AC24)^2+(0.01/N24)^2+(0.01/10)^2)</f>
        <v>1.6188548585033806E-4</v>
      </c>
      <c r="AB64" s="28">
        <f>AD24*SQRT((0.01/AC24)^2+(0.01/N24)^2+(0.01/10)^2)</f>
        <v>1.6188548585033802</v>
      </c>
      <c r="AC64" s="28">
        <f>AA64*100/AE24</f>
        <v>12.716848849201734</v>
      </c>
      <c r="AD64" s="28">
        <f>AB64*100/AD24</f>
        <v>12.716848849201732</v>
      </c>
      <c r="AE64" s="30">
        <f>0.00043*100/AE24</f>
        <v>33.778476040848389</v>
      </c>
    </row>
    <row r="65" spans="22:31" x14ac:dyDescent="0.25">
      <c r="V65" s="8">
        <f>Z25*SQRT((0.01/X25)^2+(0.01/N25)^2+(0.01/10)^2)</f>
        <v>3.1669284504074293E-4</v>
      </c>
      <c r="W65" s="28">
        <f>Y25*SQRT((0.01/X25)^2+(0.01/N25)^2+(0.01/10)^2)</f>
        <v>0.79173211260185727</v>
      </c>
      <c r="X65" s="28">
        <f>V65*100/Z25</f>
        <v>6.4499561108094285</v>
      </c>
      <c r="Y65" s="28">
        <f>W65*100/Y25</f>
        <v>6.4499561108094277</v>
      </c>
      <c r="Z65" s="30">
        <f>0.00027*100/Z25</f>
        <v>5.4989816700610996</v>
      </c>
      <c r="AA65" s="4">
        <f>AE25*SQRT((0.01/AC25)^2+(0.01/N25)^2+(0.01/10)^2)</f>
        <v>3.2443065771286167E-4</v>
      </c>
      <c r="AB65" s="28">
        <f>AD25*SQRT((0.01/AC25)^2+(0.01/N25)^2+(0.01/10)^2)</f>
        <v>0.8110766442821542</v>
      </c>
      <c r="AC65" s="28">
        <f>AA65*100/AE25</f>
        <v>6.3514224297741118</v>
      </c>
      <c r="AD65" s="28">
        <f>AB65*100/AD25</f>
        <v>6.3514224297741118</v>
      </c>
      <c r="AE65" s="30">
        <f>0.00043*100/AE25</f>
        <v>8.4181675802662479</v>
      </c>
    </row>
    <row r="66" spans="22:31" x14ac:dyDescent="0.25">
      <c r="V66" s="8">
        <f>Z26*SQRT((0.01/X26)^2+(0.01/N26)^2+(0.01/10)^2)</f>
        <v>8.0436840827135918E-4</v>
      </c>
      <c r="W66" s="28">
        <f>Y26*SQRT((0.01/X26)^2+(0.01/N26)^2+(0.01/10)^2)</f>
        <v>0.32174736330854364</v>
      </c>
      <c r="X66" s="28">
        <f>V66*100/Z26</f>
        <v>2.5563909368230071</v>
      </c>
      <c r="Y66" s="28">
        <f>W66*100/Y26</f>
        <v>2.5563909368230071</v>
      </c>
      <c r="Z66" s="30">
        <f>0.00027*100/Z26</f>
        <v>0.85809629747338312</v>
      </c>
      <c r="AA66" s="4">
        <f>AE26*SQRT((0.01/AC26)^2+(0.01/N26)^2+(0.01/10)^2)</f>
        <v>8.153161997654653E-4</v>
      </c>
      <c r="AB66" s="28">
        <f>AD26*SQRT((0.01/AC26)^2+(0.01/N26)^2+(0.01/10)^2)</f>
        <v>0.3261264799061861</v>
      </c>
      <c r="AC66" s="28">
        <f>AA66*100/AE26</f>
        <v>2.5351871883254513</v>
      </c>
      <c r="AD66" s="28">
        <f>AB66*100/AD26</f>
        <v>2.5351871883254518</v>
      </c>
      <c r="AE66" s="30">
        <f>0.00043*100/AE26</f>
        <v>1.3370646766169152</v>
      </c>
    </row>
    <row r="67" spans="22:31" x14ac:dyDescent="0.25">
      <c r="V67" s="8">
        <f>Z27*SQRT((0.01/X27)^2+(0.01/N27)^2+(0.01/10)^2)</f>
        <v>1.2210743362122758E-3</v>
      </c>
      <c r="W67" s="28">
        <f>Y27*SQRT((0.01/X27)^2+(0.01/N27)^2+(0.01/10)^2)</f>
        <v>0.21707988199329351</v>
      </c>
      <c r="X67" s="28">
        <f>V67*100/Z27</f>
        <v>1.6943481267038207</v>
      </c>
      <c r="Y67" s="28">
        <f>W67*100/Y27</f>
        <v>1.6943481267038207</v>
      </c>
      <c r="Z67" s="30">
        <f>0.00027*100/Z27</f>
        <v>0.37464876678114273</v>
      </c>
      <c r="AA67" s="4">
        <f>AE27*SQRT((0.01/AC27)^2+(0.01/N27)^2+(0.01/10)^2)</f>
        <v>1.2347311176147827E-3</v>
      </c>
      <c r="AB67" s="28">
        <f>AD27*SQRT((0.01/AC27)^2+(0.01/N27)^2+(0.01/10)^2)</f>
        <v>0.21950775424262803</v>
      </c>
      <c r="AC67" s="28">
        <f>AA67*100/AE27</f>
        <v>1.6831695704117273</v>
      </c>
      <c r="AD67" s="28">
        <f>AB67*100/AD27</f>
        <v>1.6831695704117271</v>
      </c>
      <c r="AE67" s="30">
        <f>0.00043*100/AE27</f>
        <v>0.58617046655079574</v>
      </c>
    </row>
    <row r="68" spans="22:31" x14ac:dyDescent="0.25">
      <c r="V68" s="8">
        <f>Z28*SQRT((0.01/X28)^2+(0.01/N28)^2+(0.01/10)^2)</f>
        <v>1.6529375915623678E-3</v>
      </c>
      <c r="W68" s="28">
        <f>Y28*SQRT((0.01/X28)^2+(0.01/N28)^2+(0.01/10)^2)</f>
        <v>0.16529375915623676</v>
      </c>
      <c r="X68" s="28">
        <f>V68*100/Z28</f>
        <v>1.2621698164037627</v>
      </c>
      <c r="Y68" s="28">
        <f>W68*100/Y28</f>
        <v>1.2621698164037625</v>
      </c>
      <c r="Z68" s="30">
        <f>0.00027*100/Z28</f>
        <v>0.20616982284667071</v>
      </c>
      <c r="AA68" s="4">
        <f>AE28*SQRT((0.01/AC28)^2+(0.01/N28)^2+(0.01/10)^2)</f>
        <v>1.6702737423548272E-3</v>
      </c>
      <c r="AB68" s="28">
        <f>AD28*SQRT((0.01/AC28)^2+(0.01/N28)^2+(0.01/10)^2)</f>
        <v>0.16702737423548272</v>
      </c>
      <c r="AC68" s="28">
        <f>AA68*100/AE28</f>
        <v>1.2547128473218354</v>
      </c>
      <c r="AD68" s="28">
        <f>AB68*100/AD28</f>
        <v>1.2547128473218354</v>
      </c>
      <c r="AE68" s="30">
        <f>0.00043*100/AE28</f>
        <v>0.32301682692307693</v>
      </c>
    </row>
    <row r="69" spans="22:31" x14ac:dyDescent="0.25">
      <c r="V69" s="8">
        <f>Z29*SQRT((0.01/X29)^2+(0.01/N29)^2+(0.01/10)^2)</f>
        <v>2.1104419851434558E-3</v>
      </c>
      <c r="W69" s="28">
        <f>Y29*SQRT((0.01/X29)^2+(0.01/N29)^2+(0.01/10)^2)</f>
        <v>0.13506828704918117</v>
      </c>
      <c r="X69" s="28">
        <f>V69*100/Z29</f>
        <v>1.0006244225180849</v>
      </c>
      <c r="Y69" s="28">
        <f>W69*100/Y29</f>
        <v>1.0006244225180849</v>
      </c>
      <c r="Z69" s="30">
        <f>0.00027*100/Z29</f>
        <v>0.12801517216855332</v>
      </c>
      <c r="AA69" s="4">
        <f>AE29*SQRT((0.01/AC29)^2+(0.01/N29)^2+(0.01/10)^2)</f>
        <v>2.1491167002762432E-3</v>
      </c>
      <c r="AB69" s="28">
        <f>AD29*SQRT((0.01/AC29)^2+(0.01/N29)^2+(0.01/10)^2)</f>
        <v>0.13754346881767957</v>
      </c>
      <c r="AC69" s="28">
        <f>AA69*100/AE29</f>
        <v>0.99111855665013826</v>
      </c>
      <c r="AD69" s="28">
        <f>AB69*100/AD29</f>
        <v>0.99111855665013826</v>
      </c>
      <c r="AE69" s="30">
        <f>0.00043*100/AE29</f>
        <v>0.19830518245229725</v>
      </c>
    </row>
    <row r="70" spans="22:31" ht="15.75" thickBot="1" x14ac:dyDescent="0.3">
      <c r="V70" s="10">
        <f>Z30*SQRT((0.01/X30)^2+(0.01/N30)^2+(0.01/10)^2)</f>
        <v>2.5985296645603256E-3</v>
      </c>
      <c r="W70" s="32">
        <f>Y30*SQRT((0.01/X30)^2+(0.01/N30)^2+(0.01/10)^2)</f>
        <v>0.11549020731379225</v>
      </c>
      <c r="X70" s="32">
        <f>V70*100/Z30</f>
        <v>0.82555904961250659</v>
      </c>
      <c r="Y70" s="32">
        <f>W70*100/Y30</f>
        <v>0.8255590496125067</v>
      </c>
      <c r="Z70" s="33">
        <f>0.00027*100/Z30</f>
        <v>8.5779641631719403E-2</v>
      </c>
      <c r="AA70" s="16">
        <f>AE30*SQRT((0.01/AC30)^2+(0.01/N30)^2+(0.01/10)^2)</f>
        <v>2.6475534726658496E-3</v>
      </c>
      <c r="AB70" s="32">
        <f>AD30*SQRT((0.01/AC30)^2+(0.01/N30)^2+(0.01/10)^2)</f>
        <v>0.11766904322959333</v>
      </c>
      <c r="AC70" s="32">
        <f>AA70*100/AE30</f>
        <v>0.818093000437497</v>
      </c>
      <c r="AD70" s="32">
        <f>AB70*100/AD30</f>
        <v>0.818093000437497</v>
      </c>
      <c r="AE70" s="33">
        <f>0.00043*100/AE30</f>
        <v>0.1328698339127076</v>
      </c>
    </row>
    <row r="71" spans="22:31" ht="15.75" thickBot="1" x14ac:dyDescent="0.3"/>
    <row r="72" spans="22:31" ht="15.75" thickBot="1" x14ac:dyDescent="0.3">
      <c r="X72" s="17" t="s">
        <v>19</v>
      </c>
      <c r="Y72" s="18"/>
      <c r="Z72" s="18"/>
      <c r="AA72" s="18"/>
      <c r="AB72" s="19"/>
    </row>
    <row r="73" spans="22:31" x14ac:dyDescent="0.25">
      <c r="X73" s="6" t="s">
        <v>11</v>
      </c>
      <c r="Y73" s="5" t="s">
        <v>12</v>
      </c>
      <c r="Z73" s="5" t="s">
        <v>13</v>
      </c>
      <c r="AA73" s="5" t="s">
        <v>14</v>
      </c>
      <c r="AB73" s="7" t="s">
        <v>16</v>
      </c>
    </row>
    <row r="74" spans="22:31" x14ac:dyDescent="0.25">
      <c r="X74" s="8">
        <f>AJ24*SQRT((0.01/AH24)^2+(0.01/N24)^2+(0.01/10)^2)</f>
        <v>1.6512930265703902E-4</v>
      </c>
      <c r="Y74" s="28">
        <f>AI24*SQRT((0.01/AH24)^2+(0.01/N24)^2+(0.01/10)^2)</f>
        <v>1.65129302657039</v>
      </c>
      <c r="Z74" s="28">
        <f>X74*100/AJ24</f>
        <v>12.56691801042915</v>
      </c>
      <c r="AA74" s="28">
        <f>Y74*100/AI24</f>
        <v>12.56691801042915</v>
      </c>
      <c r="AB74" s="30">
        <f>0.00059*100/AJ24</f>
        <v>44.901065449010666</v>
      </c>
    </row>
    <row r="75" spans="22:31" x14ac:dyDescent="0.25">
      <c r="X75" s="8">
        <f>AJ25*SQRT((0.01/AH25)^2+(0.01/N25)^2+(0.01/10)^2)</f>
        <v>3.3052881666202719E-4</v>
      </c>
      <c r="Y75" s="28">
        <f>AI25*SQRT((0.01/AH25)^2+(0.01/N25)^2+(0.01/10)^2)</f>
        <v>0.82632204165506806</v>
      </c>
      <c r="Z75" s="28">
        <f>X75*100/AJ25</f>
        <v>6.2814294310533478</v>
      </c>
      <c r="AA75" s="28">
        <f>Y75*100/AI25</f>
        <v>6.2814294310533487</v>
      </c>
      <c r="AB75" s="30">
        <f>0.00059*100/AJ25</f>
        <v>11.212466742683391</v>
      </c>
    </row>
    <row r="76" spans="22:31" x14ac:dyDescent="0.25">
      <c r="X76" s="8">
        <f>AJ26*SQRT((0.01/AH26)^2+(0.01/N26)^2+(0.01/10)^2)</f>
        <v>8.3178429777497006E-4</v>
      </c>
      <c r="Y76" s="28">
        <f>AI26*SQRT((0.01/AH26)^2+(0.01/N26)^2+(0.01/10)^2)</f>
        <v>0.33271371910998804</v>
      </c>
      <c r="Z76" s="28">
        <f>X76*100/AJ26</f>
        <v>2.5057517631419493</v>
      </c>
      <c r="AA76" s="28">
        <f>Y76*100/AI26</f>
        <v>2.5057517631419493</v>
      </c>
      <c r="AB76" s="30">
        <f>0.00059*100/AJ26</f>
        <v>1.7773761108600692</v>
      </c>
    </row>
    <row r="77" spans="22:31" x14ac:dyDescent="0.25">
      <c r="X77" s="8">
        <f>AJ27*SQRT((0.01/AH27)^2+(0.01/N27)^2+(0.01/10)^2)</f>
        <v>1.2599705069564131E-3</v>
      </c>
      <c r="Y77" s="28">
        <f>AI27*SQRT((0.01/AH27)^2+(0.01/N27)^2+(0.01/10)^2)</f>
        <v>0.2239947567922512</v>
      </c>
      <c r="Z77" s="28">
        <f>X77*100/AJ27</f>
        <v>1.6639864064400591</v>
      </c>
      <c r="AA77" s="28">
        <f>Y77*100/AI27</f>
        <v>1.6639864064400594</v>
      </c>
      <c r="AB77" s="30">
        <f>0.00059*100/AJ27</f>
        <v>0.77918647649234019</v>
      </c>
    </row>
    <row r="78" spans="22:31" x14ac:dyDescent="0.25">
      <c r="X78" s="8">
        <f>AJ28*SQRT((0.01/AH28)^2+(0.01/N28)^2+(0.01/10)^2)</f>
        <v>1.7028864825642371E-3</v>
      </c>
      <c r="Y78" s="28">
        <f>AI28*SQRT((0.01/AH28)^2+(0.01/N28)^2+(0.01/10)^2)</f>
        <v>0.1702886482564237</v>
      </c>
      <c r="Z78" s="28">
        <f>X78*100/AJ28</f>
        <v>1.2416233923180731</v>
      </c>
      <c r="AA78" s="28">
        <f>Y78*100/AI28</f>
        <v>1.2416233923180728</v>
      </c>
      <c r="AB78" s="30">
        <f>0.00059*100/AJ28</f>
        <v>0.43018592781625964</v>
      </c>
    </row>
    <row r="79" spans="22:31" x14ac:dyDescent="0.25">
      <c r="X79" s="8">
        <f>AJ29*SQRT((0.01/AH29)^2+(0.01/N29)^2+(0.01/10)^2)</f>
        <v>2.1652971735999656E-3</v>
      </c>
      <c r="Y79" s="28">
        <f>AI29*SQRT((0.01/AH29)^2+(0.01/N29)^2+(0.01/10)^2)</f>
        <v>0.1385790191103978</v>
      </c>
      <c r="Z79" s="28">
        <f>X79*100/AJ29</f>
        <v>0.98736761222068659</v>
      </c>
      <c r="AA79" s="28">
        <f>Y79*100/AI29</f>
        <v>0.98736761222068659</v>
      </c>
      <c r="AB79" s="30">
        <f>0.00059*100/AJ29</f>
        <v>0.26903784769721845</v>
      </c>
    </row>
    <row r="80" spans="22:31" ht="15.75" thickBot="1" x14ac:dyDescent="0.3">
      <c r="X80" s="10">
        <f>AJ30*SQRT((0.01/AH30)^2+(0.01/N30)^2+(0.01/10)^2)</f>
        <v>2.6748659781192776E-3</v>
      </c>
      <c r="Y80" s="32">
        <f>AI30*SQRT((0.01/AH30)^2+(0.01/N30)^2+(0.01/10)^2)</f>
        <v>0.1188829323608568</v>
      </c>
      <c r="Z80" s="32">
        <f>X80*100/AJ30</f>
        <v>0.81419230454426617</v>
      </c>
      <c r="AA80" s="32">
        <f>Y80*100/AI30</f>
        <v>0.81419230454426617</v>
      </c>
      <c r="AB80" s="33">
        <f>0.00059*100/AJ30</f>
        <v>0.17958786107813596</v>
      </c>
    </row>
    <row r="86" spans="16:18" x14ac:dyDescent="0.25">
      <c r="P86">
        <v>2.6100000000000002E-2</v>
      </c>
      <c r="Q86">
        <v>2.1860999999999998E-2</v>
      </c>
      <c r="R86">
        <v>24.1</v>
      </c>
    </row>
    <row r="87" spans="16:18" x14ac:dyDescent="0.25">
      <c r="P87">
        <v>2.6700000000000002E-2</v>
      </c>
      <c r="Q87">
        <v>2.29E-2</v>
      </c>
      <c r="R87">
        <v>30.5</v>
      </c>
    </row>
    <row r="88" spans="16:18" x14ac:dyDescent="0.25">
      <c r="P88">
        <v>2.76E-2</v>
      </c>
      <c r="Q88">
        <v>2.4E-2</v>
      </c>
      <c r="R88">
        <v>40.299999999999997</v>
      </c>
    </row>
    <row r="89" spans="16:18" x14ac:dyDescent="0.25">
      <c r="P89">
        <v>2.8299999999999999E-2</v>
      </c>
      <c r="Q89">
        <v>2.3089999999999999E-2</v>
      </c>
      <c r="R89">
        <v>49.8</v>
      </c>
    </row>
    <row r="90" spans="16:18" x14ac:dyDescent="0.25">
      <c r="P90">
        <v>2.9000000000000001E-2</v>
      </c>
      <c r="Q90">
        <v>2.3900000000000001E-2</v>
      </c>
      <c r="R90">
        <v>59.9</v>
      </c>
    </row>
    <row r="92" spans="16:18" x14ac:dyDescent="0.25">
      <c r="P92">
        <f>LN(P86)</f>
        <v>-3.6458199646534895</v>
      </c>
      <c r="Q92">
        <f>LN(Q86)</f>
        <v>-3.8230510516258822</v>
      </c>
      <c r="R92">
        <f>LN(R86)</f>
        <v>3.1822118404966093</v>
      </c>
    </row>
    <row r="93" spans="16:18" x14ac:dyDescent="0.25">
      <c r="P93">
        <f t="shared" ref="P93:P96" si="28">LN(P87)</f>
        <v>-3.6230917135759331</v>
      </c>
      <c r="Q93">
        <f t="shared" ref="Q93:R94" si="29">LN(Q87)</f>
        <v>-3.7766183684219432</v>
      </c>
      <c r="R93">
        <f t="shared" si="29"/>
        <v>3.417726683613366</v>
      </c>
    </row>
    <row r="94" spans="16:18" x14ac:dyDescent="0.25">
      <c r="P94">
        <f t="shared" si="28"/>
        <v>-3.5899395062590327</v>
      </c>
      <c r="Q94">
        <f t="shared" si="29"/>
        <v>-3.7297014486341915</v>
      </c>
      <c r="R94">
        <f t="shared" si="29"/>
        <v>3.6963514689526371</v>
      </c>
    </row>
    <row r="95" spans="16:18" x14ac:dyDescent="0.25">
      <c r="P95">
        <f>LN(P89)</f>
        <v>-3.564893474332945</v>
      </c>
      <c r="R95">
        <f>LN(R89)</f>
        <v>3.9080149840306073</v>
      </c>
    </row>
    <row r="96" spans="16:18" x14ac:dyDescent="0.25">
      <c r="P96">
        <f t="shared" si="28"/>
        <v>-3.5404594489956631</v>
      </c>
      <c r="R96">
        <f t="shared" ref="R96" si="30">LN(R90)</f>
        <v>4.0926765051214034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2017-04-12T01:02:18Z</cp:lastPrinted>
  <dcterms:created xsi:type="dcterms:W3CDTF">2017-04-11T17:52:56Z</dcterms:created>
  <dcterms:modified xsi:type="dcterms:W3CDTF">2017-04-12T07:15:21Z</dcterms:modified>
</cp:coreProperties>
</file>