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2.2.3/"/>
    </mc:Choice>
  </mc:AlternateContent>
  <xr:revisionPtr revIDLastSave="0" documentId="8_{06A6BBDE-416B-EF46-B641-F89BF6541813}" xr6:coauthVersionLast="36" xr6:coauthVersionMax="36" xr10:uidLastSave="{00000000-0000-0000-0000-000000000000}"/>
  <bookViews>
    <workbookView xWindow="0" yWindow="0" windowWidth="28800" windowHeight="18000" xr2:uid="{737DA97D-12C5-974C-8912-2E62A7AB7AFE}"/>
  </bookViews>
  <sheets>
    <sheet name="Лист1" sheetId="1" r:id="rId1"/>
  </sheets>
  <definedNames>
    <definedName name="_xlchart.v1.0" hidden="1">Лист1!$T$3:$T$8</definedName>
    <definedName name="_xlchart.v1.1" hidden="1">Лист1!$U$3:$U$8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Z2" i="1"/>
  <c r="AC2" i="1"/>
  <c r="AB2" i="1"/>
  <c r="AA2" i="1"/>
  <c r="W3" i="1"/>
  <c r="W4" i="1"/>
  <c r="W5" i="1"/>
  <c r="W6" i="1"/>
  <c r="W7" i="1"/>
  <c r="W8" i="1"/>
  <c r="P8" i="1"/>
  <c r="P7" i="1"/>
  <c r="P6" i="1"/>
  <c r="P5" i="1"/>
  <c r="P4" i="1"/>
  <c r="P3" i="1"/>
  <c r="F3" i="1"/>
  <c r="E3" i="1"/>
  <c r="Q4" i="1"/>
  <c r="T4" i="1" s="1"/>
  <c r="Q5" i="1"/>
  <c r="T5" i="1" s="1"/>
  <c r="Q6" i="1"/>
  <c r="T6" i="1" s="1"/>
  <c r="Q7" i="1"/>
  <c r="T7" i="1" s="1"/>
  <c r="Q8" i="1"/>
  <c r="T8" i="1" s="1"/>
  <c r="Q3" i="1"/>
  <c r="T3" i="1" s="1"/>
  <c r="N3" i="1"/>
  <c r="R8" i="1" s="1"/>
  <c r="U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V6" i="1" l="1"/>
  <c r="V7" i="1"/>
  <c r="V5" i="1"/>
  <c r="Y2" i="1"/>
  <c r="V3" i="1"/>
  <c r="V8" i="1"/>
  <c r="X8" i="1"/>
  <c r="V4" i="1"/>
  <c r="R5" i="1"/>
  <c r="U5" i="1" s="1"/>
  <c r="X5" i="1" s="1"/>
  <c r="R7" i="1"/>
  <c r="U7" i="1" s="1"/>
  <c r="X7" i="1" s="1"/>
  <c r="R3" i="1"/>
  <c r="U3" i="1" s="1"/>
  <c r="R6" i="1"/>
  <c r="U6" i="1" s="1"/>
  <c r="X6" i="1" s="1"/>
  <c r="R4" i="1"/>
  <c r="U4" i="1" s="1"/>
  <c r="X4" i="1" s="1"/>
  <c r="X3" i="1" l="1"/>
  <c r="AD3" i="1" s="1"/>
</calcChain>
</file>

<file path=xl/sharedStrings.xml><?xml version="1.0" encoding="utf-8"?>
<sst xmlns="http://schemas.openxmlformats.org/spreadsheetml/2006/main" count="30" uniqueCount="27">
  <si>
    <t>T, °C</t>
  </si>
  <si>
    <t>Uн, V</t>
  </si>
  <si>
    <t>Uэ, V</t>
  </si>
  <si>
    <t>Rн, Ohm</t>
  </si>
  <si>
    <t>Rэ, Ohm</t>
  </si>
  <si>
    <t>Q, W</t>
  </si>
  <si>
    <t>L, m</t>
  </si>
  <si>
    <t>2*r2, mm</t>
  </si>
  <si>
    <t>2*r1, mm</t>
  </si>
  <si>
    <t>dQ/dR, W/Ohm</t>
  </si>
  <si>
    <t>dR/dT, Ohm/°C</t>
  </si>
  <si>
    <t>𝝒, W/m*K</t>
  </si>
  <si>
    <t>T, K</t>
  </si>
  <si>
    <t>log10𝝒</t>
  </si>
  <si>
    <t>log10T</t>
  </si>
  <si>
    <t>β</t>
  </si>
  <si>
    <t>x</t>
  </si>
  <si>
    <t>y</t>
  </si>
  <si>
    <t>x^2</t>
  </si>
  <si>
    <t>xy</t>
  </si>
  <si>
    <t>&lt;x&gt;</t>
  </si>
  <si>
    <t>&lt;y&gt;</t>
  </si>
  <si>
    <t>&lt;x^2&gt;</t>
  </si>
  <si>
    <t>&lt;xy&gt;</t>
  </si>
  <si>
    <t xml:space="preserve"> σβ</t>
  </si>
  <si>
    <t>&lt;y^2&gt;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</si>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</sst>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4" fontId="0" fillId="0" borderId="5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21,4</a:t>
            </a:r>
            <a:r>
              <a:rPr lang="en-US" baseline="0"/>
              <a:t> °C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Лист1!$E$3:$E$9</c:f>
              <c:numCache>
                <c:formatCode>0.0000</c:formatCode>
                <c:ptCount val="7"/>
                <c:pt idx="0">
                  <c:v>9.9628942486085315</c:v>
                </c:pt>
                <c:pt idx="1">
                  <c:v>9.9712643678160902</c:v>
                </c:pt>
                <c:pt idx="2">
                  <c:v>10.053976250449802</c:v>
                </c:pt>
                <c:pt idx="3">
                  <c:v>10.128413084617463</c:v>
                </c:pt>
                <c:pt idx="4">
                  <c:v>10.337862318840578</c:v>
                </c:pt>
                <c:pt idx="5">
                  <c:v>10.463356973995273</c:v>
                </c:pt>
                <c:pt idx="6">
                  <c:v>10.69355050571391</c:v>
                </c:pt>
              </c:numCache>
            </c:numRef>
          </c:xVal>
          <c:yVal>
            <c:numRef>
              <c:f>Лист1!$F$3:$F$9</c:f>
              <c:numCache>
                <c:formatCode>0.0000</c:formatCode>
                <c:ptCount val="7"/>
                <c:pt idx="0">
                  <c:v>1.1577720000000001E-3</c:v>
                </c:pt>
                <c:pt idx="1">
                  <c:v>4.3472160000000001E-3</c:v>
                </c:pt>
                <c:pt idx="2">
                  <c:v>3.1058103999999996E-2</c:v>
                </c:pt>
                <c:pt idx="3">
                  <c:v>5.5433213999999995E-2</c:v>
                </c:pt>
                <c:pt idx="4">
                  <c:v>0.12599952</c:v>
                </c:pt>
                <c:pt idx="5">
                  <c:v>0.16849781999999999</c:v>
                </c:pt>
                <c:pt idx="6">
                  <c:v>0.24790973200000002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4141-B42A-637EE6DF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03343"/>
        <c:axId val="295391919"/>
      </c:scatterChart>
      <c:valAx>
        <c:axId val="2996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91919"/>
        <c:crosses val="autoZero"/>
        <c:crossBetween val="midCat"/>
      </c:valAx>
      <c:valAx>
        <c:axId val="2953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6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30,1</a:t>
            </a:r>
            <a:r>
              <a:rPr lang="en-US" baseline="0"/>
              <a:t>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Лист1!$E$10:$E$16</c:f>
              <c:numCache>
                <c:formatCode>0.0000</c:formatCode>
                <c:ptCount val="7"/>
                <c:pt idx="0">
                  <c:v>10.278551532033426</c:v>
                </c:pt>
                <c:pt idx="1">
                  <c:v>10.287769784172662</c:v>
                </c:pt>
                <c:pt idx="2">
                  <c:v>10.370236590211308</c:v>
                </c:pt>
                <c:pt idx="3">
                  <c:v>10.442814452594405</c:v>
                </c:pt>
                <c:pt idx="4">
                  <c:v>10.649018712916478</c:v>
                </c:pt>
                <c:pt idx="5">
                  <c:v>10.833066837224179</c:v>
                </c:pt>
                <c:pt idx="6">
                  <c:v>11.105112931248451</c:v>
                </c:pt>
              </c:numCache>
            </c:numRef>
          </c:xVal>
          <c:yVal>
            <c:numRef>
              <c:f>Лист1!$F$10:$F$16</c:f>
              <c:numCache>
                <c:formatCode>0.0000</c:formatCode>
                <c:ptCount val="7"/>
                <c:pt idx="0">
                  <c:v>1.1922390000000001E-3</c:v>
                </c:pt>
                <c:pt idx="1">
                  <c:v>4.4723250000000001E-3</c:v>
                </c:pt>
                <c:pt idx="2">
                  <c:v>3.1793453999999999E-2</c:v>
                </c:pt>
                <c:pt idx="3">
                  <c:v>5.6599056000000002E-2</c:v>
                </c:pt>
                <c:pt idx="4">
                  <c:v>0.12780103000000001</c:v>
                </c:pt>
                <c:pt idx="5">
                  <c:v>0.16948340000000001</c:v>
                </c:pt>
                <c:pt idx="6">
                  <c:v>0.28842805199999999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B-8045-8BEB-15FB3F617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99375"/>
        <c:axId val="294658287"/>
      </c:scatterChart>
      <c:valAx>
        <c:axId val="3011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658287"/>
        <c:crosses val="autoZero"/>
        <c:crossBetween val="midCat"/>
      </c:valAx>
      <c:valAx>
        <c:axId val="2946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40,0</a:t>
            </a:r>
            <a:r>
              <a:rPr lang="en-US" baseline="0"/>
              <a:t> °C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Лист1!$E$17:$E$23</c:f>
              <c:numCache>
                <c:formatCode>0.0000</c:formatCode>
                <c:ptCount val="7"/>
                <c:pt idx="0">
                  <c:v>10.646921278254093</c:v>
                </c:pt>
                <c:pt idx="1">
                  <c:v>10.652904464714354</c:v>
                </c:pt>
                <c:pt idx="2">
                  <c:v>10.736918341481079</c:v>
                </c:pt>
                <c:pt idx="3">
                  <c:v>10.80528682381796</c:v>
                </c:pt>
                <c:pt idx="4">
                  <c:v>11.007332722273144</c:v>
                </c:pt>
                <c:pt idx="5">
                  <c:v>11.131351869606902</c:v>
                </c:pt>
                <c:pt idx="6">
                  <c:v>11.387328543435665</c:v>
                </c:pt>
              </c:numCache>
            </c:numRef>
          </c:xVal>
          <c:yVal>
            <c:numRef>
              <c:f>Лист1!$F$17:$F$23</c:f>
              <c:numCache>
                <c:formatCode>0.0000</c:formatCode>
                <c:ptCount val="7"/>
                <c:pt idx="0">
                  <c:v>1.7525780000000001E-3</c:v>
                </c:pt>
                <c:pt idx="1">
                  <c:v>4.6221769999999999E-3</c:v>
                </c:pt>
                <c:pt idx="2">
                  <c:v>3.2751389999999998E-2</c:v>
                </c:pt>
                <c:pt idx="3">
                  <c:v>5.819827000000001E-2</c:v>
                </c:pt>
                <c:pt idx="4">
                  <c:v>0.13101819000000001</c:v>
                </c:pt>
                <c:pt idx="5">
                  <c:v>0.17437291199999999</c:v>
                </c:pt>
                <c:pt idx="6">
                  <c:v>0.26691454000000003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2-3849-BD30-BA29C826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41407"/>
        <c:axId val="295534751"/>
      </c:scatterChart>
      <c:valAx>
        <c:axId val="2954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534751"/>
        <c:crosses val="autoZero"/>
        <c:crossBetween val="midCat"/>
      </c:valAx>
      <c:valAx>
        <c:axId val="2955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4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50,0 °C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Лист1!$E$24:$E$30</c:f>
              <c:numCache>
                <c:formatCode>0.0000</c:formatCode>
                <c:ptCount val="7"/>
                <c:pt idx="0">
                  <c:v>11.003717472118961</c:v>
                </c:pt>
                <c:pt idx="1">
                  <c:v>11.019230769230768</c:v>
                </c:pt>
                <c:pt idx="2">
                  <c:v>11.098202940642587</c:v>
                </c:pt>
                <c:pt idx="3">
                  <c:v>11.169470660648338</c:v>
                </c:pt>
                <c:pt idx="4">
                  <c:v>11.37574919317658</c:v>
                </c:pt>
                <c:pt idx="5">
                  <c:v>11.495778045838358</c:v>
                </c:pt>
                <c:pt idx="6">
                  <c:v>11.747745375551315</c:v>
                </c:pt>
              </c:numCache>
            </c:numRef>
          </c:xVal>
          <c:yVal>
            <c:numRef>
              <c:f>Лист1!$F$24:$F$30</c:f>
              <c:numCache>
                <c:formatCode>0.0000</c:formatCode>
                <c:ptCount val="7"/>
                <c:pt idx="0">
                  <c:v>1.2739840000000001E-3</c:v>
                </c:pt>
                <c:pt idx="1">
                  <c:v>4.76736E-3</c:v>
                </c:pt>
                <c:pt idx="2">
                  <c:v>3.3682025999999997E-2</c:v>
                </c:pt>
                <c:pt idx="3">
                  <c:v>5.9701625999999994E-2</c:v>
                </c:pt>
                <c:pt idx="4">
                  <c:v>0.13379476500000001</c:v>
                </c:pt>
                <c:pt idx="5">
                  <c:v>0.17775832500000002</c:v>
                </c:pt>
                <c:pt idx="6">
                  <c:v>0.27109858599999997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D-2649-8E01-53B58479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27167"/>
        <c:axId val="318793503"/>
      </c:scatterChart>
      <c:valAx>
        <c:axId val="2002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793503"/>
        <c:crosses val="autoZero"/>
        <c:crossBetween val="midCat"/>
      </c:valAx>
      <c:valAx>
        <c:axId val="3187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2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60,0</a:t>
            </a:r>
            <a:r>
              <a:rPr lang="en-US" baseline="0"/>
              <a:t> °C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Лист1!$E$31:$E$37</c:f>
              <c:numCache>
                <c:formatCode>0.0000</c:formatCode>
                <c:ptCount val="7"/>
                <c:pt idx="0">
                  <c:v>11.376744186046512</c:v>
                </c:pt>
                <c:pt idx="1">
                  <c:v>11.390760346487006</c:v>
                </c:pt>
                <c:pt idx="2">
                  <c:v>11.471230881281864</c:v>
                </c:pt>
                <c:pt idx="3">
                  <c:v>11.542158747596817</c:v>
                </c:pt>
                <c:pt idx="4">
                  <c:v>11.745339886858943</c:v>
                </c:pt>
                <c:pt idx="5">
                  <c:v>11.882848513749801</c:v>
                </c:pt>
                <c:pt idx="6">
                  <c:v>12.114134041141341</c:v>
                </c:pt>
              </c:numCache>
            </c:numRef>
          </c:xVal>
          <c:yVal>
            <c:numRef>
              <c:f>Лист1!$F$31:$F$37</c:f>
              <c:numCache>
                <c:formatCode>0.0000</c:formatCode>
                <c:ptCount val="7"/>
                <c:pt idx="0">
                  <c:v>1.3147250000000001E-3</c:v>
                </c:pt>
                <c:pt idx="1">
                  <c:v>4.9186260000000006E-3</c:v>
                </c:pt>
                <c:pt idx="2">
                  <c:v>3.4599600000000001E-2</c:v>
                </c:pt>
                <c:pt idx="3">
                  <c:v>6.1205209999999996E-2</c:v>
                </c:pt>
                <c:pt idx="4">
                  <c:v>0.13656669500000002</c:v>
                </c:pt>
                <c:pt idx="5">
                  <c:v>0.18811348200000003</c:v>
                </c:pt>
                <c:pt idx="6">
                  <c:v>0.27511791999999996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F-CE4B-8B94-42E10A2D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7871"/>
        <c:axId val="318912367"/>
      </c:scatterChart>
      <c:valAx>
        <c:axId val="3188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912367"/>
        <c:crosses val="autoZero"/>
        <c:crossBetween val="midCat"/>
      </c:valAx>
      <c:valAx>
        <c:axId val="3189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70,0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Лист1!$E$38:$E$44</c:f>
              <c:numCache>
                <c:formatCode>0.0000</c:formatCode>
                <c:ptCount val="7"/>
                <c:pt idx="0">
                  <c:v>11.748837209302325</c:v>
                </c:pt>
                <c:pt idx="1">
                  <c:v>11.758188824662813</c:v>
                </c:pt>
                <c:pt idx="2">
                  <c:v>11.838933528122718</c:v>
                </c:pt>
                <c:pt idx="3">
                  <c:v>11.913427074717395</c:v>
                </c:pt>
                <c:pt idx="4">
                  <c:v>12.075396825396826</c:v>
                </c:pt>
                <c:pt idx="5">
                  <c:v>12.252180174413953</c:v>
                </c:pt>
                <c:pt idx="6">
                  <c:v>12.479935794542536</c:v>
                </c:pt>
              </c:numCache>
            </c:numRef>
          </c:xVal>
          <c:yVal>
            <c:numRef>
              <c:f>Лист1!$F$38:$F$44</c:f>
              <c:numCache>
                <c:formatCode>0.0000</c:formatCode>
                <c:ptCount val="7"/>
                <c:pt idx="0">
                  <c:v>1.3577249999999999E-3</c:v>
                </c:pt>
                <c:pt idx="1">
                  <c:v>5.0675160000000002E-3</c:v>
                </c:pt>
                <c:pt idx="2">
                  <c:v>3.5500907999999998E-2</c:v>
                </c:pt>
                <c:pt idx="3">
                  <c:v>6.2689068000000001E-2</c:v>
                </c:pt>
                <c:pt idx="4">
                  <c:v>0.12269376000000001</c:v>
                </c:pt>
                <c:pt idx="5">
                  <c:v>0.19140968600000002</c:v>
                </c:pt>
                <c:pt idx="6">
                  <c:v>0.27900432000000003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D-BB4E-99EC-961C46BF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77199"/>
        <c:axId val="301859583"/>
      </c:scatterChart>
      <c:valAx>
        <c:axId val="3208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59583"/>
        <c:crosses val="autoZero"/>
        <c:crossBetween val="midCat"/>
      </c:valAx>
      <c:valAx>
        <c:axId val="3018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7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Лист1!$H$3:$H$8</c:f>
              <c:numCache>
                <c:formatCode>0.0</c:formatCode>
                <c:ptCount val="6"/>
                <c:pt idx="0">
                  <c:v>21.4</c:v>
                </c:pt>
                <c:pt idx="1">
                  <c:v>30.1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Лист1!$I$3:$I$8</c:f>
              <c:numCache>
                <c:formatCode>0.0000</c:formatCode>
                <c:ptCount val="6"/>
                <c:pt idx="0">
                  <c:v>9.9628999999999994</c:v>
                </c:pt>
                <c:pt idx="1">
                  <c:v>10.278600000000001</c:v>
                </c:pt>
                <c:pt idx="2">
                  <c:v>10.6469</c:v>
                </c:pt>
                <c:pt idx="3">
                  <c:v>11.0037</c:v>
                </c:pt>
                <c:pt idx="4">
                  <c:v>11.3767</c:v>
                </c:pt>
                <c:pt idx="5">
                  <c:v>11.748799999999999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D-9141-85AD-C05CA77A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6127"/>
        <c:axId val="321642591"/>
      </c:scatterChart>
      <c:valAx>
        <c:axId val="2996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642591"/>
        <c:crosses val="autoZero"/>
        <c:crossBetween val="midCat"/>
      </c:valAx>
      <c:valAx>
        <c:axId val="3216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6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log𝝒 </a:t>
            </a:r>
            <a:r>
              <a:rPr lang="ru-RU"/>
              <a:t>от </a:t>
            </a:r>
            <a:r>
              <a:rPr lang="en-US"/>
              <a:t>logT</a:t>
            </a:r>
            <a:endParaRPr lang="ru-RU"/>
          </a:p>
        </c:rich>
      </c:tx>
      <c:layout>
        <c:manualLayout>
          <c:xMode val="edge"/>
          <c:yMode val="edge"/>
          <c:x val="0.43047759217013759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Лист1!$T$3:$T$8</c:f>
              <c:numCache>
                <c:formatCode>0.0000</c:formatCode>
                <c:ptCount val="6"/>
                <c:pt idx="0">
                  <c:v>2.4689378056654614</c:v>
                </c:pt>
                <c:pt idx="1">
                  <c:v>2.4815859363676225</c:v>
                </c:pt>
                <c:pt idx="2">
                  <c:v>2.4955443375464483</c:v>
                </c:pt>
                <c:pt idx="3">
                  <c:v>2.509202522331103</c:v>
                </c:pt>
                <c:pt idx="4">
                  <c:v>2.5224442335063197</c:v>
                </c:pt>
                <c:pt idx="5">
                  <c:v>2.5352941200427703</c:v>
                </c:pt>
              </c:numCache>
            </c:numRef>
          </c:xVal>
          <c:yVal>
            <c:numRef>
              <c:f>Лист1!$U$3:$U$8</c:f>
              <c:numCache>
                <c:formatCode>0.0000</c:formatCode>
                <c:ptCount val="6"/>
                <c:pt idx="0">
                  <c:v>-1.5385028854863485</c:v>
                </c:pt>
                <c:pt idx="1">
                  <c:v>-1.5259913499680708</c:v>
                </c:pt>
                <c:pt idx="2">
                  <c:v>-1.5129896099786404</c:v>
                </c:pt>
                <c:pt idx="3">
                  <c:v>-1.5039913172979353</c:v>
                </c:pt>
                <c:pt idx="4">
                  <c:v>-1.4945660480419718</c:v>
                </c:pt>
                <c:pt idx="5">
                  <c:v>-1.4874902497524369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7-E24E-8EB5-18FF2CC5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92639"/>
        <c:axId val="321648095"/>
      </c:scatterChart>
      <c:valAx>
        <c:axId val="3215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648095"/>
        <c:crosses val="autoZero"/>
        <c:crossBetween val="midCat"/>
      </c:valAx>
      <c:valAx>
        <c:axId val="3216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59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196850</xdr:colOff>
      <xdr:row>12</xdr:row>
      <xdr:rowOff>165100</xdr:rowOff>
    </xdr:from>
    <xdr:to>
      <xdr:col>26</xdr:col>
      <xdr:colOff>749300</xdr:colOff>
      <xdr:row>35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A6EC01-912A-1D4B-8B0F-01967AD0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196850</xdr:colOff>
      <xdr:row>35</xdr:row>
      <xdr:rowOff>190500</xdr:rowOff>
    </xdr:from>
    <xdr:to>
      <xdr:col>26</xdr:col>
      <xdr:colOff>584200</xdr:colOff>
      <xdr:row>60</xdr:row>
      <xdr:rowOff>25400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34A7518-1C90-794C-8E69-D98B2544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222250</xdr:colOff>
      <xdr:row>59</xdr:row>
      <xdr:rowOff>152400</xdr:rowOff>
    </xdr:from>
    <xdr:to>
      <xdr:col>27</xdr:col>
      <xdr:colOff>76200</xdr:colOff>
      <xdr:row>82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1EC1CDC-3113-C644-980E-424162E5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44450</xdr:colOff>
      <xdr:row>12</xdr:row>
      <xdr:rowOff>12700</xdr:rowOff>
    </xdr:from>
    <xdr:to>
      <xdr:col>35</xdr:col>
      <xdr:colOff>177800</xdr:colOff>
      <xdr:row>35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14FE545-19F2-F441-A150-12DD77F9A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31750</xdr:colOff>
      <xdr:row>35</xdr:row>
      <xdr:rowOff>101600</xdr:rowOff>
    </xdr:from>
    <xdr:to>
      <xdr:col>35</xdr:col>
      <xdr:colOff>355600</xdr:colOff>
      <xdr:row>59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C522911-1D7A-DF41-BB8B-A2075E3F9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107950</xdr:colOff>
      <xdr:row>59</xdr:row>
      <xdr:rowOff>165100</xdr:rowOff>
    </xdr:from>
    <xdr:to>
      <xdr:col>35</xdr:col>
      <xdr:colOff>419100</xdr:colOff>
      <xdr:row>81</xdr:row>
      <xdr:rowOff>114300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BDE297F-873A-C44B-8E31-32398566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539750</xdr:colOff>
      <xdr:row>36</xdr:row>
      <xdr:rowOff>12700</xdr:rowOff>
    </xdr:from>
    <xdr:to>
      <xdr:col>18</xdr:col>
      <xdr:colOff>38100</xdr:colOff>
      <xdr:row>59</xdr:row>
      <xdr:rowOff>50800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F15481C-6F9F-4F4C-B990-31E06FED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298450</xdr:colOff>
      <xdr:row>15</xdr:row>
      <xdr:rowOff>38100</xdr:rowOff>
    </xdr:from>
    <xdr:to>
      <xdr:col>17</xdr:col>
      <xdr:colOff>635000</xdr:colOff>
      <xdr:row>35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E120B19-1B56-5C45-832B-B81887D4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F94B-2C50-934B-AEE9-1B940097F3AA}">
  <dimension ref="A1:AJ44"/>
  <sheetViews>
    <sheetView tabSelected="1" workbookViewId="0">
      <selection activeCell="AC8" sqref="AC8"/>
    </sheetView>
  </sheetViews>
  <sheetFormatPr baseColWidth="10" defaultRowHeight="16" x14ac:dyDescent="0.2"/>
  <cols>
    <col min="2" max="2" width="10.83203125" style="3"/>
    <col min="8" max="8" width="10.83203125" style="3"/>
    <col min="15" max="15" width="10.83203125" style="3"/>
    <col min="17" max="17" width="10.83203125" style="3"/>
  </cols>
  <sheetData>
    <row r="1" spans="1:36" ht="17" thickBot="1" x14ac:dyDescent="0.25">
      <c r="A1" s="1"/>
      <c r="B1" s="2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2"/>
      <c r="P1" s="1"/>
      <c r="Q1" s="2"/>
      <c r="R1" s="1"/>
      <c r="S1" s="1"/>
      <c r="T1" s="1" t="s">
        <v>16</v>
      </c>
      <c r="U1" s="1" t="s">
        <v>17</v>
      </c>
      <c r="V1" s="1" t="s">
        <v>18</v>
      </c>
      <c r="W1" s="1" t="s">
        <v>26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25</v>
      </c>
      <c r="AC1" s="1" t="s">
        <v>23</v>
      </c>
      <c r="AD1" s="1"/>
      <c r="AE1" s="1"/>
      <c r="AF1" s="1"/>
      <c r="AG1" s="1"/>
      <c r="AH1" s="1"/>
      <c r="AI1" s="1"/>
      <c r="AJ1" s="1"/>
    </row>
    <row r="2" spans="1:36" ht="17" thickBot="1" x14ac:dyDescent="0.25">
      <c r="A2" s="1" t="s">
        <v>4</v>
      </c>
      <c r="B2" s="6" t="s">
        <v>0</v>
      </c>
      <c r="C2" s="7" t="s">
        <v>2</v>
      </c>
      <c r="D2" s="7" t="s">
        <v>1</v>
      </c>
      <c r="E2" s="7" t="s">
        <v>3</v>
      </c>
      <c r="F2" s="7" t="s">
        <v>5</v>
      </c>
      <c r="G2" s="1"/>
      <c r="H2" s="6" t="s">
        <v>0</v>
      </c>
      <c r="I2" s="7" t="s">
        <v>3</v>
      </c>
      <c r="J2" s="1"/>
      <c r="K2" s="7" t="s">
        <v>6</v>
      </c>
      <c r="L2" s="7" t="s">
        <v>8</v>
      </c>
      <c r="M2" s="7" t="s">
        <v>7</v>
      </c>
      <c r="N2" s="13" t="s">
        <v>10</v>
      </c>
      <c r="O2" s="6" t="s">
        <v>0</v>
      </c>
      <c r="P2" s="7" t="s">
        <v>9</v>
      </c>
      <c r="Q2" s="6" t="s">
        <v>12</v>
      </c>
      <c r="R2" s="7" t="s">
        <v>11</v>
      </c>
      <c r="T2" s="14" t="s">
        <v>14</v>
      </c>
      <c r="U2" s="7" t="s">
        <v>13</v>
      </c>
      <c r="V2" s="4"/>
      <c r="X2" s="1"/>
      <c r="Y2" s="5">
        <f>AVERAGE(T3:T8)</f>
        <v>2.5021681592432876</v>
      </c>
      <c r="Z2" s="1">
        <f>AVERAGE(U3:U8)</f>
        <v>-1.510588576754234</v>
      </c>
      <c r="AA2" s="1">
        <f>AVERAGE(V3:V8)</f>
        <v>6.2613671121378998</v>
      </c>
      <c r="AB2" s="1">
        <f>AVERAGE(W3:W8)</f>
        <v>2.2821871810510763</v>
      </c>
      <c r="AC2" s="1">
        <f>AVERAGE(X3:X8)</f>
        <v>-3.7793471442291704</v>
      </c>
      <c r="AD2" s="7" t="s">
        <v>15</v>
      </c>
      <c r="AE2" s="7" t="s">
        <v>24</v>
      </c>
      <c r="AF2" s="1"/>
      <c r="AG2" s="1"/>
      <c r="AH2" s="1"/>
      <c r="AI2" s="1"/>
      <c r="AJ2" s="1"/>
    </row>
    <row r="3" spans="1:36" ht="17" thickBot="1" x14ac:dyDescent="0.25">
      <c r="A3" s="2">
        <v>10</v>
      </c>
      <c r="B3" s="8">
        <v>21.4</v>
      </c>
      <c r="C3" s="7">
        <v>0.10780000000000001</v>
      </c>
      <c r="D3" s="7">
        <v>0.1074</v>
      </c>
      <c r="E3" s="7">
        <f>$A$3*D3/C3</f>
        <v>9.9628942486085315</v>
      </c>
      <c r="F3" s="7">
        <f>C3*D3/$A$3</f>
        <v>1.1577720000000001E-3</v>
      </c>
      <c r="G3" s="1"/>
      <c r="H3" s="6">
        <v>21.4</v>
      </c>
      <c r="I3" s="7">
        <v>9.9628999999999994</v>
      </c>
      <c r="J3" s="1"/>
      <c r="K3" s="7">
        <v>0.35499999999999998</v>
      </c>
      <c r="L3" s="7">
        <v>5.5E-2</v>
      </c>
      <c r="M3" s="7">
        <v>10</v>
      </c>
      <c r="N3" s="13">
        <f>1.7859/48.6</f>
        <v>3.6746913580246912E-2</v>
      </c>
      <c r="O3" s="6">
        <v>21.4</v>
      </c>
      <c r="P3" s="7">
        <f>0.2467/0.7307</f>
        <v>0.33762145887505129</v>
      </c>
      <c r="Q3" s="6">
        <f>O3+273</f>
        <v>294.39999999999998</v>
      </c>
      <c r="R3" s="7">
        <f>$N$3*P3*LOG($M$3/$L$3, EXP(1))/(2*PI()*$K$3)</f>
        <v>2.8939905891023864E-2</v>
      </c>
      <c r="S3" s="1"/>
      <c r="T3" s="7">
        <f>LOG10(Q3)</f>
        <v>2.4689378056654614</v>
      </c>
      <c r="U3" s="7">
        <f>LOG10(R3)</f>
        <v>-1.5385028854863485</v>
      </c>
      <c r="V3" s="5">
        <f>T3^2</f>
        <v>6.0956538882441835</v>
      </c>
      <c r="W3" s="5">
        <f>U3^2</f>
        <v>2.3669911286498202</v>
      </c>
      <c r="X3" s="1">
        <f>T3*U3</f>
        <v>-3.7984679381026458</v>
      </c>
      <c r="Y3" s="4"/>
      <c r="Z3" s="1"/>
      <c r="AA3" s="1"/>
      <c r="AC3" s="1"/>
      <c r="AD3" s="15">
        <f>(AC2-Y2*Z2)/(AA2-Y2^2)</f>
        <v>0.76587950227753787</v>
      </c>
      <c r="AE3" s="7">
        <f>SQRT(((AB2-Z2^2)/(AA2-Y2^2)-AD3)/(-6))</f>
        <v>0.16973042017818821</v>
      </c>
      <c r="AF3" s="1"/>
      <c r="AG3" s="1"/>
      <c r="AH3" s="1"/>
      <c r="AI3" s="1"/>
      <c r="AJ3" s="1"/>
    </row>
    <row r="4" spans="1:36" ht="17" thickBot="1" x14ac:dyDescent="0.25">
      <c r="A4" s="1"/>
      <c r="B4" s="9"/>
      <c r="C4" s="7">
        <v>0.20880000000000001</v>
      </c>
      <c r="D4" s="7">
        <v>0.2082</v>
      </c>
      <c r="E4" s="7">
        <f t="shared" ref="E4:E44" si="0">$A$3*D4/C4</f>
        <v>9.9712643678160902</v>
      </c>
      <c r="F4" s="7">
        <f t="shared" ref="F4:F44" si="1">C4*D4/$A$3</f>
        <v>4.3472160000000001E-3</v>
      </c>
      <c r="G4" s="1"/>
      <c r="H4" s="6">
        <v>30.1</v>
      </c>
      <c r="I4" s="7">
        <v>10.278600000000001</v>
      </c>
      <c r="J4" s="1"/>
      <c r="K4" s="1"/>
      <c r="L4" s="1"/>
      <c r="M4" s="1"/>
      <c r="N4" s="1"/>
      <c r="O4" s="6">
        <v>30.1</v>
      </c>
      <c r="P4" s="7">
        <f>0.2872/0.8265</f>
        <v>0.3474894131881428</v>
      </c>
      <c r="Q4" s="6">
        <f t="shared" ref="Q4:Q8" si="2">O4+273</f>
        <v>303.10000000000002</v>
      </c>
      <c r="R4" s="7">
        <f t="shared" ref="R4:R8" si="3">$N$3*P4*LOG($M$3/$L$3, EXP(1))/(2*PI()*$K$3)</f>
        <v>2.9785757544260986E-2</v>
      </c>
      <c r="S4" s="1"/>
      <c r="T4" s="7">
        <f t="shared" ref="T4:T8" si="4">LOG10(Q4)</f>
        <v>2.4815859363676225</v>
      </c>
      <c r="U4" s="7">
        <f t="shared" ref="U4:U8" si="5">LOG10(R4)</f>
        <v>-1.5259913499680708</v>
      </c>
      <c r="V4" s="5">
        <f t="shared" ref="V4:W8" si="6">T4^2</f>
        <v>6.1582687595775694</v>
      </c>
      <c r="W4" s="5">
        <f t="shared" si="6"/>
        <v>2.3286496001773753</v>
      </c>
      <c r="X4" s="1">
        <f>T4*U4</f>
        <v>-3.7868786730994075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7" thickBot="1" x14ac:dyDescent="0.25">
      <c r="A5" s="1"/>
      <c r="B5" s="9"/>
      <c r="C5" s="7">
        <v>0.55579999999999996</v>
      </c>
      <c r="D5" s="7">
        <v>0.55879999999999996</v>
      </c>
      <c r="E5" s="7">
        <f t="shared" si="0"/>
        <v>10.053976250449802</v>
      </c>
      <c r="F5" s="7">
        <f t="shared" si="1"/>
        <v>3.1058103999999996E-2</v>
      </c>
      <c r="G5" s="1"/>
      <c r="H5" s="6">
        <v>40</v>
      </c>
      <c r="I5" s="7">
        <v>10.6469</v>
      </c>
      <c r="J5" s="1"/>
      <c r="K5" s="1"/>
      <c r="L5" s="1"/>
      <c r="M5" s="1"/>
      <c r="N5" s="1"/>
      <c r="O5" s="6">
        <v>40</v>
      </c>
      <c r="P5" s="7">
        <f>0.2651/0.7404</f>
        <v>0.35804970286331717</v>
      </c>
      <c r="Q5" s="6">
        <f t="shared" si="2"/>
        <v>313</v>
      </c>
      <c r="R5" s="7">
        <f t="shared" si="3"/>
        <v>3.0690954122700627E-2</v>
      </c>
      <c r="S5" s="1"/>
      <c r="T5" s="7">
        <f t="shared" si="4"/>
        <v>2.4955443375464483</v>
      </c>
      <c r="U5" s="7">
        <f t="shared" si="5"/>
        <v>-1.5129896099786404</v>
      </c>
      <c r="V5" s="5">
        <f t="shared" si="6"/>
        <v>6.2277415406601415</v>
      </c>
      <c r="W5" s="5">
        <f t="shared" si="6"/>
        <v>2.2891375599033186</v>
      </c>
      <c r="X5" s="1">
        <f>T5*U5</f>
        <v>-3.7757326539488054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7" thickBot="1" x14ac:dyDescent="0.25">
      <c r="A6" s="1"/>
      <c r="B6" s="9"/>
      <c r="C6" s="7">
        <v>0.73980000000000001</v>
      </c>
      <c r="D6" s="7">
        <v>0.74929999999999997</v>
      </c>
      <c r="E6" s="7">
        <f t="shared" si="0"/>
        <v>10.128413084617463</v>
      </c>
      <c r="F6" s="7">
        <f t="shared" si="1"/>
        <v>5.5433213999999995E-2</v>
      </c>
      <c r="G6" s="1"/>
      <c r="H6" s="6">
        <v>50</v>
      </c>
      <c r="I6" s="7">
        <v>11.0037</v>
      </c>
      <c r="J6" s="1"/>
      <c r="K6" s="1"/>
      <c r="L6" s="1"/>
      <c r="M6" s="1"/>
      <c r="N6" s="1"/>
      <c r="O6" s="6">
        <v>50</v>
      </c>
      <c r="P6" s="7">
        <f>0.2663/0.7285</f>
        <v>0.36554564172958126</v>
      </c>
      <c r="Q6" s="6">
        <f t="shared" si="2"/>
        <v>323</v>
      </c>
      <c r="R6" s="7">
        <f t="shared" si="3"/>
        <v>3.1333483676590251E-2</v>
      </c>
      <c r="S6" s="1"/>
      <c r="T6" s="7">
        <f t="shared" si="4"/>
        <v>2.509202522331103</v>
      </c>
      <c r="U6" s="7">
        <f t="shared" si="5"/>
        <v>-1.5039913172979353</v>
      </c>
      <c r="V6" s="5">
        <f t="shared" si="6"/>
        <v>6.2960972980727696</v>
      </c>
      <c r="W6" s="5">
        <f t="shared" si="6"/>
        <v>2.2619898825075788</v>
      </c>
      <c r="X6" s="1">
        <f>T6*U6</f>
        <v>-3.7738188069280576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7" thickBot="1" x14ac:dyDescent="0.25">
      <c r="A7" s="1"/>
      <c r="B7" s="9"/>
      <c r="C7" s="7">
        <v>1.1040000000000001</v>
      </c>
      <c r="D7" s="7">
        <v>1.1413</v>
      </c>
      <c r="E7" s="7">
        <f t="shared" si="0"/>
        <v>10.337862318840578</v>
      </c>
      <c r="F7" s="7">
        <f t="shared" si="1"/>
        <v>0.12599952</v>
      </c>
      <c r="G7" s="1"/>
      <c r="H7" s="6">
        <v>60</v>
      </c>
      <c r="I7" s="7">
        <v>11.3767</v>
      </c>
      <c r="J7" s="1"/>
      <c r="K7" s="1"/>
      <c r="L7" s="1"/>
      <c r="M7" s="1"/>
      <c r="N7" s="1"/>
      <c r="O7" s="6">
        <v>60</v>
      </c>
      <c r="P7" s="7">
        <f>0.2702/0.7233</f>
        <v>0.37356560210147932</v>
      </c>
      <c r="Q7" s="6">
        <f t="shared" si="2"/>
        <v>333</v>
      </c>
      <c r="R7" s="7">
        <f t="shared" si="3"/>
        <v>3.2020930793209598E-2</v>
      </c>
      <c r="S7" s="1"/>
      <c r="T7" s="7">
        <f t="shared" si="4"/>
        <v>2.5224442335063197</v>
      </c>
      <c r="U7" s="7">
        <f t="shared" si="5"/>
        <v>-1.4945660480419718</v>
      </c>
      <c r="V7" s="5">
        <f t="shared" si="6"/>
        <v>6.362724911149285</v>
      </c>
      <c r="W7" s="5">
        <f t="shared" si="6"/>
        <v>2.2337276719597976</v>
      </c>
      <c r="X7" s="1">
        <f>T7*U7</f>
        <v>-3.7699595094778009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7" thickBot="1" x14ac:dyDescent="0.25">
      <c r="A8" s="1"/>
      <c r="B8" s="9"/>
      <c r="C8" s="7">
        <v>1.2689999999999999</v>
      </c>
      <c r="D8" s="7">
        <v>1.3278000000000001</v>
      </c>
      <c r="E8" s="7">
        <f t="shared" si="0"/>
        <v>10.463356973995273</v>
      </c>
      <c r="F8" s="7">
        <f t="shared" si="1"/>
        <v>0.16849781999999999</v>
      </c>
      <c r="G8" s="1"/>
      <c r="H8" s="6">
        <v>70</v>
      </c>
      <c r="I8" s="7">
        <v>11.748799999999999</v>
      </c>
      <c r="J8" s="1"/>
      <c r="K8" s="1"/>
      <c r="L8" s="1"/>
      <c r="M8" s="1"/>
      <c r="N8" s="1"/>
      <c r="O8" s="6">
        <v>70</v>
      </c>
      <c r="P8" s="7">
        <f>0.2776/0.7311</f>
        <v>0.37970181917658324</v>
      </c>
      <c r="Q8" s="6">
        <f t="shared" si="2"/>
        <v>343</v>
      </c>
      <c r="R8" s="7">
        <f t="shared" si="3"/>
        <v>3.2546909044924105E-2</v>
      </c>
      <c r="S8" s="1"/>
      <c r="T8" s="7">
        <f t="shared" si="4"/>
        <v>2.5352941200427703</v>
      </c>
      <c r="U8" s="7">
        <f t="shared" si="5"/>
        <v>-1.4874902497524369</v>
      </c>
      <c r="V8" s="5">
        <f t="shared" si="6"/>
        <v>6.4277162751234451</v>
      </c>
      <c r="W8" s="5">
        <f t="shared" si="6"/>
        <v>2.2126272431085674</v>
      </c>
      <c r="X8" s="1">
        <f>T8*U8</f>
        <v>-3.7712252838183051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7" thickBot="1" x14ac:dyDescent="0.25">
      <c r="A9" s="1"/>
      <c r="B9" s="10"/>
      <c r="C9" s="7">
        <v>1.5226</v>
      </c>
      <c r="D9" s="7">
        <v>1.6282000000000001</v>
      </c>
      <c r="E9" s="7">
        <f t="shared" si="0"/>
        <v>10.69355050571391</v>
      </c>
      <c r="F9" s="7">
        <f t="shared" si="1"/>
        <v>0.24790973200000002</v>
      </c>
      <c r="G9" s="1"/>
      <c r="H9" s="2"/>
      <c r="I9" s="1"/>
      <c r="J9" s="1"/>
      <c r="K9" s="1"/>
      <c r="L9" s="1"/>
      <c r="M9" s="1"/>
      <c r="N9" s="1"/>
      <c r="O9" s="2"/>
      <c r="P9" s="1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7" thickBot="1" x14ac:dyDescent="0.25">
      <c r="A10" s="1"/>
      <c r="B10" s="8">
        <v>30.1</v>
      </c>
      <c r="C10" s="7">
        <v>0.1077</v>
      </c>
      <c r="D10" s="7">
        <v>0.11070000000000001</v>
      </c>
      <c r="E10" s="7">
        <f t="shared" si="0"/>
        <v>10.278551532033426</v>
      </c>
      <c r="F10" s="7">
        <f t="shared" si="1"/>
        <v>1.1922390000000001E-3</v>
      </c>
      <c r="G10" s="1"/>
      <c r="H10" s="2"/>
      <c r="I10" s="1"/>
      <c r="J10" s="1"/>
      <c r="K10" s="1"/>
      <c r="L10" s="1"/>
      <c r="M10" s="1"/>
      <c r="N10" s="1"/>
      <c r="O10" s="2"/>
      <c r="P10" s="1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7" thickBot="1" x14ac:dyDescent="0.25">
      <c r="A11" s="1"/>
      <c r="B11" s="9"/>
      <c r="C11" s="7">
        <v>0.20849999999999999</v>
      </c>
      <c r="D11" s="7">
        <v>0.2145</v>
      </c>
      <c r="E11" s="7">
        <f t="shared" si="0"/>
        <v>10.287769784172662</v>
      </c>
      <c r="F11" s="7">
        <f t="shared" si="1"/>
        <v>4.4723250000000001E-3</v>
      </c>
      <c r="G11" s="1"/>
      <c r="H11" s="2"/>
      <c r="I11" s="1"/>
      <c r="J11" s="1"/>
      <c r="K11" s="1"/>
      <c r="L11" s="1"/>
      <c r="M11" s="1"/>
      <c r="N11" s="1"/>
      <c r="O11" s="2"/>
      <c r="P11" s="1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7" thickBot="1" x14ac:dyDescent="0.25">
      <c r="A12" s="1"/>
      <c r="B12" s="9"/>
      <c r="C12" s="7">
        <v>0.55369999999999997</v>
      </c>
      <c r="D12" s="7">
        <v>0.57420000000000004</v>
      </c>
      <c r="E12" s="7">
        <f t="shared" si="0"/>
        <v>10.370236590211308</v>
      </c>
      <c r="F12" s="7">
        <f t="shared" si="1"/>
        <v>3.1793453999999999E-2</v>
      </c>
      <c r="G12" s="1"/>
      <c r="H12" s="2"/>
      <c r="I12" s="1"/>
      <c r="J12" s="1"/>
      <c r="K12" s="1"/>
      <c r="L12" s="1"/>
      <c r="M12" s="1"/>
      <c r="N12" s="1"/>
      <c r="O12" s="2"/>
      <c r="P12" s="1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7" thickBot="1" x14ac:dyDescent="0.25">
      <c r="A13" s="1"/>
      <c r="B13" s="9"/>
      <c r="C13" s="7">
        <v>0.73619999999999997</v>
      </c>
      <c r="D13" s="7">
        <v>0.76880000000000004</v>
      </c>
      <c r="E13" s="7">
        <f t="shared" si="0"/>
        <v>10.442814452594405</v>
      </c>
      <c r="F13" s="7">
        <f t="shared" si="1"/>
        <v>5.6599056000000002E-2</v>
      </c>
      <c r="G13" s="1"/>
      <c r="H13" s="2"/>
      <c r="I13" s="1"/>
      <c r="J13" s="1"/>
      <c r="K13" s="1"/>
      <c r="L13" s="1"/>
      <c r="M13" s="1"/>
      <c r="N13" s="1"/>
      <c r="O13" s="2"/>
      <c r="P13" s="1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7" thickBot="1" x14ac:dyDescent="0.25">
      <c r="A14" s="1"/>
      <c r="B14" s="9"/>
      <c r="C14" s="7">
        <v>1.0954999999999999</v>
      </c>
      <c r="D14" s="7">
        <v>1.1666000000000001</v>
      </c>
      <c r="E14" s="7">
        <f t="shared" si="0"/>
        <v>10.649018712916478</v>
      </c>
      <c r="F14" s="7">
        <f t="shared" si="1"/>
        <v>0.12780103000000001</v>
      </c>
      <c r="G14" s="1"/>
      <c r="H14" s="2"/>
      <c r="I14" s="1"/>
      <c r="J14" s="1"/>
      <c r="K14" s="1"/>
      <c r="L14" s="1"/>
      <c r="M14" s="1"/>
      <c r="N14" s="1"/>
      <c r="O14" s="2"/>
      <c r="P14" s="1"/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7" thickBot="1" x14ac:dyDescent="0.25">
      <c r="A15" s="1"/>
      <c r="B15" s="9"/>
      <c r="C15" s="7">
        <v>1.2507999999999999</v>
      </c>
      <c r="D15" s="7">
        <v>1.355</v>
      </c>
      <c r="E15" s="7">
        <f t="shared" si="0"/>
        <v>10.833066837224179</v>
      </c>
      <c r="F15" s="7">
        <f t="shared" si="1"/>
        <v>0.16948340000000001</v>
      </c>
      <c r="G15" s="1"/>
      <c r="H15" s="2"/>
      <c r="I15" s="1"/>
      <c r="J15" s="1"/>
      <c r="K15" s="1"/>
      <c r="L15" s="1"/>
      <c r="M15" s="1"/>
      <c r="N15" s="1"/>
      <c r="O15" s="2"/>
      <c r="P15" s="1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7" thickBot="1" x14ac:dyDescent="0.25">
      <c r="A16" s="1"/>
      <c r="B16" s="10"/>
      <c r="C16" s="7">
        <v>1.6115999999999999</v>
      </c>
      <c r="D16" s="7">
        <v>1.7897000000000001</v>
      </c>
      <c r="E16" s="7">
        <f t="shared" si="0"/>
        <v>11.105112931248451</v>
      </c>
      <c r="F16" s="7">
        <f t="shared" si="1"/>
        <v>0.28842805199999999</v>
      </c>
      <c r="G16" s="1"/>
      <c r="H16" s="2"/>
      <c r="I16" s="1"/>
      <c r="J16" s="1"/>
      <c r="K16" s="1"/>
      <c r="L16" s="1"/>
      <c r="M16" s="1"/>
      <c r="N16" s="1"/>
      <c r="O16" s="2"/>
      <c r="P16" s="1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7" thickBot="1" x14ac:dyDescent="0.25">
      <c r="A17" s="1"/>
      <c r="B17" s="8">
        <v>40</v>
      </c>
      <c r="C17" s="7">
        <v>0.1283</v>
      </c>
      <c r="D17" s="7">
        <v>0.1366</v>
      </c>
      <c r="E17" s="7">
        <f t="shared" si="0"/>
        <v>10.646921278254093</v>
      </c>
      <c r="F17" s="7">
        <f t="shared" si="1"/>
        <v>1.7525780000000001E-3</v>
      </c>
      <c r="G17" s="1"/>
      <c r="H17" s="2"/>
      <c r="I17" s="1"/>
      <c r="J17" s="1"/>
      <c r="K17" s="1"/>
      <c r="L17" s="1"/>
      <c r="M17" s="1"/>
      <c r="N17" s="1"/>
      <c r="O17" s="2"/>
      <c r="P17" s="1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7" thickBot="1" x14ac:dyDescent="0.25">
      <c r="A18" s="1"/>
      <c r="B18" s="9"/>
      <c r="C18" s="7">
        <v>0.20830000000000001</v>
      </c>
      <c r="D18" s="7">
        <v>0.22189999999999999</v>
      </c>
      <c r="E18" s="7">
        <f t="shared" si="0"/>
        <v>10.652904464714354</v>
      </c>
      <c r="F18" s="7">
        <f t="shared" si="1"/>
        <v>4.6221769999999999E-3</v>
      </c>
      <c r="G18" s="1"/>
      <c r="H18" s="2"/>
      <c r="I18" s="1"/>
      <c r="J18" s="1"/>
      <c r="K18" s="1"/>
      <c r="L18" s="1"/>
      <c r="M18" s="1"/>
      <c r="N18" s="1"/>
      <c r="O18" s="2"/>
      <c r="P18" s="1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7" thickBot="1" x14ac:dyDescent="0.25">
      <c r="A19" s="1"/>
      <c r="B19" s="9"/>
      <c r="C19" s="7">
        <v>0.55230000000000001</v>
      </c>
      <c r="D19" s="7">
        <v>0.59299999999999997</v>
      </c>
      <c r="E19" s="7">
        <f t="shared" si="0"/>
        <v>10.736918341481079</v>
      </c>
      <c r="F19" s="7">
        <f t="shared" si="1"/>
        <v>3.2751389999999998E-2</v>
      </c>
      <c r="G19" s="1"/>
      <c r="H19" s="2"/>
      <c r="I19" s="1"/>
      <c r="J19" s="1"/>
      <c r="K19" s="1"/>
      <c r="L19" s="1"/>
      <c r="M19" s="1"/>
      <c r="N19" s="1"/>
      <c r="O19" s="2"/>
      <c r="P19" s="1"/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7" thickBot="1" x14ac:dyDescent="0.25">
      <c r="A20" s="1"/>
      <c r="B20" s="9"/>
      <c r="C20" s="7">
        <v>0.7339</v>
      </c>
      <c r="D20" s="7">
        <v>0.79300000000000004</v>
      </c>
      <c r="E20" s="7">
        <f t="shared" si="0"/>
        <v>10.80528682381796</v>
      </c>
      <c r="F20" s="7">
        <f t="shared" si="1"/>
        <v>5.819827000000001E-2</v>
      </c>
      <c r="G20" s="1"/>
      <c r="H20" s="2"/>
      <c r="I20" s="1"/>
      <c r="J20" s="1"/>
      <c r="K20" s="1"/>
      <c r="L20" s="1"/>
      <c r="M20" s="1"/>
      <c r="N20" s="1"/>
      <c r="O20" s="2"/>
      <c r="P20" s="1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7" thickBot="1" x14ac:dyDescent="0.25">
      <c r="A21" s="1"/>
      <c r="B21" s="9"/>
      <c r="C21" s="7">
        <v>1.091</v>
      </c>
      <c r="D21" s="7">
        <v>1.2009000000000001</v>
      </c>
      <c r="E21" s="7">
        <f t="shared" si="0"/>
        <v>11.007332722273144</v>
      </c>
      <c r="F21" s="7">
        <f t="shared" si="1"/>
        <v>0.13101819000000001</v>
      </c>
      <c r="G21" s="1"/>
      <c r="H21" s="2"/>
      <c r="I21" s="1"/>
      <c r="J21" s="1"/>
      <c r="K21" s="1"/>
      <c r="L21" s="1"/>
      <c r="M21" s="1"/>
      <c r="N21" s="1"/>
      <c r="O21" s="2"/>
      <c r="P21" s="1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7" thickBot="1" x14ac:dyDescent="0.25">
      <c r="A22" s="1"/>
      <c r="B22" s="9"/>
      <c r="C22" s="7">
        <v>1.2516</v>
      </c>
      <c r="D22" s="7">
        <v>1.3932</v>
      </c>
      <c r="E22" s="7">
        <f t="shared" si="0"/>
        <v>11.131351869606902</v>
      </c>
      <c r="F22" s="7">
        <f t="shared" si="1"/>
        <v>0.17437291199999999</v>
      </c>
      <c r="G22" s="1"/>
      <c r="H22" s="2"/>
      <c r="I22" s="1"/>
      <c r="J22" s="1"/>
      <c r="K22" s="1"/>
      <c r="L22" s="1"/>
      <c r="M22" s="1"/>
      <c r="N22" s="1"/>
      <c r="O22" s="2"/>
      <c r="P22" s="1"/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7" thickBot="1" x14ac:dyDescent="0.25">
      <c r="A23" s="1"/>
      <c r="B23" s="10"/>
      <c r="C23" s="7">
        <v>1.5309999999999999</v>
      </c>
      <c r="D23" s="7">
        <v>1.7434000000000001</v>
      </c>
      <c r="E23" s="7">
        <f t="shared" si="0"/>
        <v>11.387328543435665</v>
      </c>
      <c r="F23" s="7">
        <f t="shared" si="1"/>
        <v>0.26691454000000003</v>
      </c>
      <c r="G23" s="1"/>
      <c r="H23" s="2"/>
      <c r="I23" s="1"/>
      <c r="J23" s="1"/>
      <c r="K23" s="1"/>
      <c r="L23" s="1"/>
      <c r="M23" s="1"/>
      <c r="N23" s="1"/>
      <c r="O23" s="2"/>
      <c r="P23" s="1"/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7" thickBot="1" x14ac:dyDescent="0.25">
      <c r="A24" s="1"/>
      <c r="B24" s="8">
        <v>50</v>
      </c>
      <c r="C24" s="7">
        <v>0.1076</v>
      </c>
      <c r="D24" s="7">
        <v>0.11840000000000001</v>
      </c>
      <c r="E24" s="7">
        <f t="shared" si="0"/>
        <v>11.003717472118961</v>
      </c>
      <c r="F24" s="7">
        <f t="shared" si="1"/>
        <v>1.2739840000000001E-3</v>
      </c>
      <c r="G24" s="1"/>
      <c r="H24" s="2"/>
      <c r="I24" s="1"/>
      <c r="J24" s="1"/>
      <c r="K24" s="1"/>
      <c r="L24" s="1"/>
      <c r="M24" s="1"/>
      <c r="N24" s="1"/>
      <c r="O24" s="2"/>
      <c r="P24" s="1"/>
      <c r="Q24" s="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7" thickBot="1" x14ac:dyDescent="0.25">
      <c r="A25" s="1"/>
      <c r="B25" s="9"/>
      <c r="C25" s="7">
        <v>0.20799999999999999</v>
      </c>
      <c r="D25" s="7">
        <v>0.22919999999999999</v>
      </c>
      <c r="E25" s="7">
        <f t="shared" si="0"/>
        <v>11.019230769230768</v>
      </c>
      <c r="F25" s="7">
        <f t="shared" si="1"/>
        <v>4.76736E-3</v>
      </c>
      <c r="G25" s="1"/>
      <c r="H25" s="2"/>
      <c r="I25" s="1"/>
      <c r="J25" s="1"/>
      <c r="K25" s="1"/>
      <c r="L25" s="1"/>
      <c r="M25" s="1"/>
      <c r="N25" s="1"/>
      <c r="O25" s="2"/>
      <c r="P25" s="1"/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7" thickBot="1" x14ac:dyDescent="0.25">
      <c r="A26" s="1"/>
      <c r="B26" s="9"/>
      <c r="C26" s="7">
        <v>0.55089999999999995</v>
      </c>
      <c r="D26" s="7">
        <v>0.61140000000000005</v>
      </c>
      <c r="E26" s="7">
        <f t="shared" si="0"/>
        <v>11.098202940642587</v>
      </c>
      <c r="F26" s="7">
        <f t="shared" si="1"/>
        <v>3.3682025999999997E-2</v>
      </c>
      <c r="G26" s="1"/>
      <c r="H26" s="2"/>
      <c r="I26" s="1"/>
      <c r="J26" s="1"/>
      <c r="K26" s="1"/>
      <c r="L26" s="1"/>
      <c r="M26" s="1"/>
      <c r="N26" s="1"/>
      <c r="O26" s="2"/>
      <c r="P26" s="1"/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7" thickBot="1" x14ac:dyDescent="0.25">
      <c r="A27" s="1"/>
      <c r="B27" s="9"/>
      <c r="C27" s="7">
        <v>0.73109999999999997</v>
      </c>
      <c r="D27" s="7">
        <v>0.81659999999999999</v>
      </c>
      <c r="E27" s="7">
        <f t="shared" si="0"/>
        <v>11.169470660648338</v>
      </c>
      <c r="F27" s="7">
        <f t="shared" si="1"/>
        <v>5.9701625999999994E-2</v>
      </c>
      <c r="G27" s="1"/>
      <c r="H27" s="2"/>
      <c r="I27" s="1"/>
      <c r="J27" s="1"/>
      <c r="K27" s="1"/>
      <c r="L27" s="1"/>
      <c r="M27" s="1"/>
      <c r="N27" s="1"/>
      <c r="O27" s="2"/>
      <c r="P27" s="1"/>
      <c r="Q27" s="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7" thickBot="1" x14ac:dyDescent="0.25">
      <c r="A28" s="1"/>
      <c r="B28" s="9"/>
      <c r="C28" s="7">
        <v>1.0845</v>
      </c>
      <c r="D28" s="7">
        <v>1.2337</v>
      </c>
      <c r="E28" s="7">
        <f t="shared" si="0"/>
        <v>11.37574919317658</v>
      </c>
      <c r="F28" s="7">
        <f t="shared" si="1"/>
        <v>0.13379476500000001</v>
      </c>
      <c r="G28" s="1"/>
      <c r="H28" s="2"/>
      <c r="I28" s="1"/>
      <c r="J28" s="1"/>
      <c r="K28" s="1"/>
      <c r="L28" s="1"/>
      <c r="M28" s="1"/>
      <c r="N28" s="1"/>
      <c r="O28" s="2"/>
      <c r="P28" s="1"/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7" thickBot="1" x14ac:dyDescent="0.25">
      <c r="A29" s="1"/>
      <c r="B29" s="9"/>
      <c r="C29" s="7">
        <v>1.2435</v>
      </c>
      <c r="D29" s="7">
        <v>1.4295</v>
      </c>
      <c r="E29" s="7">
        <f t="shared" si="0"/>
        <v>11.495778045838358</v>
      </c>
      <c r="F29" s="7">
        <f t="shared" si="1"/>
        <v>0.17775832500000002</v>
      </c>
      <c r="G29" s="1"/>
      <c r="H29" s="2"/>
      <c r="I29" s="1"/>
      <c r="J29" s="1"/>
      <c r="K29" s="1"/>
      <c r="L29" s="1"/>
      <c r="M29" s="1"/>
      <c r="N29" s="1"/>
      <c r="O29" s="2"/>
      <c r="P29" s="1"/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7" thickBot="1" x14ac:dyDescent="0.25">
      <c r="A30" s="1"/>
      <c r="B30" s="10"/>
      <c r="C30" s="7">
        <v>1.5190999999999999</v>
      </c>
      <c r="D30" s="7">
        <v>1.7846</v>
      </c>
      <c r="E30" s="7">
        <f t="shared" si="0"/>
        <v>11.747745375551315</v>
      </c>
      <c r="F30" s="7">
        <f t="shared" si="1"/>
        <v>0.27109858599999997</v>
      </c>
      <c r="G30" s="1"/>
      <c r="H30" s="2"/>
      <c r="I30" s="1"/>
      <c r="J30" s="1"/>
      <c r="K30" s="1"/>
      <c r="L30" s="1"/>
      <c r="M30" s="1"/>
      <c r="N30" s="1"/>
      <c r="O30" s="2"/>
      <c r="P30" s="1"/>
      <c r="Q30" s="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7" thickBot="1" x14ac:dyDescent="0.25">
      <c r="A31" s="1"/>
      <c r="B31" s="8">
        <v>60</v>
      </c>
      <c r="C31" s="7">
        <v>0.1075</v>
      </c>
      <c r="D31" s="7">
        <v>0.12230000000000001</v>
      </c>
      <c r="E31" s="7">
        <f t="shared" si="0"/>
        <v>11.376744186046512</v>
      </c>
      <c r="F31" s="7">
        <f t="shared" si="1"/>
        <v>1.3147250000000001E-3</v>
      </c>
      <c r="G31" s="1"/>
      <c r="H31" s="2"/>
      <c r="I31" s="1"/>
      <c r="J31" s="1"/>
      <c r="K31" s="1"/>
      <c r="L31" s="1"/>
      <c r="M31" s="1"/>
      <c r="N31" s="1"/>
      <c r="O31" s="2"/>
      <c r="P31" s="1"/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7" thickBot="1" x14ac:dyDescent="0.25">
      <c r="A32" s="1"/>
      <c r="B32" s="9"/>
      <c r="C32" s="7">
        <v>0.20780000000000001</v>
      </c>
      <c r="D32" s="7">
        <v>0.23669999999999999</v>
      </c>
      <c r="E32" s="7">
        <f t="shared" si="0"/>
        <v>11.390760346487006</v>
      </c>
      <c r="F32" s="7">
        <f t="shared" si="1"/>
        <v>4.9186260000000006E-3</v>
      </c>
      <c r="G32" s="1"/>
      <c r="H32" s="2"/>
      <c r="I32" s="1"/>
      <c r="J32" s="1"/>
      <c r="K32" s="1"/>
      <c r="L32" s="1"/>
      <c r="M32" s="1"/>
      <c r="N32" s="1"/>
      <c r="O32" s="2"/>
      <c r="P32" s="1"/>
      <c r="Q32" s="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7" thickBot="1" x14ac:dyDescent="0.25">
      <c r="A33" s="1"/>
      <c r="B33" s="9"/>
      <c r="C33" s="7">
        <v>0.54920000000000002</v>
      </c>
      <c r="D33" s="7">
        <v>0.63</v>
      </c>
      <c r="E33" s="7">
        <f t="shared" si="0"/>
        <v>11.471230881281864</v>
      </c>
      <c r="F33" s="7">
        <f t="shared" si="1"/>
        <v>3.4599600000000001E-2</v>
      </c>
      <c r="G33" s="1"/>
      <c r="H33" s="2"/>
      <c r="I33" s="1"/>
      <c r="J33" s="1"/>
      <c r="K33" s="1"/>
      <c r="L33" s="1"/>
      <c r="M33" s="1"/>
      <c r="N33" s="1"/>
      <c r="O33" s="2"/>
      <c r="P33" s="1"/>
      <c r="Q33" s="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7" thickBot="1" x14ac:dyDescent="0.25">
      <c r="A34" s="1"/>
      <c r="B34" s="9"/>
      <c r="C34" s="7">
        <v>0.72819999999999996</v>
      </c>
      <c r="D34" s="7">
        <v>0.84050000000000002</v>
      </c>
      <c r="E34" s="7">
        <f t="shared" si="0"/>
        <v>11.542158747596817</v>
      </c>
      <c r="F34" s="7">
        <f t="shared" si="1"/>
        <v>6.1205209999999996E-2</v>
      </c>
      <c r="G34" s="1"/>
      <c r="H34" s="2"/>
      <c r="I34" s="1"/>
      <c r="J34" s="1"/>
      <c r="K34" s="1"/>
      <c r="L34" s="1"/>
      <c r="M34" s="1"/>
      <c r="N34" s="1"/>
      <c r="O34" s="2"/>
      <c r="P34" s="1"/>
      <c r="Q34" s="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7" thickBot="1" x14ac:dyDescent="0.25">
      <c r="A35" s="1"/>
      <c r="B35" s="9"/>
      <c r="C35" s="7">
        <v>1.0783</v>
      </c>
      <c r="D35" s="7">
        <v>1.2665</v>
      </c>
      <c r="E35" s="7">
        <f t="shared" si="0"/>
        <v>11.745339886858943</v>
      </c>
      <c r="F35" s="7">
        <f t="shared" si="1"/>
        <v>0.13656669500000002</v>
      </c>
      <c r="G35" s="1"/>
      <c r="H35" s="2"/>
      <c r="I35" s="1"/>
      <c r="J35" s="1"/>
      <c r="K35" s="1"/>
      <c r="L35" s="1"/>
      <c r="M35" s="1"/>
      <c r="N35" s="1"/>
      <c r="O35" s="2"/>
      <c r="P35" s="1"/>
      <c r="Q35" s="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7" thickBot="1" x14ac:dyDescent="0.25">
      <c r="A36" s="1"/>
      <c r="B36" s="9"/>
      <c r="C36" s="7">
        <v>1.2582</v>
      </c>
      <c r="D36" s="7">
        <v>1.4951000000000001</v>
      </c>
      <c r="E36" s="7">
        <f t="shared" si="0"/>
        <v>11.882848513749801</v>
      </c>
      <c r="F36" s="7">
        <f t="shared" si="1"/>
        <v>0.18811348200000003</v>
      </c>
      <c r="G36" s="1"/>
      <c r="H36" s="2"/>
      <c r="I36" s="1"/>
      <c r="J36" s="1"/>
      <c r="K36" s="1"/>
      <c r="L36" s="1"/>
      <c r="M36" s="1"/>
      <c r="N36" s="1"/>
      <c r="O36" s="2"/>
      <c r="P36" s="1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7" thickBot="1" x14ac:dyDescent="0.25">
      <c r="A37" s="1"/>
      <c r="B37" s="10"/>
      <c r="C37" s="7">
        <v>1.5069999999999999</v>
      </c>
      <c r="D37" s="7">
        <v>1.8255999999999999</v>
      </c>
      <c r="E37" s="7">
        <f t="shared" si="0"/>
        <v>12.114134041141341</v>
      </c>
      <c r="F37" s="7">
        <f t="shared" si="1"/>
        <v>0.27511791999999996</v>
      </c>
      <c r="G37" s="1"/>
      <c r="H37" s="2"/>
      <c r="I37" s="1"/>
      <c r="J37" s="1"/>
      <c r="K37" s="1"/>
      <c r="L37" s="1"/>
      <c r="M37" s="1"/>
      <c r="N37" s="1"/>
      <c r="O37" s="2"/>
      <c r="P37" s="1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7" thickBot="1" x14ac:dyDescent="0.25">
      <c r="A38" s="1"/>
      <c r="B38" s="8">
        <v>70</v>
      </c>
      <c r="C38" s="7">
        <v>0.1075</v>
      </c>
      <c r="D38" s="7">
        <v>0.1263</v>
      </c>
      <c r="E38" s="7">
        <f t="shared" si="0"/>
        <v>11.748837209302325</v>
      </c>
      <c r="F38" s="7">
        <f t="shared" si="1"/>
        <v>1.3577249999999999E-3</v>
      </c>
      <c r="G38" s="1"/>
      <c r="H38" s="2"/>
      <c r="I38" s="1"/>
      <c r="J38" s="1"/>
      <c r="K38" s="1"/>
      <c r="L38" s="1"/>
      <c r="M38" s="1"/>
      <c r="N38" s="1"/>
      <c r="O38" s="2"/>
      <c r="P38" s="1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7" thickBot="1" x14ac:dyDescent="0.25">
      <c r="A39" s="1"/>
      <c r="B39" s="9"/>
      <c r="C39" s="7">
        <v>0.20760000000000001</v>
      </c>
      <c r="D39" s="7">
        <v>0.24410000000000001</v>
      </c>
      <c r="E39" s="7">
        <f t="shared" si="0"/>
        <v>11.758188824662813</v>
      </c>
      <c r="F39" s="7">
        <f t="shared" si="1"/>
        <v>5.0675160000000002E-3</v>
      </c>
      <c r="G39" s="1"/>
      <c r="H39" s="2"/>
      <c r="I39" s="1"/>
      <c r="J39" s="1"/>
      <c r="K39" s="1"/>
      <c r="L39" s="1"/>
      <c r="M39" s="1"/>
      <c r="N39" s="1"/>
      <c r="O39" s="2"/>
      <c r="P39" s="1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7" thickBot="1" x14ac:dyDescent="0.25">
      <c r="A40" s="1"/>
      <c r="B40" s="9"/>
      <c r="C40" s="7">
        <v>0.54759999999999998</v>
      </c>
      <c r="D40" s="7">
        <v>0.64829999999999999</v>
      </c>
      <c r="E40" s="7">
        <f t="shared" si="0"/>
        <v>11.838933528122718</v>
      </c>
      <c r="F40" s="7">
        <f t="shared" si="1"/>
        <v>3.5500907999999998E-2</v>
      </c>
      <c r="G40" s="1"/>
      <c r="H40" s="2"/>
      <c r="I40" s="1"/>
      <c r="J40" s="1"/>
      <c r="K40" s="1"/>
      <c r="L40" s="1"/>
      <c r="M40" s="1"/>
      <c r="N40" s="1"/>
      <c r="O40" s="2"/>
      <c r="P40" s="1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7" thickBot="1" x14ac:dyDescent="0.25">
      <c r="B41" s="11"/>
      <c r="C41" s="7">
        <v>0.72540000000000004</v>
      </c>
      <c r="D41" s="7">
        <v>0.86419999999999997</v>
      </c>
      <c r="E41" s="7">
        <f t="shared" si="0"/>
        <v>11.913427074717395</v>
      </c>
      <c r="F41" s="7">
        <f t="shared" si="1"/>
        <v>6.2689068000000001E-2</v>
      </c>
    </row>
    <row r="42" spans="1:36" ht="17" thickBot="1" x14ac:dyDescent="0.25">
      <c r="B42" s="11"/>
      <c r="C42" s="7">
        <v>1.008</v>
      </c>
      <c r="D42" s="7">
        <v>1.2172000000000001</v>
      </c>
      <c r="E42" s="7">
        <f t="shared" si="0"/>
        <v>12.075396825396826</v>
      </c>
      <c r="F42" s="7">
        <f t="shared" si="1"/>
        <v>0.12269376000000001</v>
      </c>
    </row>
    <row r="43" spans="1:36" ht="17" thickBot="1" x14ac:dyDescent="0.25">
      <c r="B43" s="11"/>
      <c r="C43" s="7">
        <v>1.2499</v>
      </c>
      <c r="D43" s="7">
        <v>1.5314000000000001</v>
      </c>
      <c r="E43" s="7">
        <f t="shared" si="0"/>
        <v>12.252180174413953</v>
      </c>
      <c r="F43" s="7">
        <f t="shared" si="1"/>
        <v>0.19140968600000002</v>
      </c>
    </row>
    <row r="44" spans="1:36" ht="17" thickBot="1" x14ac:dyDescent="0.25">
      <c r="B44" s="12"/>
      <c r="C44" s="7">
        <v>1.4952000000000001</v>
      </c>
      <c r="D44" s="7">
        <v>1.8660000000000001</v>
      </c>
      <c r="E44" s="7">
        <f t="shared" si="0"/>
        <v>12.479935794542536</v>
      </c>
      <c r="F44" s="7">
        <f t="shared" si="1"/>
        <v>0.27900432000000003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2019-02-14T23:26:42Z</dcterms:created>
  <dcterms:modified xsi:type="dcterms:W3CDTF">2019-02-17T18:38:03Z</dcterms:modified>
</cp:coreProperties>
</file>