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ki\Documents\Лабы\2.2.5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L27" i="1"/>
  <c r="N27" i="1" s="1"/>
  <c r="O27" i="1" s="1"/>
  <c r="L28" i="1"/>
  <c r="N28" i="1"/>
  <c r="O28" i="1" s="1"/>
  <c r="H3" i="1"/>
  <c r="D3" i="1"/>
  <c r="N26" i="1"/>
  <c r="O26" i="1" s="1"/>
  <c r="E27" i="1"/>
  <c r="D27" i="1"/>
  <c r="C27" i="1"/>
  <c r="B27" i="1"/>
  <c r="J25" i="1"/>
  <c r="I22" i="1"/>
  <c r="H21" i="1"/>
  <c r="G2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1" i="1"/>
  <c r="I12" i="1"/>
  <c r="I13" i="1"/>
  <c r="I14" i="1"/>
  <c r="I15" i="1"/>
  <c r="I16" i="1"/>
  <c r="I17" i="1"/>
  <c r="I18" i="1"/>
  <c r="I19" i="1"/>
  <c r="I20" i="1"/>
  <c r="I21" i="1"/>
  <c r="I11" i="1"/>
  <c r="H12" i="1"/>
  <c r="H13" i="1"/>
  <c r="H14" i="1"/>
  <c r="H15" i="1"/>
  <c r="H16" i="1"/>
  <c r="H17" i="1"/>
  <c r="H18" i="1"/>
  <c r="H19" i="1"/>
  <c r="H20" i="1"/>
  <c r="H11" i="1"/>
  <c r="G11" i="1"/>
  <c r="G12" i="1"/>
  <c r="G13" i="1"/>
  <c r="G14" i="1"/>
  <c r="G15" i="1"/>
  <c r="G16" i="1"/>
  <c r="G17" i="1"/>
  <c r="G18" i="1"/>
  <c r="G19" i="1"/>
  <c r="G20" i="1"/>
  <c r="B21" i="1"/>
  <c r="C21" i="1"/>
  <c r="D22" i="1"/>
  <c r="E25" i="1"/>
  <c r="H4" i="1"/>
  <c r="H5" i="1"/>
  <c r="H6" i="1"/>
  <c r="F3" i="1"/>
  <c r="G3" i="1"/>
  <c r="G4" i="1"/>
  <c r="G5" i="1"/>
  <c r="G6" i="1"/>
  <c r="F4" i="1"/>
  <c r="F5" i="1"/>
  <c r="F6" i="1"/>
  <c r="D4" i="1"/>
  <c r="D5" i="1"/>
  <c r="D6" i="1"/>
</calcChain>
</file>

<file path=xl/sharedStrings.xml><?xml version="1.0" encoding="utf-8"?>
<sst xmlns="http://schemas.openxmlformats.org/spreadsheetml/2006/main" count="5" uniqueCount="5">
  <si>
    <t>h</t>
  </si>
  <si>
    <t>t</t>
  </si>
  <si>
    <t>Q</t>
  </si>
  <si>
    <t>Re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</si>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</sst>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4"/>
            <c:dispRSqr val="0"/>
            <c:dispEq val="1"/>
            <c:trendlineLbl>
              <c:layout/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Лист1!$B$3:$B$6</c:f>
              <c:numCache>
                <c:formatCode>General</c:formatCode>
                <c:ptCount val="4"/>
                <c:pt idx="0">
                  <c:v>4.1399999999999997</c:v>
                </c:pt>
                <c:pt idx="1">
                  <c:v>5.05</c:v>
                </c:pt>
                <c:pt idx="2">
                  <c:v>6.35</c:v>
                </c:pt>
                <c:pt idx="3">
                  <c:v>7.45</c:v>
                </c:pt>
              </c:numCache>
            </c:numRef>
          </c:xVal>
          <c:yVal>
            <c:numRef>
              <c:f>Лист1!$D$3:$D$6</c:f>
              <c:numCache>
                <c:formatCode>0.0000</c:formatCode>
                <c:ptCount val="4"/>
                <c:pt idx="0">
                  <c:v>5.1020408163265307E-2</c:v>
                </c:pt>
                <c:pt idx="1">
                  <c:v>6.7340067340067339E-2</c:v>
                </c:pt>
                <c:pt idx="2">
                  <c:v>8.8888888888888892E-2</c:v>
                </c:pt>
                <c:pt idx="3">
                  <c:v>0.10582010582010581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01808"/>
        <c:axId val="191103376"/>
      </c:scatterChart>
      <c:valAx>
        <c:axId val="1911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h, </a:t>
                </a:r>
                <a:r>
                  <a:rPr lang="ru-RU"/>
                  <a:t>см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03376"/>
        <c:crosses val="autoZero"/>
        <c:crossBetween val="midCat"/>
      </c:valAx>
      <c:valAx>
        <c:axId val="191103376"/>
        <c:scaling>
          <c:orientation val="minMax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Q, </a:t>
                </a:r>
                <a:r>
                  <a:rPr lang="ru-RU"/>
                  <a:t>см</a:t>
                </a:r>
                <a:r>
                  <a:rPr lang="en-GB"/>
                  <a:t>^3/</a:t>
                </a:r>
                <a:r>
                  <a:rPr lang="ru-RU"/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87836</xdr:colOff>
      <xdr:row>0</xdr:row>
      <xdr:rowOff>0</xdr:rowOff>
    </xdr:from>
    <xdr:to>
      <xdr:col>19</xdr:col>
      <xdr:colOff>391450</xdr:colOff>
      <xdr:row>18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tabSelected="1" topLeftCell="A4" zoomScale="86" zoomScaleNormal="86" workbookViewId="0">
      <selection activeCell="L26" sqref="L26"/>
    </sheetView>
  </sheetViews>
  <sheetFormatPr defaultRowHeight="15" x14ac:dyDescent="0.25"/>
  <cols>
    <col min="4" max="4" width="12" bestFit="1" customWidth="1"/>
  </cols>
  <sheetData>
    <row r="2" spans="2:10" x14ac:dyDescent="0.25">
      <c r="B2" t="s">
        <v>0</v>
      </c>
      <c r="C2" t="s">
        <v>1</v>
      </c>
      <c r="D2" t="s">
        <v>2</v>
      </c>
      <c r="F2" t="s">
        <v>3</v>
      </c>
      <c r="G2" t="s">
        <v>4</v>
      </c>
    </row>
    <row r="3" spans="2:10" x14ac:dyDescent="0.25">
      <c r="B3">
        <v>4.1399999999999997</v>
      </c>
      <c r="C3">
        <v>392</v>
      </c>
      <c r="D3" s="1">
        <f>20/C3</f>
        <v>5.1020408163265307E-2</v>
      </c>
      <c r="F3" s="2">
        <f>20*10^(-6)*1000/(3.14*0.00025*0.000871*C3)</f>
        <v>74.620149858154548</v>
      </c>
      <c r="G3">
        <f>0.2*0.00025*F3</f>
        <v>3.7310074929077274E-3</v>
      </c>
      <c r="H3" s="2">
        <f>G3*1000</f>
        <v>3.7310074929077275</v>
      </c>
    </row>
    <row r="4" spans="2:10" x14ac:dyDescent="0.25">
      <c r="B4">
        <v>5.05</v>
      </c>
      <c r="C4">
        <v>297</v>
      </c>
      <c r="D4" s="1">
        <f t="shared" ref="D4:D6" si="0">20/C4</f>
        <v>6.7340067340067339E-2</v>
      </c>
      <c r="F4" s="2">
        <f t="shared" ref="F4:F6" si="1">20*10^(-6)*1000/(3.14*0.00025*0.000871*C4)</f>
        <v>98.488547960931243</v>
      </c>
      <c r="G4">
        <f t="shared" ref="G4:G6" si="2">0.2*0.00025*F4</f>
        <v>4.9244273980465622E-3</v>
      </c>
      <c r="H4" s="2">
        <f t="shared" ref="H4:H6" si="3">G4*1000</f>
        <v>4.9244273980465625</v>
      </c>
    </row>
    <row r="5" spans="2:10" x14ac:dyDescent="0.25">
      <c r="B5">
        <v>6.35</v>
      </c>
      <c r="C5">
        <v>225</v>
      </c>
      <c r="D5" s="1">
        <f t="shared" si="0"/>
        <v>8.8888888888888892E-2</v>
      </c>
      <c r="F5" s="2">
        <f t="shared" si="1"/>
        <v>130.00488330842924</v>
      </c>
      <c r="G5">
        <f t="shared" si="2"/>
        <v>6.5002441654214626E-3</v>
      </c>
      <c r="H5" s="2">
        <f t="shared" si="3"/>
        <v>6.5002441654214627</v>
      </c>
    </row>
    <row r="6" spans="2:10" x14ac:dyDescent="0.25">
      <c r="B6">
        <v>7.45</v>
      </c>
      <c r="C6">
        <v>189</v>
      </c>
      <c r="D6" s="1">
        <f t="shared" si="0"/>
        <v>0.10582010582010581</v>
      </c>
      <c r="F6" s="2">
        <f t="shared" si="1"/>
        <v>154.76771822432053</v>
      </c>
      <c r="G6">
        <f t="shared" si="2"/>
        <v>7.7383859112160266E-3</v>
      </c>
      <c r="H6" s="2">
        <f t="shared" si="3"/>
        <v>7.7383859112160263</v>
      </c>
    </row>
    <row r="10" spans="2:10" x14ac:dyDescent="0.25">
      <c r="B10">
        <v>997.13</v>
      </c>
      <c r="C10">
        <v>1019.2</v>
      </c>
      <c r="D10">
        <v>1041.5</v>
      </c>
      <c r="E10">
        <v>1064.5999999999999</v>
      </c>
    </row>
    <row r="11" spans="2:10" x14ac:dyDescent="0.25">
      <c r="B11">
        <v>5.88</v>
      </c>
      <c r="C11">
        <v>8.41</v>
      </c>
      <c r="D11">
        <v>12.31</v>
      </c>
      <c r="E11">
        <v>13.1</v>
      </c>
      <c r="G11">
        <f>(B11-$B$21)^2</f>
        <v>4.3559999999999788E-3</v>
      </c>
      <c r="H11">
        <f>(C11-$C$21)^2</f>
        <v>4.7610000000001158E-3</v>
      </c>
      <c r="I11">
        <f>(D11-$D$22)^2</f>
        <v>9.0000000000006817E-4</v>
      </c>
      <c r="J11">
        <f>(E11-$E$25)^2</f>
        <v>1.9612244897958572E-3</v>
      </c>
    </row>
    <row r="12" spans="2:10" x14ac:dyDescent="0.25">
      <c r="B12">
        <v>5.95</v>
      </c>
      <c r="C12">
        <v>8.41</v>
      </c>
      <c r="D12">
        <v>12.31</v>
      </c>
      <c r="E12">
        <v>13.04</v>
      </c>
      <c r="G12">
        <f t="shared" ref="G12:G21" si="4">(B12-$B$21)^2</f>
        <v>1.6000000000003581E-5</v>
      </c>
      <c r="H12">
        <f t="shared" ref="H12:H20" si="5">(C12-$C$21)^2</f>
        <v>4.7610000000001158E-3</v>
      </c>
      <c r="I12">
        <f t="shared" ref="I12:I21" si="6">(D12-$D$22)^2</f>
        <v>9.0000000000006817E-4</v>
      </c>
      <c r="J12">
        <f t="shared" ref="J12:J24" si="7">(E12-$E$25)^2</f>
        <v>2.4693877551024141E-4</v>
      </c>
    </row>
    <row r="13" spans="2:10" x14ac:dyDescent="0.25">
      <c r="B13">
        <v>5.97</v>
      </c>
      <c r="C13">
        <v>8.4700000000000006</v>
      </c>
      <c r="D13">
        <v>12.45</v>
      </c>
      <c r="E13">
        <v>13</v>
      </c>
      <c r="G13">
        <f t="shared" si="4"/>
        <v>5.7600000000000099E-4</v>
      </c>
      <c r="H13">
        <f t="shared" si="5"/>
        <v>8.1000000000006143E-5</v>
      </c>
      <c r="I13">
        <f t="shared" si="6"/>
        <v>1.2099999999999484E-2</v>
      </c>
      <c r="J13">
        <f t="shared" si="7"/>
        <v>3.1040816326530986E-3</v>
      </c>
    </row>
    <row r="14" spans="2:10" x14ac:dyDescent="0.25">
      <c r="B14">
        <v>5.91</v>
      </c>
      <c r="C14">
        <v>8.48</v>
      </c>
      <c r="D14">
        <v>12.34</v>
      </c>
      <c r="E14">
        <v>13.04</v>
      </c>
      <c r="G14">
        <f t="shared" si="4"/>
        <v>1.2959999999999704E-3</v>
      </c>
      <c r="H14">
        <f t="shared" si="5"/>
        <v>9.9999999999889161E-7</v>
      </c>
      <c r="I14">
        <f t="shared" si="6"/>
        <v>3.1554436208840472E-30</v>
      </c>
      <c r="J14">
        <f t="shared" si="7"/>
        <v>2.4693877551024141E-4</v>
      </c>
    </row>
    <row r="15" spans="2:10" x14ac:dyDescent="0.25">
      <c r="B15">
        <v>5.94</v>
      </c>
      <c r="C15">
        <v>8.51</v>
      </c>
      <c r="D15">
        <v>12.35</v>
      </c>
      <c r="E15">
        <v>12.98</v>
      </c>
      <c r="G15">
        <f t="shared" si="4"/>
        <v>3.5999999999992073E-5</v>
      </c>
      <c r="H15">
        <f t="shared" si="5"/>
        <v>9.60999999999926E-4</v>
      </c>
      <c r="I15">
        <f t="shared" si="6"/>
        <v>9.9999999999960215E-5</v>
      </c>
      <c r="J15">
        <f t="shared" si="7"/>
        <v>5.7326530612244759E-3</v>
      </c>
    </row>
    <row r="16" spans="2:10" x14ac:dyDescent="0.25">
      <c r="B16">
        <v>6</v>
      </c>
      <c r="C16">
        <v>8.51</v>
      </c>
      <c r="D16">
        <v>12.35</v>
      </c>
      <c r="E16">
        <v>13</v>
      </c>
      <c r="G16">
        <f t="shared" si="4"/>
        <v>2.9160000000000292E-3</v>
      </c>
      <c r="H16">
        <f t="shared" si="5"/>
        <v>9.60999999999926E-4</v>
      </c>
      <c r="I16">
        <f t="shared" si="6"/>
        <v>9.9999999999960215E-5</v>
      </c>
      <c r="J16">
        <f t="shared" si="7"/>
        <v>3.1040816326530986E-3</v>
      </c>
    </row>
    <row r="17" spans="2:15" x14ac:dyDescent="0.25">
      <c r="B17">
        <v>5.93</v>
      </c>
      <c r="C17">
        <v>8.59</v>
      </c>
      <c r="D17">
        <v>12.29</v>
      </c>
      <c r="E17">
        <v>13.05</v>
      </c>
      <c r="G17">
        <f t="shared" si="4"/>
        <v>2.5600000000000048E-4</v>
      </c>
      <c r="H17">
        <f t="shared" si="5"/>
        <v>1.2320999999999751E-2</v>
      </c>
      <c r="I17">
        <f t="shared" si="6"/>
        <v>2.5000000000002486E-3</v>
      </c>
      <c r="J17">
        <f t="shared" si="7"/>
        <v>3.2653061224485504E-5</v>
      </c>
    </row>
    <row r="18" spans="2:15" x14ac:dyDescent="0.25">
      <c r="B18">
        <v>5.97</v>
      </c>
      <c r="C18">
        <v>8.51</v>
      </c>
      <c r="D18">
        <v>12.34</v>
      </c>
      <c r="E18">
        <v>13.01</v>
      </c>
      <c r="G18">
        <f t="shared" si="4"/>
        <v>5.7600000000000099E-4</v>
      </c>
      <c r="H18">
        <f t="shared" si="5"/>
        <v>9.60999999999926E-4</v>
      </c>
      <c r="I18">
        <f t="shared" si="6"/>
        <v>3.1554436208840472E-30</v>
      </c>
      <c r="J18">
        <f t="shared" si="7"/>
        <v>2.0897959183673971E-3</v>
      </c>
    </row>
    <row r="19" spans="2:15" x14ac:dyDescent="0.25">
      <c r="B19">
        <v>5.97</v>
      </c>
      <c r="C19">
        <v>8.5399999999999991</v>
      </c>
      <c r="D19">
        <v>12.34</v>
      </c>
      <c r="E19">
        <v>13.01</v>
      </c>
      <c r="G19">
        <f t="shared" si="4"/>
        <v>5.7600000000000099E-4</v>
      </c>
      <c r="H19">
        <f t="shared" si="5"/>
        <v>3.7209999999997761E-3</v>
      </c>
      <c r="I19">
        <f t="shared" si="6"/>
        <v>3.1554436208840472E-30</v>
      </c>
      <c r="J19">
        <f t="shared" si="7"/>
        <v>2.0897959183673971E-3</v>
      </c>
    </row>
    <row r="20" spans="2:15" x14ac:dyDescent="0.25">
      <c r="B20">
        <v>5.94</v>
      </c>
      <c r="C20">
        <v>8.36</v>
      </c>
      <c r="D20">
        <v>12.31</v>
      </c>
      <c r="E20">
        <v>13.17</v>
      </c>
      <c r="G20">
        <f t="shared" si="4"/>
        <v>3.5999999999992073E-5</v>
      </c>
      <c r="H20">
        <f t="shared" si="5"/>
        <v>1.4161000000000369E-2</v>
      </c>
      <c r="I20">
        <f t="shared" si="6"/>
        <v>9.0000000000006817E-4</v>
      </c>
      <c r="J20">
        <f t="shared" si="7"/>
        <v>1.3061224489795825E-2</v>
      </c>
    </row>
    <row r="21" spans="2:15" x14ac:dyDescent="0.25">
      <c r="B21" s="4">
        <f>AVERAGE(B11:B20)</f>
        <v>5.9459999999999997</v>
      </c>
      <c r="C21" s="4">
        <f>AVERAGE(C11:C20)</f>
        <v>8.479000000000001</v>
      </c>
      <c r="D21">
        <v>12.35</v>
      </c>
      <c r="E21">
        <v>13.08</v>
      </c>
      <c r="G21" s="3">
        <f>SUM(G11:G20)</f>
        <v>1.0639999999999971E-2</v>
      </c>
      <c r="H21" s="3">
        <f>SUM(H11:H20)</f>
        <v>4.2689999999999916E-2</v>
      </c>
      <c r="I21">
        <f t="shared" si="6"/>
        <v>9.9999999999960215E-5</v>
      </c>
      <c r="J21">
        <f t="shared" si="7"/>
        <v>5.8979591836733417E-4</v>
      </c>
    </row>
    <row r="22" spans="2:15" x14ac:dyDescent="0.25">
      <c r="D22" s="3">
        <f>AVERAGE(D11:D21)</f>
        <v>12.340000000000002</v>
      </c>
      <c r="E22">
        <v>13.01</v>
      </c>
      <c r="I22" s="3">
        <f>SUM(I11:I21)</f>
        <v>1.7599999999999817E-2</v>
      </c>
      <c r="J22">
        <f t="shared" si="7"/>
        <v>2.0897959183673971E-3</v>
      </c>
    </row>
    <row r="23" spans="2:15" x14ac:dyDescent="0.25">
      <c r="E23">
        <v>13.13</v>
      </c>
      <c r="J23">
        <f t="shared" si="7"/>
        <v>5.518367346938842E-3</v>
      </c>
    </row>
    <row r="24" spans="2:15" x14ac:dyDescent="0.25">
      <c r="E24">
        <v>13.16</v>
      </c>
      <c r="J24">
        <f t="shared" si="7"/>
        <v>1.0875510204081592E-2</v>
      </c>
    </row>
    <row r="25" spans="2:15" x14ac:dyDescent="0.25">
      <c r="E25" s="4">
        <f>AVERAGE(E11:E24)</f>
        <v>13.055714285714286</v>
      </c>
      <c r="J25" s="3">
        <f>SUM(J11:J24)</f>
        <v>5.0742857142857284E-2</v>
      </c>
    </row>
    <row r="26" spans="2:15" x14ac:dyDescent="0.25">
      <c r="L26">
        <f>0.0077*C21*C10/(B21*B10)</f>
        <v>1.1223235806171719E-2</v>
      </c>
      <c r="N26">
        <f>L26*SQRT((C27/C21)^2+(B27/B21)^2+(0.0006/0.0077)^2)</f>
        <v>8.7525351389312086E-4</v>
      </c>
      <c r="O26">
        <f>N26*100</f>
        <v>8.7525351389312084E-2</v>
      </c>
    </row>
    <row r="27" spans="2:15" x14ac:dyDescent="0.25">
      <c r="B27" s="2">
        <f>SQRT(G21/90)</f>
        <v>1.0873004286866713E-2</v>
      </c>
      <c r="C27" s="2">
        <f>SQRT(H21/90)</f>
        <v>2.1779194965226158E-2</v>
      </c>
      <c r="D27" s="2">
        <f>SQRT(I22/110)</f>
        <v>1.2649110640673452E-2</v>
      </c>
      <c r="E27" s="2">
        <f>SQRT(J25/182)</f>
        <v>1.6697512011624269E-2</v>
      </c>
      <c r="L27">
        <f>0.0077*D22*D10/(B21*B10)</f>
        <v>1.6691234991414935E-2</v>
      </c>
      <c r="N27">
        <f>L27*SQRT((D27/D22)^2+(B27/B21)^2+(0.0006/0.0077)^2)</f>
        <v>1.3010862988902872E-3</v>
      </c>
      <c r="O27">
        <f t="shared" ref="O27:O28" si="8">N27*100</f>
        <v>0.13010862988902872</v>
      </c>
    </row>
    <row r="28" spans="2:15" x14ac:dyDescent="0.25">
      <c r="L28">
        <f>0.0077*E25*E10/(B21*B10)</f>
        <v>1.8050994615562473E-2</v>
      </c>
      <c r="N28">
        <f>L28*SQRT((E27/E25)^2+(B27/B21)^2+(0.0006/0.0077)^2)</f>
        <v>1.4071476598492049E-3</v>
      </c>
      <c r="O28">
        <f t="shared" si="8"/>
        <v>0.1407147659849205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Карпова</dc:creator>
  <cp:lastModifiedBy>Татьяна Карпова</cp:lastModifiedBy>
  <dcterms:created xsi:type="dcterms:W3CDTF">2017-04-30T07:49:57Z</dcterms:created>
  <dcterms:modified xsi:type="dcterms:W3CDTF">2017-05-03T17:29:22Z</dcterms:modified>
</cp:coreProperties>
</file>