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H51" i="1" l="1"/>
  <c r="C60" i="1"/>
  <c r="I55" i="1"/>
  <c r="F57" i="1"/>
  <c r="F56" i="1"/>
  <c r="E57" i="1"/>
  <c r="E56" i="1"/>
  <c r="D57" i="1"/>
  <c r="D56" i="1"/>
  <c r="C57" i="1"/>
  <c r="C56" i="1"/>
  <c r="B57" i="1"/>
  <c r="B56" i="1"/>
  <c r="D52" i="1"/>
  <c r="E52" i="1" s="1"/>
  <c r="F52" i="1" s="1"/>
  <c r="D51" i="1"/>
  <c r="E51" i="1" s="1"/>
  <c r="Q21" i="1"/>
  <c r="Q22" i="1"/>
  <c r="Q25" i="1"/>
  <c r="Q26" i="1"/>
  <c r="Q29" i="1"/>
  <c r="Q30" i="1"/>
  <c r="S20" i="1"/>
  <c r="Q31" i="1" s="1"/>
  <c r="S24" i="1"/>
  <c r="T24" i="1" s="1"/>
  <c r="U24" i="1" s="1"/>
  <c r="S25" i="1"/>
  <c r="T25" i="1"/>
  <c r="U25" i="1" s="1"/>
  <c r="S27" i="1"/>
  <c r="T27" i="1"/>
  <c r="U27" i="1" s="1"/>
  <c r="S28" i="1"/>
  <c r="T28" i="1" s="1"/>
  <c r="U28" i="1" s="1"/>
  <c r="S29" i="1"/>
  <c r="T29" i="1" s="1"/>
  <c r="U29" i="1" s="1"/>
  <c r="S30" i="1"/>
  <c r="T30" i="1" s="1"/>
  <c r="U30" i="1" s="1"/>
  <c r="S31" i="1"/>
  <c r="T31" i="1" s="1"/>
  <c r="U31" i="1" s="1"/>
  <c r="S33" i="1"/>
  <c r="T33" i="1" s="1"/>
  <c r="U33" i="1" s="1"/>
  <c r="S34" i="1"/>
  <c r="T34" i="1" s="1"/>
  <c r="U34" i="1" s="1"/>
  <c r="S35" i="1"/>
  <c r="T35" i="1" s="1"/>
  <c r="U35" i="1" s="1"/>
  <c r="Q28" i="1" l="1"/>
  <c r="Q24" i="1"/>
  <c r="Q20" i="1"/>
  <c r="S36" i="1"/>
  <c r="T36" i="1" s="1"/>
  <c r="U36" i="1" s="1"/>
  <c r="S32" i="1"/>
  <c r="T32" i="1" s="1"/>
  <c r="U32" i="1" s="1"/>
  <c r="S26" i="1"/>
  <c r="T26" i="1" s="1"/>
  <c r="U26" i="1" s="1"/>
  <c r="Q19" i="1"/>
  <c r="Q27" i="1"/>
  <c r="Q23" i="1"/>
  <c r="D27" i="1"/>
  <c r="E27" i="1"/>
  <c r="F27" i="1"/>
  <c r="G27" i="1"/>
  <c r="H27" i="1"/>
  <c r="I27" i="1"/>
  <c r="J27" i="1"/>
  <c r="K27" i="1"/>
  <c r="L27" i="1"/>
  <c r="M27" i="1"/>
  <c r="C27" i="1"/>
  <c r="N30" i="1"/>
  <c r="M30" i="1"/>
  <c r="L30" i="1"/>
  <c r="K30" i="1"/>
  <c r="J30" i="1"/>
  <c r="I30" i="1"/>
  <c r="H30" i="1"/>
  <c r="G30" i="1"/>
  <c r="F30" i="1"/>
  <c r="E30" i="1"/>
  <c r="D30" i="1"/>
  <c r="C30" i="1"/>
  <c r="D21" i="1"/>
  <c r="E21" i="1"/>
  <c r="F21" i="1"/>
  <c r="G21" i="1"/>
  <c r="H21" i="1"/>
  <c r="I21" i="1"/>
  <c r="J21" i="1"/>
  <c r="K21" i="1"/>
  <c r="L21" i="1"/>
  <c r="M21" i="1"/>
  <c r="N21" i="1"/>
  <c r="O21" i="1"/>
  <c r="C21" i="1"/>
  <c r="C7" i="1" l="1"/>
  <c r="B7" i="1"/>
  <c r="C4" i="1"/>
  <c r="B4" i="1"/>
  <c r="B11" i="1" l="1"/>
  <c r="B12" i="1" s="1"/>
  <c r="B10" i="1"/>
  <c r="D3" i="1"/>
  <c r="E3" i="1" s="1"/>
  <c r="D5" i="1"/>
  <c r="D6" i="1"/>
  <c r="E6" i="1" s="1"/>
  <c r="D2" i="1"/>
</calcChain>
</file>

<file path=xl/sharedStrings.xml><?xml version="1.0" encoding="utf-8"?>
<sst xmlns="http://schemas.openxmlformats.org/spreadsheetml/2006/main" count="64" uniqueCount="50">
  <si>
    <t>h2</t>
  </si>
  <si>
    <t>масляный манометр форвакуум</t>
  </si>
  <si>
    <t>h3</t>
  </si>
  <si>
    <t>h4</t>
  </si>
  <si>
    <t>100,5+-0,1</t>
  </si>
  <si>
    <t>Атмосферное, кПа</t>
  </si>
  <si>
    <t>h1, см</t>
  </si>
  <si>
    <t>среднее</t>
  </si>
  <si>
    <t>Vфв, см3</t>
  </si>
  <si>
    <t>Vвв, см3</t>
  </si>
  <si>
    <t>50+-3</t>
  </si>
  <si>
    <t>Vкап+к, см3</t>
  </si>
  <si>
    <t>Lкап, см</t>
  </si>
  <si>
    <t>dкап, см</t>
  </si>
  <si>
    <t>Ток накала М1</t>
  </si>
  <si>
    <t>Ток накала М2</t>
  </si>
  <si>
    <t>Ток макс</t>
  </si>
  <si>
    <t>1,15 А</t>
  </si>
  <si>
    <t>Рпр</t>
  </si>
  <si>
    <t>Руст</t>
  </si>
  <si>
    <t>1,9 * 10-4</t>
  </si>
  <si>
    <t>Рфв</t>
  </si>
  <si>
    <t>1,3 * 10-2</t>
  </si>
  <si>
    <t>1,1 * 10-4</t>
  </si>
  <si>
    <t>Разность высот</t>
  </si>
  <si>
    <t>Номер опыта</t>
  </si>
  <si>
    <t>Давление в манометре</t>
  </si>
  <si>
    <t>Ток, мкА</t>
  </si>
  <si>
    <t>время, с</t>
  </si>
  <si>
    <t xml:space="preserve">4 1 </t>
  </si>
  <si>
    <t>4 2</t>
  </si>
  <si>
    <t>t</t>
  </si>
  <si>
    <t>ln p</t>
  </si>
  <si>
    <t>p</t>
  </si>
  <si>
    <t>множитель 10:-1</t>
  </si>
  <si>
    <t>С =</t>
  </si>
  <si>
    <t>p, торр</t>
  </si>
  <si>
    <t>Улучшение, 1</t>
  </si>
  <si>
    <t>Улучшение, 2</t>
  </si>
  <si>
    <t>Ухудшение, 1</t>
  </si>
  <si>
    <t>Ухудшение, 3</t>
  </si>
  <si>
    <t>Ухудшение, 2</t>
  </si>
  <si>
    <t>V</t>
  </si>
  <si>
    <t>С1</t>
  </si>
  <si>
    <t>С2</t>
  </si>
  <si>
    <t>с1</t>
  </si>
  <si>
    <t>с2</t>
  </si>
  <si>
    <t>с3</t>
  </si>
  <si>
    <t>abar</t>
  </si>
  <si>
    <t xml:space="preserve">W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</si>
</sst>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2" xfId="0" applyFill="1" applyBorder="1"/>
    <xf numFmtId="16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tabSelected="1" topLeftCell="B46" workbookViewId="0">
      <selection activeCell="H52" sqref="H52"/>
    </sheetView>
  </sheetViews>
  <sheetFormatPr defaultRowHeight="15" x14ac:dyDescent="0.25"/>
  <cols>
    <col min="2" max="2" width="11" bestFit="1" customWidth="1"/>
    <col min="3" max="6" width="12" bestFit="1" customWidth="1"/>
    <col min="9" max="9" width="10" bestFit="1" customWidth="1"/>
  </cols>
  <sheetData>
    <row r="1" spans="1:15" x14ac:dyDescent="0.25">
      <c r="A1" t="s">
        <v>1</v>
      </c>
      <c r="D1" t="s">
        <v>7</v>
      </c>
    </row>
    <row r="2" spans="1:15" x14ac:dyDescent="0.25">
      <c r="A2" t="s">
        <v>6</v>
      </c>
      <c r="B2">
        <v>15.9</v>
      </c>
      <c r="C2">
        <v>16.100000000000001</v>
      </c>
      <c r="D2">
        <f>AVERAGE(B2:C2)</f>
        <v>16</v>
      </c>
      <c r="G2" t="s">
        <v>14</v>
      </c>
    </row>
    <row r="3" spans="1:15" x14ac:dyDescent="0.25">
      <c r="A3" t="s">
        <v>0</v>
      </c>
      <c r="B3">
        <v>31</v>
      </c>
      <c r="C3">
        <v>31.3</v>
      </c>
      <c r="D3">
        <f>AVERAGE(B3:C3)</f>
        <v>31.15</v>
      </c>
      <c r="E3">
        <f>D3-D2</f>
        <v>15.149999999999999</v>
      </c>
      <c r="G3" t="s">
        <v>15</v>
      </c>
    </row>
    <row r="4" spans="1:15" x14ac:dyDescent="0.25">
      <c r="B4">
        <f>B3-B2</f>
        <v>15.1</v>
      </c>
      <c r="C4">
        <f>C3-C2</f>
        <v>15.2</v>
      </c>
      <c r="G4" t="s">
        <v>16</v>
      </c>
      <c r="I4" t="s">
        <v>17</v>
      </c>
    </row>
    <row r="5" spans="1:15" x14ac:dyDescent="0.25">
      <c r="A5" t="s">
        <v>2</v>
      </c>
      <c r="B5">
        <v>18.399999999999999</v>
      </c>
      <c r="C5">
        <v>18.600000000000001</v>
      </c>
      <c r="D5">
        <f>AVERAGE(B5:C5)</f>
        <v>18.5</v>
      </c>
    </row>
    <row r="6" spans="1:15" x14ac:dyDescent="0.25">
      <c r="A6" t="s">
        <v>3</v>
      </c>
      <c r="B6">
        <v>28.7</v>
      </c>
      <c r="C6">
        <v>28.9</v>
      </c>
      <c r="D6">
        <f>AVERAGE(B6:C6)</f>
        <v>28.799999999999997</v>
      </c>
      <c r="E6">
        <f>D6-D5</f>
        <v>10.299999999999997</v>
      </c>
      <c r="G6" t="s">
        <v>34</v>
      </c>
    </row>
    <row r="7" spans="1:15" x14ac:dyDescent="0.25">
      <c r="B7">
        <f>B6-B5</f>
        <v>10.3</v>
      </c>
      <c r="C7">
        <f>C6-C5</f>
        <v>10.299999999999997</v>
      </c>
    </row>
    <row r="8" spans="1:15" x14ac:dyDescent="0.25">
      <c r="A8" t="s">
        <v>5</v>
      </c>
      <c r="C8" t="s">
        <v>4</v>
      </c>
    </row>
    <row r="10" spans="1:15" x14ac:dyDescent="0.25">
      <c r="A10" t="s">
        <v>8</v>
      </c>
      <c r="B10">
        <f>100500*50/(15.15*0.01*885*10)</f>
        <v>3747.8324103596806</v>
      </c>
      <c r="D10" t="s">
        <v>11</v>
      </c>
      <c r="E10" t="s">
        <v>10</v>
      </c>
      <c r="G10" t="s">
        <v>18</v>
      </c>
      <c r="H10" t="s">
        <v>23</v>
      </c>
    </row>
    <row r="11" spans="1:15" x14ac:dyDescent="0.25">
      <c r="B11">
        <f>100500*50/(10.3*0.01*885*10)</f>
        <v>5512.5884482474912</v>
      </c>
      <c r="D11" t="s">
        <v>12</v>
      </c>
      <c r="E11">
        <v>63</v>
      </c>
      <c r="G11" t="s">
        <v>19</v>
      </c>
      <c r="H11" t="s">
        <v>20</v>
      </c>
    </row>
    <row r="12" spans="1:15" x14ac:dyDescent="0.25">
      <c r="A12" t="s">
        <v>9</v>
      </c>
      <c r="B12">
        <f>B11-B10</f>
        <v>1764.7560378878106</v>
      </c>
      <c r="D12" t="s">
        <v>13</v>
      </c>
      <c r="E12">
        <v>0.9</v>
      </c>
      <c r="G12" t="s">
        <v>21</v>
      </c>
      <c r="H12" t="s">
        <v>22</v>
      </c>
    </row>
    <row r="14" spans="1:15" x14ac:dyDescent="0.25">
      <c r="A14" t="s">
        <v>25</v>
      </c>
      <c r="B14" t="s">
        <v>24</v>
      </c>
      <c r="C14" t="s">
        <v>26</v>
      </c>
    </row>
    <row r="15" spans="1:15" ht="15.75" thickBot="1" x14ac:dyDescent="0.3"/>
    <row r="16" spans="1:15" ht="15.75" thickBot="1" x14ac:dyDescent="0.3">
      <c r="A16" s="2">
        <v>1</v>
      </c>
      <c r="B16" s="3" t="s">
        <v>27</v>
      </c>
      <c r="C16" s="3">
        <v>9</v>
      </c>
      <c r="D16" s="3">
        <v>12</v>
      </c>
      <c r="E16" s="3">
        <v>16</v>
      </c>
      <c r="F16" s="3">
        <v>20</v>
      </c>
      <c r="G16" s="3">
        <v>24</v>
      </c>
      <c r="H16" s="3">
        <v>28</v>
      </c>
      <c r="I16" s="3">
        <v>32</v>
      </c>
      <c r="J16" s="3">
        <v>38</v>
      </c>
      <c r="K16" s="3">
        <v>42</v>
      </c>
      <c r="L16" s="3">
        <v>46</v>
      </c>
      <c r="M16" s="3">
        <v>50</v>
      </c>
      <c r="N16" s="4">
        <v>55</v>
      </c>
      <c r="O16" s="4">
        <v>60</v>
      </c>
    </row>
    <row r="17" spans="1:25" x14ac:dyDescent="0.25">
      <c r="B17" s="3" t="s">
        <v>28</v>
      </c>
      <c r="C17" s="3">
        <v>0</v>
      </c>
      <c r="D17" s="3">
        <v>5.5</v>
      </c>
      <c r="E17" s="3">
        <v>10</v>
      </c>
      <c r="F17" s="3">
        <v>16</v>
      </c>
      <c r="G17" s="3">
        <v>21</v>
      </c>
      <c r="H17" s="3">
        <v>26</v>
      </c>
      <c r="I17" s="3">
        <v>32</v>
      </c>
      <c r="J17" s="3">
        <v>40</v>
      </c>
      <c r="K17" s="3">
        <v>47</v>
      </c>
      <c r="L17" s="3">
        <v>52</v>
      </c>
      <c r="M17" s="3">
        <v>57</v>
      </c>
      <c r="N17" s="4">
        <v>66</v>
      </c>
      <c r="O17" s="4">
        <v>74</v>
      </c>
    </row>
    <row r="18" spans="1:25" ht="15.75" thickBot="1" x14ac:dyDescent="0.3"/>
    <row r="19" spans="1:25" ht="15.75" thickBot="1" x14ac:dyDescent="0.3">
      <c r="A19" s="1">
        <v>2</v>
      </c>
      <c r="B19" s="3" t="s">
        <v>27</v>
      </c>
      <c r="C19" s="3">
        <v>60</v>
      </c>
      <c r="D19" s="3">
        <v>58</v>
      </c>
      <c r="E19" s="3">
        <v>55.5</v>
      </c>
      <c r="F19" s="3">
        <v>54</v>
      </c>
      <c r="G19" s="3">
        <v>52</v>
      </c>
      <c r="H19" s="3">
        <v>50</v>
      </c>
      <c r="I19" s="3">
        <v>47</v>
      </c>
      <c r="J19" s="3">
        <v>43</v>
      </c>
      <c r="K19" s="3">
        <v>40</v>
      </c>
      <c r="L19" s="3">
        <v>32</v>
      </c>
      <c r="M19" s="3">
        <v>27</v>
      </c>
      <c r="N19" s="3">
        <v>20</v>
      </c>
      <c r="O19" s="3">
        <v>15</v>
      </c>
      <c r="P19" s="3">
        <v>60</v>
      </c>
      <c r="Q19">
        <f>P19*S$20</f>
        <v>6.0000000000000006E-4</v>
      </c>
    </row>
    <row r="20" spans="1:25" x14ac:dyDescent="0.25">
      <c r="B20" s="3" t="s">
        <v>28</v>
      </c>
      <c r="C20" s="3">
        <v>0</v>
      </c>
      <c r="D20" s="3">
        <v>0.16700000000000001</v>
      </c>
      <c r="E20" s="3">
        <v>0.33</v>
      </c>
      <c r="F20" s="3">
        <v>0.5</v>
      </c>
      <c r="G20" s="3">
        <v>0.75</v>
      </c>
      <c r="H20" s="3">
        <v>1</v>
      </c>
      <c r="I20" s="3">
        <v>1.25</v>
      </c>
      <c r="J20" s="3">
        <v>1.5</v>
      </c>
      <c r="K20" s="3">
        <v>2</v>
      </c>
      <c r="L20" s="3">
        <v>3</v>
      </c>
      <c r="M20" s="3">
        <v>4</v>
      </c>
      <c r="N20" s="3">
        <v>6</v>
      </c>
      <c r="O20" s="3">
        <v>9</v>
      </c>
      <c r="P20" s="3">
        <v>58</v>
      </c>
      <c r="Q20">
        <f t="shared" ref="Q20:Q30" si="0">P20*S$20</f>
        <v>5.8E-4</v>
      </c>
      <c r="R20" t="s">
        <v>35</v>
      </c>
      <c r="S20">
        <f>10^(-5)</f>
        <v>1.0000000000000001E-5</v>
      </c>
    </row>
    <row r="21" spans="1:25" ht="15.75" thickBot="1" x14ac:dyDescent="0.3">
      <c r="C21">
        <f>LN(C19)</f>
        <v>4.0943445622221004</v>
      </c>
      <c r="D21">
        <f t="shared" ref="D21:O21" si="1">LN(D19)</f>
        <v>4.0604430105464191</v>
      </c>
      <c r="E21">
        <f t="shared" si="1"/>
        <v>4.0163830207523885</v>
      </c>
      <c r="F21">
        <f t="shared" si="1"/>
        <v>3.9889840465642745</v>
      </c>
      <c r="G21">
        <f t="shared" si="1"/>
        <v>3.9512437185814275</v>
      </c>
      <c r="H21">
        <f t="shared" si="1"/>
        <v>3.912023005428146</v>
      </c>
      <c r="I21">
        <f t="shared" si="1"/>
        <v>3.8501476017100584</v>
      </c>
      <c r="J21">
        <f t="shared" si="1"/>
        <v>3.7612001156935624</v>
      </c>
      <c r="K21">
        <f t="shared" si="1"/>
        <v>3.6888794541139363</v>
      </c>
      <c r="L21">
        <f t="shared" si="1"/>
        <v>3.4657359027997265</v>
      </c>
      <c r="M21">
        <f t="shared" si="1"/>
        <v>3.2958368660043291</v>
      </c>
      <c r="N21">
        <f t="shared" si="1"/>
        <v>2.9957322735539909</v>
      </c>
      <c r="O21">
        <f t="shared" si="1"/>
        <v>2.7080502011022101</v>
      </c>
      <c r="P21" s="3">
        <v>55.5</v>
      </c>
      <c r="Q21">
        <f t="shared" si="0"/>
        <v>5.5500000000000005E-4</v>
      </c>
      <c r="Y21" s="3">
        <v>60</v>
      </c>
    </row>
    <row r="22" spans="1:25" ht="15.75" thickBot="1" x14ac:dyDescent="0.3">
      <c r="A22" s="1">
        <v>3</v>
      </c>
      <c r="B22" s="3" t="s">
        <v>27</v>
      </c>
      <c r="C22" s="3">
        <v>8</v>
      </c>
      <c r="D22" s="3">
        <v>12</v>
      </c>
      <c r="E22" s="3">
        <v>18</v>
      </c>
      <c r="F22" s="3">
        <v>24</v>
      </c>
      <c r="G22" s="3">
        <v>28</v>
      </c>
      <c r="H22" s="3">
        <v>32</v>
      </c>
      <c r="I22" s="3">
        <v>36</v>
      </c>
      <c r="J22" s="3">
        <v>40</v>
      </c>
      <c r="K22" s="3">
        <v>44</v>
      </c>
      <c r="L22" s="3">
        <v>48</v>
      </c>
      <c r="M22" s="3">
        <v>52</v>
      </c>
      <c r="N22" s="3">
        <v>56</v>
      </c>
      <c r="O22" s="3">
        <v>60</v>
      </c>
      <c r="P22" s="3">
        <v>54</v>
      </c>
      <c r="Q22">
        <f t="shared" si="0"/>
        <v>5.4000000000000001E-4</v>
      </c>
      <c r="Y22" s="3">
        <v>58</v>
      </c>
    </row>
    <row r="23" spans="1:25" x14ac:dyDescent="0.25">
      <c r="B23" s="3" t="s">
        <v>28</v>
      </c>
      <c r="C23" s="3">
        <v>0</v>
      </c>
      <c r="D23" s="3">
        <v>4</v>
      </c>
      <c r="E23" s="3">
        <v>12</v>
      </c>
      <c r="F23" s="3">
        <v>20</v>
      </c>
      <c r="G23" s="3">
        <v>26</v>
      </c>
      <c r="H23" s="3">
        <v>31</v>
      </c>
      <c r="I23" s="3">
        <v>37</v>
      </c>
      <c r="J23" s="3">
        <v>43</v>
      </c>
      <c r="K23" s="3">
        <v>49</v>
      </c>
      <c r="L23" s="3">
        <v>54</v>
      </c>
      <c r="M23" s="3">
        <v>60</v>
      </c>
      <c r="N23" s="3">
        <v>68</v>
      </c>
      <c r="O23" s="3">
        <v>74</v>
      </c>
      <c r="P23" s="3">
        <v>52</v>
      </c>
      <c r="Q23">
        <f t="shared" si="0"/>
        <v>5.2000000000000006E-4</v>
      </c>
      <c r="Y23" s="3">
        <v>55.5</v>
      </c>
    </row>
    <row r="24" spans="1:25" ht="15.75" thickBot="1" x14ac:dyDescent="0.3">
      <c r="P24" s="3">
        <v>50</v>
      </c>
      <c r="Q24">
        <f t="shared" si="0"/>
        <v>5.0000000000000001E-4</v>
      </c>
      <c r="R24" s="3">
        <v>61.5</v>
      </c>
      <c r="S24">
        <f>R24*S$20</f>
        <v>6.150000000000001E-4</v>
      </c>
      <c r="T24">
        <f>S24-1.1*10^(-4)</f>
        <v>5.0500000000000002E-4</v>
      </c>
      <c r="U24">
        <f>LN(T24)</f>
        <v>-7.5909521286889143</v>
      </c>
      <c r="Y24" s="3">
        <v>54</v>
      </c>
    </row>
    <row r="25" spans="1:25" ht="15.75" thickBot="1" x14ac:dyDescent="0.3">
      <c r="A25" s="5" t="s">
        <v>29</v>
      </c>
      <c r="B25" s="3" t="s">
        <v>27</v>
      </c>
      <c r="C25" s="3">
        <v>10</v>
      </c>
      <c r="D25" s="3">
        <v>15</v>
      </c>
      <c r="E25" s="3">
        <v>20</v>
      </c>
      <c r="F25" s="3">
        <v>25</v>
      </c>
      <c r="G25" s="3">
        <v>30</v>
      </c>
      <c r="H25" s="3">
        <v>35</v>
      </c>
      <c r="I25" s="3">
        <v>40</v>
      </c>
      <c r="J25" s="3">
        <v>45</v>
      </c>
      <c r="K25" s="3">
        <v>50</v>
      </c>
      <c r="L25" s="3">
        <v>55</v>
      </c>
      <c r="M25" s="3">
        <v>60</v>
      </c>
      <c r="N25" s="3"/>
      <c r="O25" s="3"/>
      <c r="P25" s="3">
        <v>47</v>
      </c>
      <c r="Q25">
        <f t="shared" si="0"/>
        <v>4.7000000000000004E-4</v>
      </c>
      <c r="R25" s="3">
        <v>60</v>
      </c>
      <c r="S25">
        <f t="shared" ref="S25:S36" si="2">R25*S$20</f>
        <v>6.0000000000000006E-4</v>
      </c>
      <c r="T25">
        <f t="shared" ref="T25:T36" si="3">S25-1.1*10^(-4)</f>
        <v>4.8999999999999998E-4</v>
      </c>
      <c r="U25">
        <f t="shared" ref="U25:U36" si="4">LN(T25)</f>
        <v>-7.6211051668596017</v>
      </c>
      <c r="Y25" s="3">
        <v>52</v>
      </c>
    </row>
    <row r="26" spans="1:25" x14ac:dyDescent="0.25">
      <c r="B26" s="3" t="s">
        <v>28</v>
      </c>
      <c r="C26" s="3">
        <v>7</v>
      </c>
      <c r="D26" s="3">
        <v>12</v>
      </c>
      <c r="E26" s="3">
        <v>19</v>
      </c>
      <c r="F26" s="3">
        <v>25</v>
      </c>
      <c r="G26" s="3">
        <v>32</v>
      </c>
      <c r="H26" s="3">
        <v>39</v>
      </c>
      <c r="I26" s="3">
        <v>46</v>
      </c>
      <c r="J26" s="3">
        <v>53</v>
      </c>
      <c r="K26" s="3">
        <v>59</v>
      </c>
      <c r="L26" s="3">
        <v>67</v>
      </c>
      <c r="M26" s="3">
        <v>75</v>
      </c>
      <c r="N26" s="3"/>
      <c r="O26" s="3"/>
      <c r="P26" s="3">
        <v>43</v>
      </c>
      <c r="Q26">
        <f t="shared" si="0"/>
        <v>4.3000000000000004E-4</v>
      </c>
      <c r="R26" s="3">
        <v>56</v>
      </c>
      <c r="S26">
        <f t="shared" si="2"/>
        <v>5.6000000000000006E-4</v>
      </c>
      <c r="T26">
        <f t="shared" si="3"/>
        <v>4.5000000000000004E-4</v>
      </c>
      <c r="U26">
        <f t="shared" si="4"/>
        <v>-7.706262975199909</v>
      </c>
      <c r="Y26" s="3">
        <v>50</v>
      </c>
    </row>
    <row r="27" spans="1:25" ht="15.75" thickBot="1" x14ac:dyDescent="0.3">
      <c r="C27">
        <f>C26-7</f>
        <v>0</v>
      </c>
      <c r="D27">
        <f t="shared" ref="D27:M27" si="5">D26-7</f>
        <v>5</v>
      </c>
      <c r="E27">
        <f t="shared" si="5"/>
        <v>12</v>
      </c>
      <c r="F27">
        <f t="shared" si="5"/>
        <v>18</v>
      </c>
      <c r="G27">
        <f t="shared" si="5"/>
        <v>25</v>
      </c>
      <c r="H27">
        <f t="shared" si="5"/>
        <v>32</v>
      </c>
      <c r="I27">
        <f t="shared" si="5"/>
        <v>39</v>
      </c>
      <c r="J27">
        <f t="shared" si="5"/>
        <v>46</v>
      </c>
      <c r="K27">
        <f t="shared" si="5"/>
        <v>52</v>
      </c>
      <c r="L27">
        <f t="shared" si="5"/>
        <v>60</v>
      </c>
      <c r="M27">
        <f t="shared" si="5"/>
        <v>68</v>
      </c>
      <c r="P27" s="3">
        <v>40</v>
      </c>
      <c r="Q27">
        <f t="shared" si="0"/>
        <v>4.0000000000000002E-4</v>
      </c>
      <c r="R27" s="3">
        <v>52</v>
      </c>
      <c r="S27">
        <f t="shared" si="2"/>
        <v>5.2000000000000006E-4</v>
      </c>
      <c r="T27">
        <f t="shared" si="3"/>
        <v>4.1000000000000005E-4</v>
      </c>
      <c r="U27">
        <f t="shared" si="4"/>
        <v>-7.7993533982659207</v>
      </c>
      <c r="Y27" s="3">
        <v>47</v>
      </c>
    </row>
    <row r="28" spans="1:25" ht="15.75" thickBot="1" x14ac:dyDescent="0.3">
      <c r="A28" s="1" t="s">
        <v>30</v>
      </c>
      <c r="B28" s="3" t="s">
        <v>27</v>
      </c>
      <c r="C28" s="3">
        <v>61.5</v>
      </c>
      <c r="D28" s="3">
        <v>60</v>
      </c>
      <c r="E28" s="3">
        <v>56</v>
      </c>
      <c r="F28" s="3">
        <v>52</v>
      </c>
      <c r="G28" s="3">
        <v>46</v>
      </c>
      <c r="H28" s="3">
        <v>42</v>
      </c>
      <c r="I28" s="3">
        <v>38</v>
      </c>
      <c r="J28" s="3">
        <v>32</v>
      </c>
      <c r="K28" s="3">
        <v>28</v>
      </c>
      <c r="L28" s="3">
        <v>24</v>
      </c>
      <c r="M28" s="3">
        <v>19</v>
      </c>
      <c r="N28" s="3">
        <v>14</v>
      </c>
      <c r="O28" s="3"/>
      <c r="P28" s="3">
        <v>32</v>
      </c>
      <c r="Q28">
        <f t="shared" si="0"/>
        <v>3.2000000000000003E-4</v>
      </c>
      <c r="R28" s="3">
        <v>46</v>
      </c>
      <c r="S28">
        <f t="shared" si="2"/>
        <v>4.6000000000000001E-4</v>
      </c>
      <c r="T28">
        <f t="shared" si="3"/>
        <v>3.5E-4</v>
      </c>
      <c r="U28">
        <f t="shared" si="4"/>
        <v>-7.9575774034808147</v>
      </c>
      <c r="Y28" s="3">
        <v>43</v>
      </c>
    </row>
    <row r="29" spans="1:25" x14ac:dyDescent="0.25">
      <c r="B29" s="3" t="s">
        <v>28</v>
      </c>
      <c r="C29" s="3">
        <v>0</v>
      </c>
      <c r="D29" s="3">
        <v>0.33</v>
      </c>
      <c r="E29" s="3">
        <v>0.9</v>
      </c>
      <c r="F29" s="3">
        <v>1.5</v>
      </c>
      <c r="G29" s="3">
        <v>2</v>
      </c>
      <c r="H29" s="3">
        <v>2.4</v>
      </c>
      <c r="I29" s="3">
        <v>3</v>
      </c>
      <c r="J29" s="3">
        <v>4</v>
      </c>
      <c r="K29" s="3">
        <v>5</v>
      </c>
      <c r="L29" s="3">
        <v>6</v>
      </c>
      <c r="M29" s="3">
        <v>8</v>
      </c>
      <c r="N29" s="3">
        <v>12</v>
      </c>
      <c r="O29" s="3"/>
      <c r="P29" s="3">
        <v>27</v>
      </c>
      <c r="Q29">
        <f t="shared" si="0"/>
        <v>2.7E-4</v>
      </c>
      <c r="R29" s="3">
        <v>42</v>
      </c>
      <c r="S29">
        <f t="shared" si="2"/>
        <v>4.2000000000000002E-4</v>
      </c>
      <c r="T29">
        <f t="shared" si="3"/>
        <v>3.1E-4</v>
      </c>
      <c r="U29">
        <f t="shared" si="4"/>
        <v>-8.0789382604850815</v>
      </c>
      <c r="Y29" s="3">
        <v>40</v>
      </c>
    </row>
    <row r="30" spans="1:25" x14ac:dyDescent="0.25">
      <c r="C30">
        <f>LN(C28)</f>
        <v>4.1190371748124726</v>
      </c>
      <c r="D30">
        <f t="shared" ref="D30:N30" si="6">LN(D28)</f>
        <v>4.0943445622221004</v>
      </c>
      <c r="E30">
        <f t="shared" si="6"/>
        <v>4.0253516907351496</v>
      </c>
      <c r="F30">
        <f t="shared" si="6"/>
        <v>3.9512437185814275</v>
      </c>
      <c r="G30">
        <f t="shared" si="6"/>
        <v>3.8286413964890951</v>
      </c>
      <c r="H30">
        <f t="shared" si="6"/>
        <v>3.7376696182833684</v>
      </c>
      <c r="I30">
        <f t="shared" si="6"/>
        <v>3.6375861597263857</v>
      </c>
      <c r="J30">
        <f t="shared" si="6"/>
        <v>3.4657359027997265</v>
      </c>
      <c r="K30">
        <f t="shared" si="6"/>
        <v>3.3322045101752038</v>
      </c>
      <c r="L30">
        <f t="shared" si="6"/>
        <v>3.1780538303479458</v>
      </c>
      <c r="M30">
        <f t="shared" si="6"/>
        <v>2.9444389791664403</v>
      </c>
      <c r="N30">
        <f t="shared" si="6"/>
        <v>2.6390573296152584</v>
      </c>
      <c r="P30" s="3">
        <v>20</v>
      </c>
      <c r="Q30">
        <f t="shared" si="0"/>
        <v>2.0000000000000001E-4</v>
      </c>
      <c r="R30" s="3">
        <v>38</v>
      </c>
      <c r="S30">
        <f t="shared" si="2"/>
        <v>3.8000000000000002E-4</v>
      </c>
      <c r="T30">
        <f t="shared" si="3"/>
        <v>2.7E-4</v>
      </c>
      <c r="U30">
        <f t="shared" si="4"/>
        <v>-8.2170885989658995</v>
      </c>
      <c r="Y30" s="3">
        <v>32</v>
      </c>
    </row>
    <row r="31" spans="1:25" x14ac:dyDescent="0.25">
      <c r="P31" s="3">
        <v>15</v>
      </c>
      <c r="Q31">
        <f>P31*S$20</f>
        <v>1.5000000000000001E-4</v>
      </c>
      <c r="R31" s="3">
        <v>32</v>
      </c>
      <c r="S31">
        <f t="shared" si="2"/>
        <v>3.2000000000000003E-4</v>
      </c>
      <c r="T31">
        <f t="shared" si="3"/>
        <v>2.1000000000000001E-4</v>
      </c>
      <c r="U31">
        <f t="shared" si="4"/>
        <v>-8.468403027246806</v>
      </c>
      <c r="Y31" s="3">
        <v>27</v>
      </c>
    </row>
    <row r="32" spans="1:25" x14ac:dyDescent="0.25">
      <c r="R32" s="3">
        <v>28</v>
      </c>
      <c r="S32">
        <f t="shared" si="2"/>
        <v>2.8000000000000003E-4</v>
      </c>
      <c r="T32">
        <f t="shared" si="3"/>
        <v>1.7000000000000001E-4</v>
      </c>
      <c r="U32">
        <f t="shared" si="4"/>
        <v>-8.6797121209140116</v>
      </c>
      <c r="Y32" s="3">
        <v>20</v>
      </c>
    </row>
    <row r="33" spans="1:25" x14ac:dyDescent="0.25">
      <c r="A33" s="8" t="s">
        <v>37</v>
      </c>
      <c r="B33" s="8"/>
      <c r="C33" s="8" t="s">
        <v>38</v>
      </c>
      <c r="D33" s="8"/>
      <c r="E33" s="8" t="s">
        <v>39</v>
      </c>
      <c r="F33" s="8"/>
      <c r="G33" s="8" t="s">
        <v>41</v>
      </c>
      <c r="H33" s="8"/>
      <c r="I33" s="8" t="s">
        <v>40</v>
      </c>
      <c r="J33" s="8"/>
      <c r="K33" s="6"/>
      <c r="L33" s="6"/>
      <c r="M33" s="6"/>
      <c r="N33" s="7"/>
      <c r="O33" s="7"/>
      <c r="R33" s="3">
        <v>24</v>
      </c>
      <c r="S33">
        <f t="shared" si="2"/>
        <v>2.4000000000000003E-4</v>
      </c>
      <c r="T33">
        <f t="shared" si="3"/>
        <v>1.3000000000000002E-4</v>
      </c>
      <c r="U33">
        <f t="shared" si="4"/>
        <v>-8.9479761075086923</v>
      </c>
      <c r="Y33" s="3">
        <v>15</v>
      </c>
    </row>
    <row r="34" spans="1:25" x14ac:dyDescent="0.25">
      <c r="A34" s="3" t="s">
        <v>31</v>
      </c>
      <c r="B34" s="3" t="s">
        <v>32</v>
      </c>
      <c r="C34" s="3" t="s">
        <v>31</v>
      </c>
      <c r="D34" s="3" t="s">
        <v>32</v>
      </c>
      <c r="E34" s="3" t="s">
        <v>31</v>
      </c>
      <c r="F34" s="3" t="s">
        <v>36</v>
      </c>
      <c r="G34" s="3" t="s">
        <v>31</v>
      </c>
      <c r="H34" s="3" t="s">
        <v>33</v>
      </c>
      <c r="I34" s="3" t="s">
        <v>31</v>
      </c>
      <c r="J34" s="3" t="s">
        <v>33</v>
      </c>
      <c r="R34" s="3">
        <v>19</v>
      </c>
      <c r="S34">
        <f t="shared" si="2"/>
        <v>1.9000000000000001E-4</v>
      </c>
      <c r="T34">
        <f t="shared" si="3"/>
        <v>7.9999999999999993E-5</v>
      </c>
      <c r="U34">
        <f t="shared" si="4"/>
        <v>-9.4334839232903924</v>
      </c>
    </row>
    <row r="35" spans="1:25" x14ac:dyDescent="0.25">
      <c r="A35" s="3">
        <v>0</v>
      </c>
      <c r="B35">
        <v>-7.6211051668596017</v>
      </c>
      <c r="C35" s="3">
        <v>0</v>
      </c>
      <c r="D35">
        <v>-7.5909521286889143</v>
      </c>
      <c r="E35" s="3">
        <v>0</v>
      </c>
      <c r="F35" s="3">
        <v>9.0000000000000006E-5</v>
      </c>
      <c r="G35" s="3">
        <v>0</v>
      </c>
      <c r="H35" s="3">
        <v>8.0000000000000007E-5</v>
      </c>
      <c r="I35">
        <v>0</v>
      </c>
      <c r="J35">
        <v>1E-4</v>
      </c>
      <c r="R35" s="3">
        <v>14</v>
      </c>
      <c r="S35">
        <f t="shared" si="2"/>
        <v>1.4000000000000001E-4</v>
      </c>
      <c r="T35">
        <f t="shared" si="3"/>
        <v>2.9999999999999997E-5</v>
      </c>
      <c r="U35">
        <f t="shared" si="4"/>
        <v>-10.41431317630212</v>
      </c>
    </row>
    <row r="36" spans="1:25" x14ac:dyDescent="0.25">
      <c r="A36" s="3">
        <v>0.16700000000000001</v>
      </c>
      <c r="B36">
        <v>-7.6627778632601702</v>
      </c>
      <c r="C36" s="3">
        <v>0.33</v>
      </c>
      <c r="D36">
        <v>-7.6211051668596017</v>
      </c>
      <c r="E36" s="3">
        <v>5.5</v>
      </c>
      <c r="F36" s="3">
        <v>1.2000000000000002E-4</v>
      </c>
      <c r="G36" s="3">
        <v>4</v>
      </c>
      <c r="H36" s="3">
        <v>1.2000000000000002E-4</v>
      </c>
      <c r="I36">
        <v>5</v>
      </c>
      <c r="J36">
        <v>1.5000000000000001E-4</v>
      </c>
      <c r="R36" s="3">
        <v>15</v>
      </c>
      <c r="S36">
        <f t="shared" si="2"/>
        <v>1.5000000000000001E-4</v>
      </c>
      <c r="T36">
        <f t="shared" si="3"/>
        <v>3.9999999999999996E-5</v>
      </c>
      <c r="U36">
        <f t="shared" si="4"/>
        <v>-10.126631103850338</v>
      </c>
    </row>
    <row r="37" spans="1:25" x14ac:dyDescent="0.25">
      <c r="A37" s="3">
        <v>0.33</v>
      </c>
      <c r="B37">
        <v>-7.7174362757980335</v>
      </c>
      <c r="C37" s="3">
        <v>0.9</v>
      </c>
      <c r="D37">
        <v>-7.706262975199909</v>
      </c>
      <c r="E37" s="3">
        <v>10</v>
      </c>
      <c r="F37" s="3">
        <v>1.6000000000000001E-4</v>
      </c>
      <c r="G37" s="3">
        <v>12</v>
      </c>
      <c r="H37" s="3">
        <v>1.8000000000000001E-4</v>
      </c>
      <c r="I37">
        <v>12</v>
      </c>
      <c r="J37">
        <v>2.0000000000000001E-4</v>
      </c>
    </row>
    <row r="38" spans="1:25" x14ac:dyDescent="0.25">
      <c r="A38" s="3">
        <v>0.5</v>
      </c>
      <c r="B38">
        <v>-7.7517253492766658</v>
      </c>
      <c r="C38" s="3">
        <v>1.5</v>
      </c>
      <c r="D38">
        <v>-7.7993533982659207</v>
      </c>
      <c r="E38" s="3">
        <v>16</v>
      </c>
      <c r="F38" s="3">
        <v>2.0000000000000001E-4</v>
      </c>
      <c r="G38" s="3">
        <v>20</v>
      </c>
      <c r="H38" s="3">
        <v>2.4000000000000003E-4</v>
      </c>
      <c r="I38">
        <v>18</v>
      </c>
      <c r="J38">
        <v>2.5000000000000001E-4</v>
      </c>
    </row>
    <row r="39" spans="1:25" x14ac:dyDescent="0.25">
      <c r="A39" s="3">
        <v>0.75</v>
      </c>
      <c r="B39">
        <v>-7.7993533982659207</v>
      </c>
      <c r="C39" s="3">
        <v>2</v>
      </c>
      <c r="D39">
        <v>-7.9575774034808147</v>
      </c>
      <c r="E39" s="3">
        <v>21</v>
      </c>
      <c r="F39" s="3">
        <v>2.4000000000000003E-4</v>
      </c>
      <c r="G39" s="3">
        <v>26</v>
      </c>
      <c r="H39" s="3">
        <v>2.8000000000000003E-4</v>
      </c>
      <c r="I39">
        <v>25</v>
      </c>
      <c r="J39">
        <v>3.0000000000000003E-4</v>
      </c>
    </row>
    <row r="40" spans="1:25" x14ac:dyDescent="0.25">
      <c r="A40" s="3">
        <v>1</v>
      </c>
      <c r="B40">
        <v>-7.8493638188405823</v>
      </c>
      <c r="C40" s="3">
        <v>2.4</v>
      </c>
      <c r="D40">
        <v>-8.0789382604850815</v>
      </c>
      <c r="E40" s="3">
        <v>26</v>
      </c>
      <c r="F40" s="3">
        <v>2.8000000000000003E-4</v>
      </c>
      <c r="G40" s="3">
        <v>31</v>
      </c>
      <c r="H40" s="3">
        <v>3.2000000000000003E-4</v>
      </c>
      <c r="I40">
        <v>32</v>
      </c>
      <c r="J40">
        <v>3.5000000000000005E-4</v>
      </c>
    </row>
    <row r="41" spans="1:25" x14ac:dyDescent="0.25">
      <c r="A41" s="3">
        <v>1.25</v>
      </c>
      <c r="B41">
        <v>-7.9294065265141187</v>
      </c>
      <c r="C41" s="3">
        <v>3</v>
      </c>
      <c r="D41">
        <v>-8.2170885989658995</v>
      </c>
      <c r="E41" s="3">
        <v>32</v>
      </c>
      <c r="F41" s="3">
        <v>3.2000000000000003E-4</v>
      </c>
      <c r="G41" s="3">
        <v>37</v>
      </c>
      <c r="H41" s="3">
        <v>3.6000000000000002E-4</v>
      </c>
      <c r="I41">
        <v>39</v>
      </c>
      <c r="J41">
        <v>4.0000000000000002E-4</v>
      </c>
    </row>
    <row r="42" spans="1:25" x14ac:dyDescent="0.25">
      <c r="A42" s="3">
        <v>1.5</v>
      </c>
      <c r="B42">
        <v>-8.0471895621705016</v>
      </c>
      <c r="C42" s="3">
        <v>4</v>
      </c>
      <c r="D42">
        <v>-8.468403027246806</v>
      </c>
      <c r="E42" s="3">
        <v>40</v>
      </c>
      <c r="F42" s="3">
        <v>3.8000000000000002E-4</v>
      </c>
      <c r="G42" s="3">
        <v>43</v>
      </c>
      <c r="H42" s="3">
        <v>4.0000000000000002E-4</v>
      </c>
      <c r="I42">
        <v>46</v>
      </c>
      <c r="J42">
        <v>4.5000000000000004E-4</v>
      </c>
    </row>
    <row r="43" spans="1:25" x14ac:dyDescent="0.25">
      <c r="A43" s="3">
        <v>2</v>
      </c>
      <c r="B43">
        <v>-8.145629634983754</v>
      </c>
      <c r="C43" s="3">
        <v>5</v>
      </c>
      <c r="D43">
        <v>-8.6797121209140116</v>
      </c>
      <c r="E43" s="3">
        <v>47</v>
      </c>
      <c r="F43" s="3">
        <v>4.2000000000000002E-4</v>
      </c>
      <c r="G43" s="3">
        <v>49</v>
      </c>
      <c r="H43" s="3">
        <v>4.4000000000000002E-4</v>
      </c>
      <c r="I43">
        <v>52</v>
      </c>
      <c r="J43">
        <v>5.0000000000000001E-4</v>
      </c>
    </row>
    <row r="44" spans="1:25" x14ac:dyDescent="0.25">
      <c r="A44" s="3">
        <v>3</v>
      </c>
      <c r="B44">
        <v>-8.468403027246806</v>
      </c>
      <c r="C44" s="3">
        <v>6</v>
      </c>
      <c r="D44">
        <v>-8.9479761075086923</v>
      </c>
      <c r="E44" s="3">
        <v>52</v>
      </c>
      <c r="F44" s="3">
        <v>4.6000000000000001E-4</v>
      </c>
      <c r="G44" s="3">
        <v>54</v>
      </c>
      <c r="H44" s="3">
        <v>4.8000000000000007E-4</v>
      </c>
      <c r="I44">
        <v>60</v>
      </c>
      <c r="J44">
        <v>5.5000000000000003E-4</v>
      </c>
    </row>
    <row r="45" spans="1:25" x14ac:dyDescent="0.25">
      <c r="A45" s="3">
        <v>4</v>
      </c>
      <c r="B45">
        <v>-8.740336742730447</v>
      </c>
      <c r="C45" s="3">
        <v>8</v>
      </c>
      <c r="D45">
        <v>-9.4334839232903924</v>
      </c>
      <c r="E45" s="3">
        <v>57</v>
      </c>
      <c r="F45" s="3">
        <v>5.0000000000000001E-4</v>
      </c>
      <c r="G45" s="3">
        <v>60</v>
      </c>
      <c r="H45" s="3">
        <v>5.2000000000000006E-4</v>
      </c>
      <c r="I45">
        <v>68</v>
      </c>
      <c r="J45">
        <v>6.0000000000000006E-4</v>
      </c>
    </row>
    <row r="46" spans="1:25" x14ac:dyDescent="0.25">
      <c r="A46" s="3">
        <v>6</v>
      </c>
      <c r="B46">
        <v>-9.3157008876340086</v>
      </c>
      <c r="C46" s="3">
        <v>12</v>
      </c>
      <c r="D46">
        <v>-10.41431317630212</v>
      </c>
      <c r="E46" s="4">
        <v>66</v>
      </c>
      <c r="F46" s="4">
        <v>5.5000000000000003E-4</v>
      </c>
      <c r="G46" s="3">
        <v>68</v>
      </c>
      <c r="H46" s="3">
        <v>5.6000000000000006E-4</v>
      </c>
    </row>
    <row r="47" spans="1:25" x14ac:dyDescent="0.25">
      <c r="A47" s="3">
        <v>9</v>
      </c>
      <c r="B47">
        <v>-10.126631103850338</v>
      </c>
      <c r="E47" s="4">
        <v>74</v>
      </c>
      <c r="F47" s="4">
        <v>6.0000000000000006E-4</v>
      </c>
      <c r="G47" s="3">
        <v>74</v>
      </c>
      <c r="H47" s="3">
        <v>6.0000000000000006E-4</v>
      </c>
    </row>
    <row r="50" spans="1:9" x14ac:dyDescent="0.25">
      <c r="A50" t="s">
        <v>42</v>
      </c>
      <c r="B50" t="s">
        <v>43</v>
      </c>
      <c r="C50" t="s">
        <v>44</v>
      </c>
    </row>
    <row r="51" spans="1:9" x14ac:dyDescent="0.25">
      <c r="A51">
        <v>1764.7560378878106</v>
      </c>
      <c r="B51">
        <v>0.28166999999999998</v>
      </c>
      <c r="C51">
        <v>0.24037</v>
      </c>
      <c r="D51">
        <f>(C51+B51)/2</f>
        <v>0.26101999999999997</v>
      </c>
      <c r="E51">
        <f>D51*A51*0.001</f>
        <v>0.46063662100947633</v>
      </c>
      <c r="H51">
        <f>F52/E51</f>
        <v>3.4898011250894305E-2</v>
      </c>
    </row>
    <row r="52" spans="1:9" x14ac:dyDescent="0.25">
      <c r="A52">
        <v>60</v>
      </c>
      <c r="B52">
        <v>2.3500000000000001E-3</v>
      </c>
      <c r="C52">
        <v>3.3700000000000002E-3</v>
      </c>
      <c r="D52">
        <f>SQRT(B52*B52+C52*C52)/2</f>
        <v>2.0542273486642126E-3</v>
      </c>
      <c r="E52">
        <f>(D52/D51)^2+(A52/A51)^2</f>
        <v>1.2178711892675458E-3</v>
      </c>
      <c r="F52">
        <f>SQRT(E52)*E51</f>
        <v>1.6075301982562643E-2</v>
      </c>
    </row>
    <row r="55" spans="1:9" x14ac:dyDescent="0.25">
      <c r="B55" t="s">
        <v>45</v>
      </c>
      <c r="C55" t="s">
        <v>46</v>
      </c>
      <c r="D55" t="s">
        <v>47</v>
      </c>
      <c r="E55" t="s">
        <v>48</v>
      </c>
      <c r="I55">
        <f>E51*1.1*0.0001</f>
        <v>5.0670028311042409E-5</v>
      </c>
    </row>
    <row r="56" spans="1:9" x14ac:dyDescent="0.25">
      <c r="B56">
        <f>7.03*10^(-6)</f>
        <v>7.0299999999999996E-6</v>
      </c>
      <c r="C56">
        <f>6.988*10^(-6)</f>
        <v>6.9879999999999998E-6</v>
      </c>
      <c r="D56">
        <f>7.323*10^(-6)</f>
        <v>7.323E-6</v>
      </c>
      <c r="E56">
        <f>AVERAGE(B56:D56)</f>
        <v>7.1136666666666668E-6</v>
      </c>
      <c r="F56">
        <f>E56*A51*0.001</f>
        <v>1.2553886201521256E-5</v>
      </c>
    </row>
    <row r="57" spans="1:9" x14ac:dyDescent="0.25">
      <c r="B57">
        <f>7.841*10^(-8)</f>
        <v>7.8409999999999999E-8</v>
      </c>
      <c r="C57">
        <f>9.99*10^(-8)</f>
        <v>9.9900000000000001E-8</v>
      </c>
      <c r="D57">
        <f>9.09*10^(-8)</f>
        <v>9.09E-8</v>
      </c>
      <c r="E57">
        <f>SQRT(B57^2+C57^2+D57^2)/3</f>
        <v>5.2058672134856113E-8</v>
      </c>
      <c r="F57">
        <f>SQRT((E57/E56)^2+(A52/A51)^2)*F56</f>
        <v>4.3659542665661381E-7</v>
      </c>
    </row>
    <row r="60" spans="1:9" x14ac:dyDescent="0.25">
      <c r="B60" t="s">
        <v>49</v>
      </c>
      <c r="C60">
        <f>SQRT(6.28*8.31*300/0.029)*4/3/8*(0.0009)^3/0.063*1.3*0.01/0.8/0.0001*1000</f>
        <v>0.23026665701204047</v>
      </c>
    </row>
  </sheetData>
  <mergeCells count="5">
    <mergeCell ref="A33:B33"/>
    <mergeCell ref="C33:D33"/>
    <mergeCell ref="E33:F33"/>
    <mergeCell ref="G33:H33"/>
    <mergeCell ref="I33:J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2020-05-17T06:10:25Z</dcterms:modified>
</cp:coreProperties>
</file>