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2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7" i="1"/>
  <c r="B28" i="1"/>
  <c r="C26" i="1"/>
  <c r="B26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44" i="1" l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3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B15" i="1"/>
  <c r="B5" i="1"/>
  <c r="F41" i="1"/>
  <c r="C41" i="1"/>
  <c r="D41" i="1"/>
  <c r="E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3" i="1"/>
  <c r="B3" i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4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 l="1"/>
  <c r="G3" i="1"/>
  <c r="G6" i="1" s="1"/>
  <c r="C3" i="1"/>
  <c r="C6" i="1" s="1"/>
  <c r="D3" i="1"/>
  <c r="E3" i="1"/>
  <c r="E4" i="1" s="1"/>
  <c r="F3" i="1"/>
  <c r="H3" i="1"/>
  <c r="H4" i="1" s="1"/>
  <c r="I3" i="1"/>
  <c r="J3" i="1"/>
  <c r="J4" i="1" s="1"/>
  <c r="K3" i="1"/>
  <c r="L3" i="1"/>
  <c r="L6" i="1" s="1"/>
  <c r="M3" i="1"/>
  <c r="N3" i="1"/>
  <c r="O3" i="1"/>
  <c r="P3" i="1"/>
  <c r="P4" i="1" s="1"/>
  <c r="Q3" i="1"/>
  <c r="Q4" i="1" s="1"/>
  <c r="R3" i="1"/>
  <c r="R4" i="1" s="1"/>
  <c r="S3" i="1"/>
  <c r="S6" i="1" s="1"/>
  <c r="T3" i="1"/>
  <c r="T6" i="1" s="1"/>
  <c r="U3" i="1"/>
  <c r="U4" i="1" s="1"/>
  <c r="J6" i="1" l="1"/>
  <c r="H6" i="1"/>
  <c r="R6" i="1"/>
  <c r="Q6" i="1"/>
  <c r="F6" i="1"/>
  <c r="D6" i="1"/>
  <c r="M6" i="1"/>
  <c r="O6" i="1"/>
  <c r="K6" i="1"/>
  <c r="E6" i="1"/>
  <c r="U6" i="1"/>
  <c r="N6" i="1"/>
  <c r="P6" i="1"/>
  <c r="I6" i="1"/>
  <c r="I4" i="1"/>
  <c r="I14" i="1" s="1"/>
  <c r="I16" i="1" s="1"/>
  <c r="N4" i="1"/>
  <c r="N14" i="1" s="1"/>
  <c r="N16" i="1" s="1"/>
  <c r="M4" i="1"/>
  <c r="M9" i="1" s="1"/>
  <c r="D4" i="1"/>
  <c r="D9" i="1" s="1"/>
  <c r="P9" i="1"/>
  <c r="B14" i="1"/>
  <c r="B16" i="1" s="1"/>
  <c r="B9" i="1"/>
  <c r="R14" i="1"/>
  <c r="R16" i="1" s="1"/>
  <c r="J14" i="1"/>
  <c r="J16" i="1" s="1"/>
  <c r="E14" i="1"/>
  <c r="E16" i="1" s="1"/>
  <c r="T4" i="1"/>
  <c r="T14" i="1" s="1"/>
  <c r="T16" i="1" s="1"/>
  <c r="L4" i="1"/>
  <c r="L9" i="1" s="1"/>
  <c r="C4" i="1"/>
  <c r="C14" i="1" s="1"/>
  <c r="C16" i="1" s="1"/>
  <c r="R9" i="1"/>
  <c r="J9" i="1"/>
  <c r="P14" i="1"/>
  <c r="P16" i="1" s="1"/>
  <c r="H14" i="1"/>
  <c r="H16" i="1" s="1"/>
  <c r="T9" i="1"/>
  <c r="H9" i="1"/>
  <c r="U14" i="1"/>
  <c r="U16" i="1" s="1"/>
  <c r="Q14" i="1"/>
  <c r="Q16" i="1" s="1"/>
  <c r="S4" i="1"/>
  <c r="S9" i="1" s="1"/>
  <c r="O4" i="1"/>
  <c r="O14" i="1" s="1"/>
  <c r="O16" i="1" s="1"/>
  <c r="K4" i="1"/>
  <c r="K9" i="1" s="1"/>
  <c r="F4" i="1"/>
  <c r="F9" i="1" s="1"/>
  <c r="U9" i="1"/>
  <c r="Q9" i="1"/>
  <c r="E9" i="1"/>
  <c r="G4" i="1"/>
  <c r="G9" i="1" s="1"/>
  <c r="U11" i="1" l="1"/>
  <c r="S11" i="1"/>
  <c r="T11" i="1"/>
  <c r="R11" i="1"/>
  <c r="G11" i="1"/>
  <c r="P11" i="1"/>
  <c r="F11" i="1"/>
  <c r="E11" i="1"/>
  <c r="K11" i="1"/>
  <c r="L11" i="1"/>
  <c r="D11" i="1"/>
  <c r="Q11" i="1"/>
  <c r="H11" i="1"/>
  <c r="J11" i="1"/>
  <c r="M11" i="1"/>
  <c r="M14" i="1"/>
  <c r="M16" i="1" s="1"/>
  <c r="N9" i="1"/>
  <c r="D14" i="1"/>
  <c r="D16" i="1" s="1"/>
  <c r="I9" i="1"/>
  <c r="C9" i="1"/>
  <c r="S14" i="1"/>
  <c r="S16" i="1" s="1"/>
  <c r="K14" i="1"/>
  <c r="K16" i="1" s="1"/>
  <c r="L14" i="1"/>
  <c r="L16" i="1" s="1"/>
  <c r="O9" i="1"/>
  <c r="F14" i="1"/>
  <c r="F16" i="1" s="1"/>
  <c r="G14" i="1"/>
  <c r="G16" i="1" s="1"/>
  <c r="V16" i="1" l="1"/>
  <c r="C17" i="1" s="1"/>
  <c r="C18" i="1" s="1"/>
  <c r="O17" i="1"/>
  <c r="O18" i="1" s="1"/>
  <c r="L17" i="1"/>
  <c r="L18" i="1" s="1"/>
  <c r="I17" i="1"/>
  <c r="I18" i="1" s="1"/>
  <c r="F17" i="1"/>
  <c r="F18" i="1" s="1"/>
  <c r="B17" i="1"/>
  <c r="B18" i="1" s="1"/>
  <c r="N11" i="1"/>
  <c r="O11" i="1"/>
  <c r="C11" i="1"/>
  <c r="I11" i="1"/>
  <c r="V6" i="1"/>
  <c r="V11" i="1" l="1"/>
  <c r="C12" i="1" s="1"/>
  <c r="C13" i="1" s="1"/>
  <c r="L12" i="1"/>
  <c r="L13" i="1" s="1"/>
  <c r="R17" i="1"/>
  <c r="R18" i="1" s="1"/>
  <c r="U17" i="1"/>
  <c r="U18" i="1" s="1"/>
  <c r="E17" i="1"/>
  <c r="E18" i="1" s="1"/>
  <c r="H17" i="1"/>
  <c r="H18" i="1" s="1"/>
  <c r="K17" i="1"/>
  <c r="K18" i="1" s="1"/>
  <c r="N17" i="1"/>
  <c r="N18" i="1" s="1"/>
  <c r="Q17" i="1"/>
  <c r="Q18" i="1" s="1"/>
  <c r="T17" i="1"/>
  <c r="T18" i="1" s="1"/>
  <c r="D17" i="1"/>
  <c r="D18" i="1" s="1"/>
  <c r="G17" i="1"/>
  <c r="G18" i="1" s="1"/>
  <c r="N12" i="1"/>
  <c r="N13" i="1" s="1"/>
  <c r="O12" i="1"/>
  <c r="O13" i="1" s="1"/>
  <c r="J17" i="1"/>
  <c r="J18" i="1" s="1"/>
  <c r="M17" i="1"/>
  <c r="M18" i="1" s="1"/>
  <c r="P17" i="1"/>
  <c r="P18" i="1" s="1"/>
  <c r="S17" i="1"/>
  <c r="S18" i="1" s="1"/>
  <c r="J12" i="1"/>
  <c r="J13" i="1" s="1"/>
  <c r="H12" i="1"/>
  <c r="H13" i="1" s="1"/>
  <c r="K12" i="1"/>
  <c r="K13" i="1" s="1"/>
  <c r="I12" i="1"/>
  <c r="I13" i="1" s="1"/>
  <c r="T12" i="1"/>
  <c r="T13" i="1" s="1"/>
  <c r="D12" i="1"/>
  <c r="D13" i="1" s="1"/>
  <c r="F7" i="1"/>
  <c r="F8" i="1" s="1"/>
  <c r="J7" i="1"/>
  <c r="J8" i="1" s="1"/>
  <c r="N7" i="1"/>
  <c r="N8" i="1" s="1"/>
  <c r="R7" i="1"/>
  <c r="R8" i="1" s="1"/>
  <c r="B7" i="1"/>
  <c r="B8" i="1" s="1"/>
  <c r="E7" i="1"/>
  <c r="E8" i="1" s="1"/>
  <c r="I7" i="1"/>
  <c r="I8" i="1" s="1"/>
  <c r="U7" i="1"/>
  <c r="U8" i="1" s="1"/>
  <c r="C7" i="1"/>
  <c r="C8" i="1" s="1"/>
  <c r="G7" i="1"/>
  <c r="G8" i="1" s="1"/>
  <c r="K7" i="1"/>
  <c r="K8" i="1" s="1"/>
  <c r="O7" i="1"/>
  <c r="O8" i="1" s="1"/>
  <c r="S7" i="1"/>
  <c r="S8" i="1" s="1"/>
  <c r="M7" i="1"/>
  <c r="M8" i="1" s="1"/>
  <c r="D7" i="1"/>
  <c r="D8" i="1" s="1"/>
  <c r="H7" i="1"/>
  <c r="H8" i="1" s="1"/>
  <c r="L7" i="1"/>
  <c r="L8" i="1" s="1"/>
  <c r="P7" i="1"/>
  <c r="P8" i="1" s="1"/>
  <c r="T7" i="1"/>
  <c r="T8" i="1" s="1"/>
  <c r="Q7" i="1"/>
  <c r="Q8" i="1" s="1"/>
  <c r="U12" i="1"/>
  <c r="U13" i="1" s="1"/>
  <c r="E12" i="1"/>
  <c r="E13" i="1" s="1"/>
  <c r="P12" i="1"/>
  <c r="P13" i="1" s="1"/>
  <c r="B12" i="1" l="1"/>
  <c r="B13" i="1" s="1"/>
  <c r="S12" i="1"/>
  <c r="S13" i="1" s="1"/>
  <c r="G12" i="1"/>
  <c r="G13" i="1" s="1"/>
  <c r="F12" i="1"/>
  <c r="F13" i="1" s="1"/>
  <c r="M12" i="1"/>
  <c r="M13" i="1" s="1"/>
  <c r="R12" i="1"/>
  <c r="R13" i="1" s="1"/>
  <c r="Q12" i="1"/>
  <c r="Q13" i="1" s="1"/>
</calcChain>
</file>

<file path=xl/sharedStrings.xml><?xml version="1.0" encoding="utf-8"?>
<sst xmlns="http://schemas.openxmlformats.org/spreadsheetml/2006/main" count="35" uniqueCount="27">
  <si>
    <t>T</t>
  </si>
  <si>
    <t>h</t>
  </si>
  <si>
    <t>P</t>
  </si>
  <si>
    <t>P'</t>
  </si>
  <si>
    <t>L</t>
  </si>
  <si>
    <t>sigma P</t>
  </si>
  <si>
    <t>P + sigma P</t>
  </si>
  <si>
    <t>(P+s)'</t>
  </si>
  <si>
    <t>L - 1</t>
  </si>
  <si>
    <t>L - 2</t>
  </si>
  <si>
    <t>P th - 1</t>
  </si>
  <si>
    <t>P th - 2</t>
  </si>
  <si>
    <t>|Pth-P| - 1</t>
  </si>
  <si>
    <t>|Pth-P| - 2</t>
  </si>
  <si>
    <t>P - sigma P</t>
  </si>
  <si>
    <t>(P-s)'</t>
  </si>
  <si>
    <t>L - 3</t>
  </si>
  <si>
    <t>P th - 3</t>
  </si>
  <si>
    <t>|Pth-P| - 3</t>
  </si>
  <si>
    <t>1/T</t>
  </si>
  <si>
    <t>ln P</t>
  </si>
  <si>
    <t>q</t>
  </si>
  <si>
    <t>B/T</t>
  </si>
  <si>
    <t>lnP-A+B/T</t>
  </si>
  <si>
    <t>lnT</t>
  </si>
  <si>
    <t>L(t)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</si>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</sst>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0" fontId="1" fillId="0" borderId="9" xfId="1" applyNumberFormat="1" applyFont="1" applyBorder="1" applyAlignment="1">
      <alignment vertical="top" wrapText="1"/>
    </xf>
    <xf numFmtId="0" fontId="1" fillId="0" borderId="10" xfId="1" applyNumberFormat="1" applyFont="1" applyBorder="1" applyAlignment="1">
      <alignment vertical="top" wrapText="1"/>
    </xf>
    <xf numFmtId="0" fontId="1" fillId="0" borderId="9" xfId="1" applyNumberFormat="1" applyFont="1" applyBorder="1" applyAlignment="1">
      <alignment vertical="top" wrapText="1"/>
    </xf>
    <xf numFmtId="0" fontId="1" fillId="0" borderId="10" xfId="1" applyNumberFormat="1" applyFont="1" applyBorder="1" applyAlignment="1">
      <alignment vertical="top" wrapText="1"/>
    </xf>
    <xf numFmtId="164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СЛИШКОМ ТОНКО ДО СВИДАНИЯ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Лист1!$B$6:$U$6</c:f>
              <c:numCache>
                <c:formatCode>0.0</c:formatCode>
                <c:ptCount val="20"/>
                <c:pt idx="0">
                  <c:v>34297.049480719332</c:v>
                </c:pt>
                <c:pt idx="1">
                  <c:v>34894.536243892646</c:v>
                </c:pt>
                <c:pt idx="2">
                  <c:v>34146.115356263232</c:v>
                </c:pt>
                <c:pt idx="3">
                  <c:v>34921.612837489782</c:v>
                </c:pt>
                <c:pt idx="4">
                  <c:v>34489.45153156139</c:v>
                </c:pt>
                <c:pt idx="5">
                  <c:v>34236.562718569563</c:v>
                </c:pt>
                <c:pt idx="6">
                  <c:v>35237.678138270923</c:v>
                </c:pt>
                <c:pt idx="7">
                  <c:v>35204.902434032425</c:v>
                </c:pt>
                <c:pt idx="8">
                  <c:v>35301.060182255795</c:v>
                </c:pt>
                <c:pt idx="9">
                  <c:v>35512.679314952824</c:v>
                </c:pt>
                <c:pt idx="10">
                  <c:v>35829.492041060039</c:v>
                </c:pt>
                <c:pt idx="11">
                  <c:v>36243.679391979036</c:v>
                </c:pt>
                <c:pt idx="12">
                  <c:v>35914.116128539041</c:v>
                </c:pt>
                <c:pt idx="13">
                  <c:v>36530.250703204059</c:v>
                </c:pt>
                <c:pt idx="14">
                  <c:v>37226.55380895389</c:v>
                </c:pt>
                <c:pt idx="15">
                  <c:v>37256.195313939832</c:v>
                </c:pt>
                <c:pt idx="16">
                  <c:v>37764.225246413298</c:v>
                </c:pt>
                <c:pt idx="17">
                  <c:v>38022.680575145736</c:v>
                </c:pt>
                <c:pt idx="18">
                  <c:v>38715.705283826595</c:v>
                </c:pt>
                <c:pt idx="19">
                  <c:v>38551.199156009126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Лист1!$D$95:$D$110</c:f>
              <c:numCache>
                <c:formatCode>General</c:formatCode>
                <c:ptCount val="16"/>
                <c:pt idx="0">
                  <c:v>298.18</c:v>
                </c:pt>
                <c:pt idx="1">
                  <c:v>299.08999999999997</c:v>
                </c:pt>
                <c:pt idx="2">
                  <c:v>300.06</c:v>
                </c:pt>
                <c:pt idx="3">
                  <c:v>301.08</c:v>
                </c:pt>
                <c:pt idx="4">
                  <c:v>302.06</c:v>
                </c:pt>
                <c:pt idx="5">
                  <c:v>304.08</c:v>
                </c:pt>
                <c:pt idx="6">
                  <c:v>305.08</c:v>
                </c:pt>
                <c:pt idx="7">
                  <c:v>306.08999999999997</c:v>
                </c:pt>
                <c:pt idx="8">
                  <c:v>307.07499999999999</c:v>
                </c:pt>
                <c:pt idx="9">
                  <c:v>308.08</c:v>
                </c:pt>
                <c:pt idx="10">
                  <c:v>309.08</c:v>
                </c:pt>
                <c:pt idx="11">
                  <c:v>310.07</c:v>
                </c:pt>
                <c:pt idx="12">
                  <c:v>311.07</c:v>
                </c:pt>
                <c:pt idx="13">
                  <c:v>312.05</c:v>
                </c:pt>
                <c:pt idx="14">
                  <c:v>313.07</c:v>
                </c:pt>
                <c:pt idx="15">
                  <c:v>314.05</c:v>
                </c:pt>
              </c:numCache>
            </c:numRef>
          </c:xVal>
          <c:yVal>
            <c:numRef>
              <c:f>Лист1!$E$95:$E$110</c:f>
              <c:numCache>
                <c:formatCode>General</c:formatCode>
                <c:ptCount val="16"/>
                <c:pt idx="0">
                  <c:v>32597.654492553458</c:v>
                </c:pt>
                <c:pt idx="1">
                  <c:v>32966.856983539867</c:v>
                </c:pt>
                <c:pt idx="2">
                  <c:v>32460.805103328144</c:v>
                </c:pt>
                <c:pt idx="3">
                  <c:v>32853.601011138817</c:v>
                </c:pt>
                <c:pt idx="4">
                  <c:v>33014.955556953806</c:v>
                </c:pt>
                <c:pt idx="5">
                  <c:v>33550.29585547997</c:v>
                </c:pt>
                <c:pt idx="6">
                  <c:v>33337.08537398059</c:v>
                </c:pt>
                <c:pt idx="7">
                  <c:v>33722.273295871586</c:v>
                </c:pt>
                <c:pt idx="8">
                  <c:v>33646.361896257913</c:v>
                </c:pt>
                <c:pt idx="9">
                  <c:v>34043.24276025268</c:v>
                </c:pt>
                <c:pt idx="10">
                  <c:v>34479.963818896314</c:v>
                </c:pt>
                <c:pt idx="11">
                  <c:v>34944.403684232166</c:v>
                </c:pt>
                <c:pt idx="12">
                  <c:v>35518.799544733978</c:v>
                </c:pt>
                <c:pt idx="13">
                  <c:v>35648.495557464223</c:v>
                </c:pt>
                <c:pt idx="14">
                  <c:v>35809.444896988251</c:v>
                </c:pt>
                <c:pt idx="15">
                  <c:v>35902.789196364094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2040"/>
        <c:axId val="204402432"/>
      </c:scatterChart>
      <c:valAx>
        <c:axId val="20440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02432"/>
        <c:crosses val="autoZero"/>
        <c:crossBetween val="midCat"/>
      </c:valAx>
      <c:valAx>
        <c:axId val="2044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0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 1. Зависимость</a:t>
            </a:r>
            <a:r>
              <a:rPr lang="ru-RU" baseline="0"/>
              <a:t> </a:t>
            </a:r>
            <a:r>
              <a:rPr lang="en-GB" baseline="0"/>
              <a:t>lnP </a:t>
            </a:r>
            <a:r>
              <a:rPr lang="ru-RU" baseline="0"/>
              <a:t>от 1/Т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Нагревание</c:v>
          </c:tx>
          <c:spPr>
            <a:ln w="19050" cap="rnd">
              <a:solidFill>
                <a:schemeClr val="tx1">
                  <a:alpha val="62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Лист1!$B$24:$U$24</c:f>
              <c:numCache>
                <c:formatCode>General</c:formatCode>
                <c:ptCount val="20"/>
                <c:pt idx="0">
                  <c:v>3.3670033670033669E-3</c:v>
                </c:pt>
                <c:pt idx="1">
                  <c:v>3.3557046979865771E-3</c:v>
                </c:pt>
                <c:pt idx="2">
                  <c:v>3.3444816053511705E-3</c:v>
                </c:pt>
                <c:pt idx="3">
                  <c:v>3.3333333333333335E-3</c:v>
                </c:pt>
                <c:pt idx="4">
                  <c:v>3.3222591362126247E-3</c:v>
                </c:pt>
                <c:pt idx="5">
                  <c:v>3.3112582781456954E-3</c:v>
                </c:pt>
                <c:pt idx="6">
                  <c:v>3.3003300330033004E-3</c:v>
                </c:pt>
                <c:pt idx="7">
                  <c:v>3.2894736842105261E-3</c:v>
                </c:pt>
                <c:pt idx="8">
                  <c:v>3.2786885245901639E-3</c:v>
                </c:pt>
                <c:pt idx="9">
                  <c:v>3.2679738562091504E-3</c:v>
                </c:pt>
                <c:pt idx="10">
                  <c:v>3.2573289902280132E-3</c:v>
                </c:pt>
                <c:pt idx="11">
                  <c:v>3.246753246753247E-3</c:v>
                </c:pt>
                <c:pt idx="12">
                  <c:v>3.2362459546925568E-3</c:v>
                </c:pt>
                <c:pt idx="13">
                  <c:v>3.2258064516129032E-3</c:v>
                </c:pt>
                <c:pt idx="14">
                  <c:v>3.2154340836012861E-3</c:v>
                </c:pt>
                <c:pt idx="15">
                  <c:v>3.205128205128205E-3</c:v>
                </c:pt>
                <c:pt idx="16">
                  <c:v>3.1948881789137379E-3</c:v>
                </c:pt>
                <c:pt idx="17">
                  <c:v>3.1847133757961785E-3</c:v>
                </c:pt>
                <c:pt idx="18">
                  <c:v>3.1746031746031746E-3</c:v>
                </c:pt>
                <c:pt idx="19">
                  <c:v>3.1645569620253164E-3</c:v>
                </c:pt>
              </c:numCache>
            </c:numRef>
          </c:xVal>
          <c:yVal>
            <c:numRef>
              <c:f>Лист1!$B$25:$U$25</c:f>
              <c:numCache>
                <c:formatCode>General</c:formatCode>
                <c:ptCount val="20"/>
                <c:pt idx="0">
                  <c:v>7.9794939928231203</c:v>
                </c:pt>
                <c:pt idx="1">
                  <c:v>8.0239457553939548</c:v>
                </c:pt>
                <c:pt idx="2">
                  <c:v>8.1073273643330044</c:v>
                </c:pt>
                <c:pt idx="3">
                  <c:v>8.1465480774862868</c:v>
                </c:pt>
                <c:pt idx="4">
                  <c:v>8.2206560496400076</c:v>
                </c:pt>
                <c:pt idx="5">
                  <c:v>8.2896489211269593</c:v>
                </c:pt>
                <c:pt idx="6">
                  <c:v>8.3224387439499505</c:v>
                </c:pt>
                <c:pt idx="7">
                  <c:v>8.3849591009312849</c:v>
                </c:pt>
                <c:pt idx="8">
                  <c:v>8.4437996009542182</c:v>
                </c:pt>
                <c:pt idx="9">
                  <c:v>8.4993694521090291</c:v>
                </c:pt>
                <c:pt idx="10">
                  <c:v>8.5520131855944506</c:v>
                </c:pt>
                <c:pt idx="11">
                  <c:v>8.6020236061691122</c:v>
                </c:pt>
                <c:pt idx="12">
                  <c:v>8.6726411733830648</c:v>
                </c:pt>
                <c:pt idx="13">
                  <c:v>8.7170929359539002</c:v>
                </c:pt>
                <c:pt idx="14">
                  <c:v>8.7596525503726959</c:v>
                </c:pt>
                <c:pt idx="15">
                  <c:v>8.8202771721891295</c:v>
                </c:pt>
                <c:pt idx="16">
                  <c:v>8.8681331933667646</c:v>
                </c:pt>
                <c:pt idx="17">
                  <c:v>8.9226921776171988</c:v>
                </c:pt>
                <c:pt idx="18">
                  <c:v>8.965988983370524</c:v>
                </c:pt>
                <c:pt idx="19">
                  <c:v>9.0315862658563368</c:v>
                </c:pt>
              </c:numCache>
            </c:numRef>
          </c:yVal>
          <c:smooth val="1"/>
        </c:ser>
        <c:ser>
          <c:idx val="1"/>
          <c:order val="1"/>
          <c:tx>
            <c:v>Остывание</c:v>
          </c:tx>
          <c:spPr>
            <a:ln w="19050" cap="rnd">
              <a:solidFill>
                <a:schemeClr val="tx1">
                  <a:alpha val="4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53630796150482"/>
                  <c:y val="-0.19308629800540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Лист1!$B$34:$U$34</c:f>
              <c:numCache>
                <c:formatCode>General</c:formatCode>
                <c:ptCount val="20"/>
                <c:pt idx="0">
                  <c:v>3.1645569620253164E-3</c:v>
                </c:pt>
                <c:pt idx="1">
                  <c:v>3.1746031746031746E-3</c:v>
                </c:pt>
                <c:pt idx="2">
                  <c:v>3.1847133757961785E-3</c:v>
                </c:pt>
                <c:pt idx="3">
                  <c:v>3.1948881789137379E-3</c:v>
                </c:pt>
                <c:pt idx="4">
                  <c:v>3.205128205128205E-3</c:v>
                </c:pt>
                <c:pt idx="5">
                  <c:v>3.2154340836012861E-3</c:v>
                </c:pt>
                <c:pt idx="6">
                  <c:v>3.2258064516129032E-3</c:v>
                </c:pt>
                <c:pt idx="7">
                  <c:v>3.2362459546925568E-3</c:v>
                </c:pt>
                <c:pt idx="8">
                  <c:v>3.246753246753247E-3</c:v>
                </c:pt>
                <c:pt idx="9">
                  <c:v>3.2573289902280132E-3</c:v>
                </c:pt>
                <c:pt idx="10">
                  <c:v>3.2679738562091504E-3</c:v>
                </c:pt>
                <c:pt idx="11">
                  <c:v>3.2786885245901639E-3</c:v>
                </c:pt>
                <c:pt idx="12">
                  <c:v>3.2894736842105261E-3</c:v>
                </c:pt>
                <c:pt idx="13">
                  <c:v>3.3003300330033004E-3</c:v>
                </c:pt>
                <c:pt idx="14">
                  <c:v>3.3112582781456954E-3</c:v>
                </c:pt>
                <c:pt idx="15">
                  <c:v>3.3222591362126247E-3</c:v>
                </c:pt>
                <c:pt idx="16">
                  <c:v>3.3333333333333335E-3</c:v>
                </c:pt>
                <c:pt idx="17">
                  <c:v>3.3444816053511705E-3</c:v>
                </c:pt>
                <c:pt idx="18">
                  <c:v>3.3557046979865771E-3</c:v>
                </c:pt>
                <c:pt idx="19">
                  <c:v>3.3670033670033669E-3</c:v>
                </c:pt>
              </c:numCache>
            </c:numRef>
          </c:xVal>
          <c:yVal>
            <c:numRef>
              <c:f>Лист1!$B$35:$U$35</c:f>
              <c:numCache>
                <c:formatCode>General</c:formatCode>
                <c:ptCount val="20"/>
                <c:pt idx="0">
                  <c:v>9.0315862658563368</c:v>
                </c:pt>
                <c:pt idx="1">
                  <c:v>8.9993254036381156</c:v>
                </c:pt>
                <c:pt idx="2">
                  <c:v>8.965988983370524</c:v>
                </c:pt>
                <c:pt idx="3">
                  <c:v>8.8957847246972754</c:v>
                </c:pt>
                <c:pt idx="4">
                  <c:v>8.8396952580462322</c:v>
                </c:pt>
                <c:pt idx="5">
                  <c:v>8.7802718375754303</c:v>
                </c:pt>
                <c:pt idx="6">
                  <c:v>8.7596525503726959</c:v>
                </c:pt>
                <c:pt idx="7">
                  <c:v>8.7061638654217095</c:v>
                </c:pt>
                <c:pt idx="8">
                  <c:v>8.6496516551583671</c:v>
                </c:pt>
                <c:pt idx="9">
                  <c:v>8.6141449667014562</c:v>
                </c:pt>
                <c:pt idx="10">
                  <c:v>8.5520131855944506</c:v>
                </c:pt>
                <c:pt idx="11">
                  <c:v>8.5260376991911908</c:v>
                </c:pt>
                <c:pt idx="12">
                  <c:v>8.4579842359461743</c:v>
                </c:pt>
                <c:pt idx="13">
                  <c:v>8.3999969782958246</c:v>
                </c:pt>
                <c:pt idx="14">
                  <c:v>8.3541874422645304</c:v>
                </c:pt>
                <c:pt idx="15">
                  <c:v>8.2896489211269593</c:v>
                </c:pt>
                <c:pt idx="16">
                  <c:v>8.255747369451278</c:v>
                </c:pt>
                <c:pt idx="17">
                  <c:v>8.1842884054691325</c:v>
                </c:pt>
                <c:pt idx="18">
                  <c:v>8.1465480774862868</c:v>
                </c:pt>
                <c:pt idx="19">
                  <c:v>8.1073273643330044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3216"/>
        <c:axId val="204404000"/>
      </c:scatterChart>
      <c:valAx>
        <c:axId val="2044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1/T, K^-1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587729658792665"/>
              <c:y val="0.93002115045643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04000"/>
        <c:crosses val="autoZero"/>
        <c:crossBetween val="midCat"/>
      </c:valAx>
      <c:valAx>
        <c:axId val="204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P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10639560573145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0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97222222222221"/>
          <c:y val="0.1141687570128754"/>
          <c:w val="0.24436111111111111"/>
          <c:h val="0.320913273567529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Лист1!$B$21:$U$21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Лист1!$B$41:$U$41</c:f>
              <c:numCache>
                <c:formatCode>General</c:formatCode>
                <c:ptCount val="20"/>
                <c:pt idx="0">
                  <c:v>43095.75</c:v>
                </c:pt>
                <c:pt idx="1">
                  <c:v>42912.75</c:v>
                </c:pt>
                <c:pt idx="2">
                  <c:v>42729.75</c:v>
                </c:pt>
                <c:pt idx="3">
                  <c:v>42546.75</c:v>
                </c:pt>
                <c:pt idx="4">
                  <c:v>42363.75</c:v>
                </c:pt>
                <c:pt idx="5">
                  <c:v>42180.75</c:v>
                </c:pt>
                <c:pt idx="6">
                  <c:v>41997.75</c:v>
                </c:pt>
                <c:pt idx="7">
                  <c:v>41814.75</c:v>
                </c:pt>
                <c:pt idx="8">
                  <c:v>41631.75</c:v>
                </c:pt>
                <c:pt idx="9">
                  <c:v>41448.75</c:v>
                </c:pt>
                <c:pt idx="10">
                  <c:v>41265.75</c:v>
                </c:pt>
                <c:pt idx="11">
                  <c:v>41082.75</c:v>
                </c:pt>
                <c:pt idx="12">
                  <c:v>40899.75</c:v>
                </c:pt>
                <c:pt idx="13">
                  <c:v>40716.75</c:v>
                </c:pt>
                <c:pt idx="14">
                  <c:v>40533.75</c:v>
                </c:pt>
                <c:pt idx="15">
                  <c:v>40350.75</c:v>
                </c:pt>
                <c:pt idx="16">
                  <c:v>40167.75</c:v>
                </c:pt>
                <c:pt idx="17">
                  <c:v>39984.75</c:v>
                </c:pt>
                <c:pt idx="18">
                  <c:v>39801.75</c:v>
                </c:pt>
                <c:pt idx="19">
                  <c:v>39618.75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Лист1!$B$11:$U$11</c:f>
              <c:numCache>
                <c:formatCode>0.0</c:formatCode>
                <c:ptCount val="20"/>
                <c:pt idx="0">
                  <c:v>39697.69359169848</c:v>
                </c:pt>
                <c:pt idx="1">
                  <c:v>40406.699729439402</c:v>
                </c:pt>
                <c:pt idx="2">
                  <c:v>39614.392818613815</c:v>
                </c:pt>
                <c:pt idx="3">
                  <c:v>40514.884164444389</c:v>
                </c:pt>
                <c:pt idx="4">
                  <c:v>40061.087156456706</c:v>
                </c:pt>
                <c:pt idx="5">
                  <c:v>39800.800846800652</c:v>
                </c:pt>
                <c:pt idx="6">
                  <c:v>40947.442202107501</c:v>
                </c:pt>
                <c:pt idx="7">
                  <c:v>40927.162068437989</c:v>
                </c:pt>
                <c:pt idx="8">
                  <c:v>41048.041451987381</c:v>
                </c:pt>
                <c:pt idx="9">
                  <c:v>41295.849061925212</c:v>
                </c:pt>
                <c:pt idx="10">
                  <c:v>41659.666056024216</c:v>
                </c:pt>
                <c:pt idx="11">
                  <c:v>42131.124275753064</c:v>
                </c:pt>
                <c:pt idx="12">
                  <c:v>41754.879257334964</c:v>
                </c:pt>
                <c:pt idx="13">
                  <c:v>42450.244700047333</c:v>
                </c:pt>
                <c:pt idx="14">
                  <c:v>43234.580311146303</c:v>
                </c:pt>
                <c:pt idx="15">
                  <c:v>43257.78473439614</c:v>
                </c:pt>
                <c:pt idx="16">
                  <c:v>43823.038333744225</c:v>
                </c:pt>
                <c:pt idx="17">
                  <c:v>44101.528781339701</c:v>
                </c:pt>
                <c:pt idx="18">
                  <c:v>44872.878707606324</c:v>
                </c:pt>
                <c:pt idx="19">
                  <c:v>44664.260390466043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0648"/>
        <c:axId val="202499080"/>
      </c:scatterChart>
      <c:valAx>
        <c:axId val="20250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99080"/>
        <c:crosses val="autoZero"/>
        <c:crossBetween val="midCat"/>
      </c:valAx>
      <c:valAx>
        <c:axId val="2024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Лист1!$B$9:$U$9</c:f>
              <c:numCache>
                <c:formatCode>0.0</c:formatCode>
                <c:ptCount val="20"/>
                <c:pt idx="0">
                  <c:v>3053.2007800000001</c:v>
                </c:pt>
                <c:pt idx="1">
                  <c:v>3185.9486400000005</c:v>
                </c:pt>
                <c:pt idx="2">
                  <c:v>3451.44436</c:v>
                </c:pt>
                <c:pt idx="3">
                  <c:v>3584.1922200000004</c:v>
                </c:pt>
                <c:pt idx="4">
                  <c:v>3849.6879400000003</c:v>
                </c:pt>
                <c:pt idx="5">
                  <c:v>4115.1836600000006</c:v>
                </c:pt>
                <c:pt idx="6">
                  <c:v>4247.931520000001</c:v>
                </c:pt>
                <c:pt idx="7">
                  <c:v>4513.4272400000018</c:v>
                </c:pt>
                <c:pt idx="8">
                  <c:v>4778.9229600000008</c:v>
                </c:pt>
                <c:pt idx="9">
                  <c:v>5044.4186800000016</c:v>
                </c:pt>
                <c:pt idx="10">
                  <c:v>5309.9144000000015</c:v>
                </c:pt>
                <c:pt idx="11">
                  <c:v>5575.4101200000014</c:v>
                </c:pt>
                <c:pt idx="12">
                  <c:v>5973.6537000000008</c:v>
                </c:pt>
                <c:pt idx="13">
                  <c:v>6239.1494200000016</c:v>
                </c:pt>
                <c:pt idx="14">
                  <c:v>6504.6451400000014</c:v>
                </c:pt>
                <c:pt idx="15">
                  <c:v>6902.8887200000017</c:v>
                </c:pt>
                <c:pt idx="16">
                  <c:v>7234.7583700000014</c:v>
                </c:pt>
                <c:pt idx="17">
                  <c:v>7633.0019500000017</c:v>
                </c:pt>
                <c:pt idx="18">
                  <c:v>7964.8716000000013</c:v>
                </c:pt>
                <c:pt idx="19">
                  <c:v>8495.863040000002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2216"/>
        <c:axId val="202502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Лист1!$A$22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Лист1!$B$21:$U$21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Лист1!$B$22:$U$22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25</c:v>
                      </c:pt>
                      <c:pt idx="3">
                        <c:v>26</c:v>
                      </c:pt>
                      <c:pt idx="4">
                        <c:v>28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33</c:v>
                      </c:pt>
                      <c:pt idx="8">
                        <c:v>35</c:v>
                      </c:pt>
                      <c:pt idx="9">
                        <c:v>37</c:v>
                      </c:pt>
                      <c:pt idx="10">
                        <c:v>39</c:v>
                      </c:pt>
                      <c:pt idx="11">
                        <c:v>41</c:v>
                      </c:pt>
                      <c:pt idx="12">
                        <c:v>44</c:v>
                      </c:pt>
                      <c:pt idx="13">
                        <c:v>46</c:v>
                      </c:pt>
                      <c:pt idx="14">
                        <c:v>48</c:v>
                      </c:pt>
                      <c:pt idx="15">
                        <c:v>51</c:v>
                      </c:pt>
                      <c:pt idx="16">
                        <c:v>53.5</c:v>
                      </c:pt>
                      <c:pt idx="17">
                        <c:v>56.5</c:v>
                      </c:pt>
                      <c:pt idx="18">
                        <c:v>59</c:v>
                      </c:pt>
                      <c:pt idx="19">
                        <c:v>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Лист1!$A$23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Лист1!$B$21:$U$21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Лист1!$B$23:$U$23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2920.4529200000002</c:v>
                      </c:pt>
                      <c:pt idx="1">
                        <c:v>3053.2007800000006</c:v>
                      </c:pt>
                      <c:pt idx="2">
                        <c:v>3318.6965</c:v>
                      </c:pt>
                      <c:pt idx="3">
                        <c:v>3451.4443600000004</c:v>
                      </c:pt>
                      <c:pt idx="4">
                        <c:v>3716.9400800000003</c:v>
                      </c:pt>
                      <c:pt idx="5">
                        <c:v>3982.4358000000002</c:v>
                      </c:pt>
                      <c:pt idx="6">
                        <c:v>4115.1836600000006</c:v>
                      </c:pt>
                      <c:pt idx="7">
                        <c:v>4380.6793800000014</c:v>
                      </c:pt>
                      <c:pt idx="8">
                        <c:v>4646.1751000000004</c:v>
                      </c:pt>
                      <c:pt idx="9">
                        <c:v>4911.6708200000012</c:v>
                      </c:pt>
                      <c:pt idx="10">
                        <c:v>5177.1665400000011</c:v>
                      </c:pt>
                      <c:pt idx="11">
                        <c:v>5442.662260000001</c:v>
                      </c:pt>
                      <c:pt idx="12">
                        <c:v>5840.9058400000004</c:v>
                      </c:pt>
                      <c:pt idx="13">
                        <c:v>6106.4015600000012</c:v>
                      </c:pt>
                      <c:pt idx="14">
                        <c:v>6371.897280000001</c:v>
                      </c:pt>
                      <c:pt idx="15">
                        <c:v>6770.1408600000013</c:v>
                      </c:pt>
                      <c:pt idx="16">
                        <c:v>7102.010510000001</c:v>
                      </c:pt>
                      <c:pt idx="17">
                        <c:v>7500.2540900000013</c:v>
                      </c:pt>
                      <c:pt idx="18">
                        <c:v>7832.1237400000009</c:v>
                      </c:pt>
                      <c:pt idx="19">
                        <c:v>8363.1151800000025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Лист1!$A$24</c15:sqref>
                        </c15:formulaRef>
                      </c:ext>
                    </c:extLst>
                    <c:strCache>
                      <c:ptCount val="1"/>
                      <c:pt idx="0">
                        <c:v>1/T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Лист1!$B$21:$U$21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Лист1!$B$24:$U$24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3.3670033670033669E-3</c:v>
                      </c:pt>
                      <c:pt idx="1">
                        <c:v>3.3557046979865771E-3</c:v>
                      </c:pt>
                      <c:pt idx="2">
                        <c:v>3.3444816053511705E-3</c:v>
                      </c:pt>
                      <c:pt idx="3">
                        <c:v>3.3333333333333335E-3</c:v>
                      </c:pt>
                      <c:pt idx="4">
                        <c:v>3.3222591362126247E-3</c:v>
                      </c:pt>
                      <c:pt idx="5">
                        <c:v>3.3112582781456954E-3</c:v>
                      </c:pt>
                      <c:pt idx="6">
                        <c:v>3.3003300330033004E-3</c:v>
                      </c:pt>
                      <c:pt idx="7">
                        <c:v>3.2894736842105261E-3</c:v>
                      </c:pt>
                      <c:pt idx="8">
                        <c:v>3.2786885245901639E-3</c:v>
                      </c:pt>
                      <c:pt idx="9">
                        <c:v>3.2679738562091504E-3</c:v>
                      </c:pt>
                      <c:pt idx="10">
                        <c:v>3.2573289902280132E-3</c:v>
                      </c:pt>
                      <c:pt idx="11">
                        <c:v>3.246753246753247E-3</c:v>
                      </c:pt>
                      <c:pt idx="12">
                        <c:v>3.2362459546925568E-3</c:v>
                      </c:pt>
                      <c:pt idx="13">
                        <c:v>3.2258064516129032E-3</c:v>
                      </c:pt>
                      <c:pt idx="14">
                        <c:v>3.2154340836012861E-3</c:v>
                      </c:pt>
                      <c:pt idx="15">
                        <c:v>3.205128205128205E-3</c:v>
                      </c:pt>
                      <c:pt idx="16">
                        <c:v>3.1948881789137379E-3</c:v>
                      </c:pt>
                      <c:pt idx="17">
                        <c:v>3.1847133757961785E-3</c:v>
                      </c:pt>
                      <c:pt idx="18">
                        <c:v>3.1746031746031746E-3</c:v>
                      </c:pt>
                      <c:pt idx="19">
                        <c:v>3.1645569620253164E-3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Лист1!$A$25</c15:sqref>
                        </c15:formulaRef>
                      </c:ext>
                    </c:extLst>
                    <c:strCache>
                      <c:ptCount val="1"/>
                      <c:pt idx="0">
                        <c:v>ln 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Лист1!$B$21:$U$21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Лист1!$B$25:$U$25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7.9794939928231203</c:v>
                      </c:pt>
                      <c:pt idx="1">
                        <c:v>8.0239457553939548</c:v>
                      </c:pt>
                      <c:pt idx="2">
                        <c:v>8.1073273643330044</c:v>
                      </c:pt>
                      <c:pt idx="3">
                        <c:v>8.1465480774862868</c:v>
                      </c:pt>
                      <c:pt idx="4">
                        <c:v>8.2206560496400076</c:v>
                      </c:pt>
                      <c:pt idx="5">
                        <c:v>8.2896489211269593</c:v>
                      </c:pt>
                      <c:pt idx="6">
                        <c:v>8.3224387439499505</c:v>
                      </c:pt>
                      <c:pt idx="7">
                        <c:v>8.3849591009312849</c:v>
                      </c:pt>
                      <c:pt idx="8">
                        <c:v>8.4437996009542182</c:v>
                      </c:pt>
                      <c:pt idx="9">
                        <c:v>8.4993694521090291</c:v>
                      </c:pt>
                      <c:pt idx="10">
                        <c:v>8.5520131855944506</c:v>
                      </c:pt>
                      <c:pt idx="11">
                        <c:v>8.6020236061691122</c:v>
                      </c:pt>
                      <c:pt idx="12">
                        <c:v>8.6726411733830648</c:v>
                      </c:pt>
                      <c:pt idx="13">
                        <c:v>8.7170929359539002</c:v>
                      </c:pt>
                      <c:pt idx="14">
                        <c:v>8.7596525503726959</c:v>
                      </c:pt>
                      <c:pt idx="15">
                        <c:v>8.8202771721891295</c:v>
                      </c:pt>
                      <c:pt idx="16">
                        <c:v>8.8681331933667646</c:v>
                      </c:pt>
                      <c:pt idx="17">
                        <c:v>8.9226921776171988</c:v>
                      </c:pt>
                      <c:pt idx="18">
                        <c:v>8.965988983370524</c:v>
                      </c:pt>
                      <c:pt idx="19">
                        <c:v>9.0315862658563368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Лист1!$B$12:$U$12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3211.2002833177485</c:v>
                      </c:pt>
                      <c:pt idx="1">
                        <c:v>3399.0500453838749</c:v>
                      </c:pt>
                      <c:pt idx="2">
                        <c:v>3596.5207701664781</c:v>
                      </c:pt>
                      <c:pt idx="3">
                        <c:v>3804.0313416777531</c:v>
                      </c:pt>
                      <c:pt idx="4">
                        <c:v>4022.0154049115235</c:v>
                      </c:pt>
                      <c:pt idx="5">
                        <c:v>4250.921747107639</c:v>
                      </c:pt>
                      <c:pt idx="6">
                        <c:v>4491.2146843178443</c:v>
                      </c:pt>
                      <c:pt idx="7">
                        <c:v>4743.3744532279998</c:v>
                      </c:pt>
                      <c:pt idx="8">
                        <c:v>5007.8976081886713</c:v>
                      </c:pt>
                      <c:pt idx="9">
                        <c:v>5285.2974234035164</c:v>
                      </c:pt>
                      <c:pt idx="10">
                        <c:v>5576.1043002216911</c:v>
                      </c:pt>
                      <c:pt idx="11">
                        <c:v>5880.8661794780874</c:v>
                      </c:pt>
                      <c:pt idx="12">
                        <c:v>6200.1489588222494</c:v>
                      </c:pt>
                      <c:pt idx="13">
                        <c:v>6534.5369149741873</c:v>
                      </c:pt>
                      <c:pt idx="14">
                        <c:v>6884.6331308425279</c:v>
                      </c:pt>
                      <c:pt idx="15">
                        <c:v>7251.0599274379529</c:v>
                      </c:pt>
                      <c:pt idx="16">
                        <c:v>7634.4593005120569</c:v>
                      </c:pt>
                      <c:pt idx="17">
                        <c:v>8035.4933618493214</c:v>
                      </c:pt>
                      <c:pt idx="18">
                        <c:v>8454.8447851374167</c:v>
                      </c:pt>
                      <c:pt idx="19">
                        <c:v>8893.2172563381991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50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02608"/>
        <c:crosses val="autoZero"/>
        <c:crossBetween val="midCat"/>
      </c:valAx>
      <c:valAx>
        <c:axId val="2025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0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 3. График для нахождения констаты</a:t>
            </a:r>
            <a:r>
              <a:rPr lang="ru-RU" baseline="0"/>
              <a:t> </a:t>
            </a:r>
            <a:r>
              <a:rPr lang="en-GB" baseline="0"/>
              <a:t>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966678162355272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Лист1!$B$28:$U$28</c:f>
              <c:numCache>
                <c:formatCode>General</c:formatCode>
                <c:ptCount val="20"/>
                <c:pt idx="0">
                  <c:v>5.6937321388026998</c:v>
                </c:pt>
                <c:pt idx="1">
                  <c:v>5.6970934865054046</c:v>
                </c:pt>
                <c:pt idx="2">
                  <c:v>5.7004435733906869</c:v>
                </c:pt>
                <c:pt idx="3">
                  <c:v>5.7037824746562009</c:v>
                </c:pt>
                <c:pt idx="4">
                  <c:v>5.7071102647488754</c:v>
                </c:pt>
                <c:pt idx="5">
                  <c:v>5.7104270173748697</c:v>
                </c:pt>
                <c:pt idx="6">
                  <c:v>5.7137328055093688</c:v>
                </c:pt>
                <c:pt idx="7">
                  <c:v>5.7170277014062219</c:v>
                </c:pt>
                <c:pt idx="8">
                  <c:v>5.7203117766074119</c:v>
                </c:pt>
                <c:pt idx="9">
                  <c:v>5.7235851019523807</c:v>
                </c:pt>
                <c:pt idx="10">
                  <c:v>5.7268477475871968</c:v>
                </c:pt>
                <c:pt idx="11">
                  <c:v>5.730099782973574</c:v>
                </c:pt>
                <c:pt idx="12">
                  <c:v>5.7333412768977459</c:v>
                </c:pt>
                <c:pt idx="13">
                  <c:v>5.7365722974791922</c:v>
                </c:pt>
                <c:pt idx="14">
                  <c:v>5.7397929121792339</c:v>
                </c:pt>
                <c:pt idx="15">
                  <c:v>5.7430031878094825</c:v>
                </c:pt>
                <c:pt idx="16">
                  <c:v>5.7462031905401529</c:v>
                </c:pt>
                <c:pt idx="17">
                  <c:v>5.7493929859082531</c:v>
                </c:pt>
                <c:pt idx="18">
                  <c:v>5.7525726388256331</c:v>
                </c:pt>
                <c:pt idx="19">
                  <c:v>5.7557422135869123</c:v>
                </c:pt>
              </c:numCache>
            </c:numRef>
          </c:xVal>
          <c:yVal>
            <c:numRef>
              <c:f>Лист1!$B$27:$U$27</c:f>
              <c:numCache>
                <c:formatCode>General</c:formatCode>
                <c:ptCount val="20"/>
                <c:pt idx="0">
                  <c:v>-34.791108700779574</c:v>
                </c:pt>
                <c:pt idx="1">
                  <c:v>-34.688289143934895</c:v>
                </c:pt>
                <c:pt idx="2">
                  <c:v>-34.546930160750605</c:v>
                </c:pt>
                <c:pt idx="3">
                  <c:v>-34.450118589180377</c:v>
                </c:pt>
                <c:pt idx="4">
                  <c:v>-34.318802422120783</c:v>
                </c:pt>
                <c:pt idx="5">
                  <c:v>-34.192980217945887</c:v>
                </c:pt>
                <c:pt idx="6">
                  <c:v>-34.103736173541797</c:v>
                </c:pt>
                <c:pt idx="7">
                  <c:v>-33.985133004331871</c:v>
                </c:pt>
                <c:pt idx="8">
                  <c:v>-33.870577448226108</c:v>
                </c:pt>
                <c:pt idx="9">
                  <c:v>-33.759656691681819</c:v>
                </c:pt>
                <c:pt idx="10">
                  <c:v>-33.652022645024438</c:v>
                </c:pt>
                <c:pt idx="11">
                  <c:v>-33.547378991233487</c:v>
                </c:pt>
                <c:pt idx="12">
                  <c:v>-33.422481803963208</c:v>
                </c:pt>
                <c:pt idx="13">
                  <c:v>-33.324100612433199</c:v>
                </c:pt>
                <c:pt idx="14">
                  <c:v>-33.227958382103182</c:v>
                </c:pt>
                <c:pt idx="15">
                  <c:v>-33.114094622682664</c:v>
                </c:pt>
                <c:pt idx="16">
                  <c:v>-33.013339650083715</c:v>
                </c:pt>
                <c:pt idx="17">
                  <c:v>-32.906218650408277</c:v>
                </c:pt>
                <c:pt idx="18">
                  <c:v>-32.81069355631201</c:v>
                </c:pt>
                <c:pt idx="19">
                  <c:v>-32.693198544270246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3392"/>
        <c:axId val="202503784"/>
      </c:scatterChart>
      <c:valAx>
        <c:axId val="2025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03784"/>
        <c:crosses val="autoZero"/>
        <c:crossBetween val="midCat"/>
      </c:valAx>
      <c:valAx>
        <c:axId val="2025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()ln P - (A</a:t>
                </a:r>
                <a:r>
                  <a:rPr lang="en-GB" baseline="0"/>
                  <a:t> - B/T))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 2. Завимсимость</a:t>
            </a:r>
            <a:r>
              <a:rPr lang="ru-RU" baseline="0"/>
              <a:t> давления насчщенных паров от температуры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Практическая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Лист1!$B$3:$U$3</c:f>
              <c:numCache>
                <c:formatCode>0.0</c:formatCode>
                <c:ptCount val="20"/>
                <c:pt idx="0">
                  <c:v>2920.4529200000002</c:v>
                </c:pt>
                <c:pt idx="1">
                  <c:v>3053.2007800000006</c:v>
                </c:pt>
                <c:pt idx="2">
                  <c:v>3318.6965</c:v>
                </c:pt>
                <c:pt idx="3">
                  <c:v>3451.4443600000004</c:v>
                </c:pt>
                <c:pt idx="4">
                  <c:v>3716.9400800000003</c:v>
                </c:pt>
                <c:pt idx="5">
                  <c:v>3982.4358000000002</c:v>
                </c:pt>
                <c:pt idx="6">
                  <c:v>4115.1836600000006</c:v>
                </c:pt>
                <c:pt idx="7">
                  <c:v>4380.6793800000014</c:v>
                </c:pt>
                <c:pt idx="8">
                  <c:v>4646.1751000000004</c:v>
                </c:pt>
                <c:pt idx="9">
                  <c:v>4911.6708200000012</c:v>
                </c:pt>
                <c:pt idx="10">
                  <c:v>5177.1665400000011</c:v>
                </c:pt>
                <c:pt idx="11">
                  <c:v>5442.662260000001</c:v>
                </c:pt>
                <c:pt idx="12">
                  <c:v>5840.9058400000004</c:v>
                </c:pt>
                <c:pt idx="13">
                  <c:v>6106.4015600000012</c:v>
                </c:pt>
                <c:pt idx="14">
                  <c:v>6371.897280000001</c:v>
                </c:pt>
                <c:pt idx="15">
                  <c:v>6770.1408600000013</c:v>
                </c:pt>
                <c:pt idx="16">
                  <c:v>7102.010510000001</c:v>
                </c:pt>
                <c:pt idx="17">
                  <c:v>7500.2540900000013</c:v>
                </c:pt>
                <c:pt idx="18">
                  <c:v>7832.1237400000009</c:v>
                </c:pt>
                <c:pt idx="19">
                  <c:v>8363.1151800000025</c:v>
                </c:pt>
              </c:numCache>
            </c:numRef>
          </c:yVal>
          <c:smooth val="1"/>
        </c:ser>
        <c:ser>
          <c:idx val="1"/>
          <c:order val="1"/>
          <c:tx>
            <c:v>Практическая + sigma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Лист1!$B$9:$U$9</c:f>
              <c:numCache>
                <c:formatCode>0.0</c:formatCode>
                <c:ptCount val="20"/>
                <c:pt idx="0">
                  <c:v>3053.2007800000001</c:v>
                </c:pt>
                <c:pt idx="1">
                  <c:v>3185.9486400000005</c:v>
                </c:pt>
                <c:pt idx="2">
                  <c:v>3451.44436</c:v>
                </c:pt>
                <c:pt idx="3">
                  <c:v>3584.1922200000004</c:v>
                </c:pt>
                <c:pt idx="4">
                  <c:v>3849.6879400000003</c:v>
                </c:pt>
                <c:pt idx="5">
                  <c:v>4115.1836600000006</c:v>
                </c:pt>
                <c:pt idx="6">
                  <c:v>4247.931520000001</c:v>
                </c:pt>
                <c:pt idx="7">
                  <c:v>4513.4272400000018</c:v>
                </c:pt>
                <c:pt idx="8">
                  <c:v>4778.9229600000008</c:v>
                </c:pt>
                <c:pt idx="9">
                  <c:v>5044.4186800000016</c:v>
                </c:pt>
                <c:pt idx="10">
                  <c:v>5309.9144000000015</c:v>
                </c:pt>
                <c:pt idx="11">
                  <c:v>5575.4101200000014</c:v>
                </c:pt>
                <c:pt idx="12">
                  <c:v>5973.6537000000008</c:v>
                </c:pt>
                <c:pt idx="13">
                  <c:v>6239.1494200000016</c:v>
                </c:pt>
                <c:pt idx="14">
                  <c:v>6504.6451400000014</c:v>
                </c:pt>
                <c:pt idx="15">
                  <c:v>6902.8887200000017</c:v>
                </c:pt>
                <c:pt idx="16">
                  <c:v>7234.7583700000014</c:v>
                </c:pt>
                <c:pt idx="17">
                  <c:v>7633.0019500000017</c:v>
                </c:pt>
                <c:pt idx="18">
                  <c:v>7964.8716000000013</c:v>
                </c:pt>
                <c:pt idx="19">
                  <c:v>8495.863040000002</c:v>
                </c:pt>
              </c:numCache>
            </c:numRef>
          </c:yVal>
          <c:smooth val="1"/>
        </c:ser>
        <c:ser>
          <c:idx val="2"/>
          <c:order val="2"/>
          <c:tx>
            <c:v>Практическая - sigma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Лист1!$B$14:$U$14</c:f>
              <c:numCache>
                <c:formatCode>0.0</c:formatCode>
                <c:ptCount val="20"/>
                <c:pt idx="0">
                  <c:v>2787.7050600000002</c:v>
                </c:pt>
                <c:pt idx="1">
                  <c:v>2920.4529200000006</c:v>
                </c:pt>
                <c:pt idx="2">
                  <c:v>3185.9486400000001</c:v>
                </c:pt>
                <c:pt idx="3">
                  <c:v>3318.6965000000005</c:v>
                </c:pt>
                <c:pt idx="4">
                  <c:v>3584.1922200000004</c:v>
                </c:pt>
                <c:pt idx="5">
                  <c:v>3849.6879400000003</c:v>
                </c:pt>
                <c:pt idx="6">
                  <c:v>3982.4358000000007</c:v>
                </c:pt>
                <c:pt idx="7">
                  <c:v>4247.931520000001</c:v>
                </c:pt>
                <c:pt idx="8">
                  <c:v>4513.42724</c:v>
                </c:pt>
                <c:pt idx="9">
                  <c:v>4778.9229600000008</c:v>
                </c:pt>
                <c:pt idx="10">
                  <c:v>5044.4186800000007</c:v>
                </c:pt>
                <c:pt idx="11">
                  <c:v>5309.9144000000006</c:v>
                </c:pt>
                <c:pt idx="12">
                  <c:v>5708.15798</c:v>
                </c:pt>
                <c:pt idx="13">
                  <c:v>5973.6537000000008</c:v>
                </c:pt>
                <c:pt idx="14">
                  <c:v>6239.1494200000006</c:v>
                </c:pt>
                <c:pt idx="15">
                  <c:v>6637.3930000000009</c:v>
                </c:pt>
                <c:pt idx="16">
                  <c:v>6969.2626500000006</c:v>
                </c:pt>
                <c:pt idx="17">
                  <c:v>7367.5062300000009</c:v>
                </c:pt>
                <c:pt idx="18">
                  <c:v>7699.3758800000005</c:v>
                </c:pt>
                <c:pt idx="19">
                  <c:v>8230.367320000003</c:v>
                </c:pt>
              </c:numCache>
            </c:numRef>
          </c:yVal>
          <c:smooth val="1"/>
        </c:ser>
        <c:ser>
          <c:idx val="3"/>
          <c:order val="3"/>
          <c:tx>
            <c:v>Теоретическая</c:v>
          </c:tx>
          <c:spPr>
            <a:ln w="6350" cap="rnd">
              <a:solidFill>
                <a:schemeClr val="tx1"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Лист1!$B$7:$U$7</c:f>
              <c:numCache>
                <c:formatCode>0.0</c:formatCode>
                <c:ptCount val="20"/>
                <c:pt idx="0">
                  <c:v>5173.1393888677094</c:v>
                </c:pt>
                <c:pt idx="1">
                  <c:v>5432.7591965986221</c:v>
                </c:pt>
                <c:pt idx="2">
                  <c:v>5703.5398656135367</c:v>
                </c:pt>
                <c:pt idx="3">
                  <c:v>5985.8755094952257</c:v>
                </c:pt>
                <c:pt idx="4">
                  <c:v>6280.1708122295659</c:v>
                </c:pt>
                <c:pt idx="5">
                  <c:v>6586.8412043252638</c:v>
                </c:pt>
                <c:pt idx="6">
                  <c:v>6906.3130391577633</c:v>
                </c:pt>
                <c:pt idx="7">
                  <c:v>7239.0237694802072</c:v>
                </c:pt>
                <c:pt idx="8">
                  <c:v>7585.4221240442939</c:v>
                </c:pt>
                <c:pt idx="9">
                  <c:v>7945.968284273913</c:v>
                </c:pt>
                <c:pt idx="10">
                  <c:v>8321.1340609339641</c:v>
                </c:pt>
                <c:pt idx="11">
                  <c:v>8711.4030707371803</c:v>
                </c:pt>
                <c:pt idx="12">
                  <c:v>9117.2709128314182</c:v>
                </c:pt>
                <c:pt idx="13">
                  <c:v>9539.2453451100355</c:v>
                </c:pt>
                <c:pt idx="14">
                  <c:v>9977.8464602880886</c:v>
                </c:pt>
                <c:pt idx="15">
                  <c:v>10433.606861687062</c:v>
                </c:pt>
                <c:pt idx="16">
                  <c:v>10907.071838670978</c:v>
                </c:pt>
                <c:pt idx="17">
                  <c:v>11398.799541677003</c:v>
                </c:pt>
                <c:pt idx="18">
                  <c:v>11909.361156783756</c:v>
                </c:pt>
                <c:pt idx="19">
                  <c:v>12439.341079760601</c:v>
                </c:pt>
              </c:numCache>
            </c:numRef>
          </c:yVal>
          <c:smooth val="1"/>
        </c:ser>
        <c:ser>
          <c:idx val="4"/>
          <c:order val="4"/>
          <c:tx>
            <c:v>Теоретический + sigma</c:v>
          </c:tx>
          <c:spPr>
            <a:ln w="63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Лист1!$B$12:$U$12</c:f>
              <c:numCache>
                <c:formatCode>0.0</c:formatCode>
                <c:ptCount val="20"/>
                <c:pt idx="0">
                  <c:v>3211.2002833177485</c:v>
                </c:pt>
                <c:pt idx="1">
                  <c:v>3399.0500453838749</c:v>
                </c:pt>
                <c:pt idx="2">
                  <c:v>3596.5207701664781</c:v>
                </c:pt>
                <c:pt idx="3">
                  <c:v>3804.0313416777531</c:v>
                </c:pt>
                <c:pt idx="4">
                  <c:v>4022.0154049115235</c:v>
                </c:pt>
                <c:pt idx="5">
                  <c:v>4250.921747107639</c:v>
                </c:pt>
                <c:pt idx="6">
                  <c:v>4491.2146843178443</c:v>
                </c:pt>
                <c:pt idx="7">
                  <c:v>4743.3744532279998</c:v>
                </c:pt>
                <c:pt idx="8">
                  <c:v>5007.8976081886713</c:v>
                </c:pt>
                <c:pt idx="9">
                  <c:v>5285.2974234035164</c:v>
                </c:pt>
                <c:pt idx="10">
                  <c:v>5576.1043002216911</c:v>
                </c:pt>
                <c:pt idx="11">
                  <c:v>5880.8661794780874</c:v>
                </c:pt>
                <c:pt idx="12">
                  <c:v>6200.1489588222494</c:v>
                </c:pt>
                <c:pt idx="13">
                  <c:v>6534.5369149741873</c:v>
                </c:pt>
                <c:pt idx="14">
                  <c:v>6884.6331308425279</c:v>
                </c:pt>
                <c:pt idx="15">
                  <c:v>7251.0599274379529</c:v>
                </c:pt>
                <c:pt idx="16">
                  <c:v>7634.4593005120569</c:v>
                </c:pt>
                <c:pt idx="17">
                  <c:v>8035.4933618493214</c:v>
                </c:pt>
                <c:pt idx="18">
                  <c:v>8454.8447851374167</c:v>
                </c:pt>
                <c:pt idx="19">
                  <c:v>8893.2172563381991</c:v>
                </c:pt>
              </c:numCache>
            </c:numRef>
          </c:yVal>
          <c:smooth val="1"/>
        </c:ser>
        <c:ser>
          <c:idx val="5"/>
          <c:order val="5"/>
          <c:tx>
            <c:v>Теоретическая - sigma</c:v>
          </c:tx>
          <c:spPr>
            <a:ln w="63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Лист1!$B$17:$U$17</c:f>
              <c:numCache>
                <c:formatCode>0.0</c:formatCode>
                <c:ptCount val="20"/>
                <c:pt idx="0">
                  <c:v>7728.8095588902206</c:v>
                </c:pt>
                <c:pt idx="1">
                  <c:v>8062.989768944738</c:v>
                </c:pt>
                <c:pt idx="2">
                  <c:v>8409.2380097739442</c:v>
                </c:pt>
                <c:pt idx="3">
                  <c:v>8767.8970874199586</c:v>
                </c:pt>
                <c:pt idx="4">
                  <c:v>9139.3165345205834</c:v>
                </c:pt>
                <c:pt idx="5">
                  <c:v>9523.852665231645</c:v>
                </c:pt>
                <c:pt idx="6">
                  <c:v>9921.868629093693</c:v>
                </c:pt>
                <c:pt idx="7">
                  <c:v>10333.734463823404</c:v>
                </c:pt>
                <c:pt idx="8">
                  <c:v>10759.827147010696</c:v>
                </c:pt>
                <c:pt idx="9">
                  <c:v>11200.530646703399</c:v>
                </c:pt>
                <c:pt idx="10">
                  <c:v>11656.2359708615</c:v>
                </c:pt>
                <c:pt idx="11">
                  <c:v>12127.341215663924</c:v>
                </c:pt>
                <c:pt idx="12">
                  <c:v>12614.251612651415</c:v>
                </c:pt>
                <c:pt idx="13">
                  <c:v>13117.379574689434</c:v>
                </c:pt>
                <c:pt idx="14">
                  <c:v>13637.144740735921</c:v>
                </c:pt>
                <c:pt idx="15">
                  <c:v>14173.974019399218</c:v>
                </c:pt>
                <c:pt idx="16">
                  <c:v>14728.301631272003</c:v>
                </c:pt>
                <c:pt idx="17">
                  <c:v>15300.569150027937</c:v>
                </c:pt>
                <c:pt idx="18">
                  <c:v>15891.225542268196</c:v>
                </c:pt>
                <c:pt idx="19">
                  <c:v>16500.727206105461</c:v>
                </c:pt>
              </c:numCache>
            </c:numRef>
          </c:yVal>
          <c:smooth val="1"/>
        </c:ser>
        <c:ser>
          <c:idx val="6"/>
          <c:order val="6"/>
          <c:tx>
            <c:v>Истинная</c:v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Лист1!$B$1:$U$1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Лист1!$B$19:$U$19</c:f>
              <c:numCache>
                <c:formatCode>General</c:formatCode>
                <c:ptCount val="20"/>
                <c:pt idx="0">
                  <c:v>2982</c:v>
                </c:pt>
                <c:pt idx="1">
                  <c:v>3166</c:v>
                </c:pt>
                <c:pt idx="2">
                  <c:v>3360</c:v>
                </c:pt>
                <c:pt idx="3">
                  <c:v>3564</c:v>
                </c:pt>
                <c:pt idx="4">
                  <c:v>3779</c:v>
                </c:pt>
                <c:pt idx="5">
                  <c:v>4004</c:v>
                </c:pt>
                <c:pt idx="6">
                  <c:v>4242</c:v>
                </c:pt>
                <c:pt idx="7">
                  <c:v>4491</c:v>
                </c:pt>
                <c:pt idx="8">
                  <c:v>4754</c:v>
                </c:pt>
                <c:pt idx="9">
                  <c:v>5029</c:v>
                </c:pt>
                <c:pt idx="10">
                  <c:v>5318</c:v>
                </c:pt>
                <c:pt idx="11">
                  <c:v>5622</c:v>
                </c:pt>
                <c:pt idx="12">
                  <c:v>5940</c:v>
                </c:pt>
                <c:pt idx="13">
                  <c:v>6274</c:v>
                </c:pt>
                <c:pt idx="14">
                  <c:v>6624</c:v>
                </c:pt>
                <c:pt idx="15">
                  <c:v>6991</c:v>
                </c:pt>
                <c:pt idx="16">
                  <c:v>7375</c:v>
                </c:pt>
                <c:pt idx="17">
                  <c:v>7777</c:v>
                </c:pt>
                <c:pt idx="18">
                  <c:v>8198</c:v>
                </c:pt>
                <c:pt idx="19">
                  <c:v>8639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4568"/>
        <c:axId val="202497120"/>
      </c:scatterChart>
      <c:valAx>
        <c:axId val="20250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97120"/>
        <c:crosses val="autoZero"/>
        <c:crossBetween val="midCat"/>
      </c:valAx>
      <c:valAx>
        <c:axId val="2024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0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0147780232041"/>
          <c:y val="9.7608913843315034E-2"/>
          <c:w val="0.27949426080952794"/>
          <c:h val="0.210205032148718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 4. Экспериментальная</a:t>
            </a:r>
            <a:r>
              <a:rPr lang="ru-RU" baseline="0"/>
              <a:t> и истинная зависимость удельной теплоны парообразования от температуры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Лист1!$B$21:$U$21</c:f>
              <c:numCache>
                <c:formatCode>General</c:formatCode>
                <c:ptCount val="20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</c:numCache>
            </c:numRef>
          </c:xVal>
          <c:yVal>
            <c:numRef>
              <c:f>Лист1!$B$41:$U$41</c:f>
              <c:numCache>
                <c:formatCode>General</c:formatCode>
                <c:ptCount val="20"/>
                <c:pt idx="0">
                  <c:v>43095.75</c:v>
                </c:pt>
                <c:pt idx="1">
                  <c:v>42912.75</c:v>
                </c:pt>
                <c:pt idx="2">
                  <c:v>42729.75</c:v>
                </c:pt>
                <c:pt idx="3">
                  <c:v>42546.75</c:v>
                </c:pt>
                <c:pt idx="4">
                  <c:v>42363.75</c:v>
                </c:pt>
                <c:pt idx="5">
                  <c:v>42180.75</c:v>
                </c:pt>
                <c:pt idx="6">
                  <c:v>41997.75</c:v>
                </c:pt>
                <c:pt idx="7">
                  <c:v>41814.75</c:v>
                </c:pt>
                <c:pt idx="8">
                  <c:v>41631.75</c:v>
                </c:pt>
                <c:pt idx="9">
                  <c:v>41448.75</c:v>
                </c:pt>
                <c:pt idx="10">
                  <c:v>41265.75</c:v>
                </c:pt>
                <c:pt idx="11">
                  <c:v>41082.75</c:v>
                </c:pt>
                <c:pt idx="12">
                  <c:v>40899.75</c:v>
                </c:pt>
                <c:pt idx="13">
                  <c:v>40716.75</c:v>
                </c:pt>
                <c:pt idx="14">
                  <c:v>40533.75</c:v>
                </c:pt>
                <c:pt idx="15">
                  <c:v>40350.75</c:v>
                </c:pt>
                <c:pt idx="16">
                  <c:v>40167.75</c:v>
                </c:pt>
                <c:pt idx="17">
                  <c:v>39984.75</c:v>
                </c:pt>
                <c:pt idx="18">
                  <c:v>39801.75</c:v>
                </c:pt>
                <c:pt idx="19">
                  <c:v>39618.75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Лист1!$D$49:$F$49</c:f>
              <c:numCache>
                <c:formatCode>General</c:formatCode>
                <c:ptCount val="3"/>
                <c:pt idx="0">
                  <c:v>297</c:v>
                </c:pt>
                <c:pt idx="1">
                  <c:v>306</c:v>
                </c:pt>
                <c:pt idx="2">
                  <c:v>312</c:v>
                </c:pt>
              </c:numCache>
            </c:numRef>
          </c:xVal>
          <c:yVal>
            <c:numRef>
              <c:f>Лист1!$D$50:$F$50</c:f>
              <c:numCache>
                <c:formatCode>General</c:formatCode>
                <c:ptCount val="3"/>
                <c:pt idx="0">
                  <c:v>44003.7</c:v>
                </c:pt>
                <c:pt idx="1">
                  <c:v>43628.76</c:v>
                </c:pt>
                <c:pt idx="2">
                  <c:v>43366.32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92280"/>
        <c:axId val="306687968"/>
      </c:scatterChart>
      <c:valAx>
        <c:axId val="30669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Т, 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687968"/>
        <c:crosses val="autoZero"/>
        <c:crossBetween val="midCat"/>
      </c:valAx>
      <c:valAx>
        <c:axId val="306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Q, </a:t>
                </a:r>
                <a:r>
                  <a:rPr lang="ru-RU"/>
                  <a:t>дж*кг*моль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69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166120</xdr:colOff>
      <xdr:row>78</xdr:row>
      <xdr:rowOff>106758</xdr:rowOff>
    </xdr:from>
    <xdr:to>
      <xdr:col>9</xdr:col>
      <xdr:colOff>466555</xdr:colOff>
      <xdr:row>92</xdr:row>
      <xdr:rowOff>185226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503351</xdr:colOff>
      <xdr:row>53</xdr:row>
      <xdr:rowOff>84342</xdr:rowOff>
    </xdr:from>
    <xdr:to>
      <xdr:col>12</xdr:col>
      <xdr:colOff>39396</xdr:colOff>
      <xdr:row>84</xdr:row>
      <xdr:rowOff>104958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362104</xdr:colOff>
      <xdr:row>64</xdr:row>
      <xdr:rowOff>27936</xdr:rowOff>
    </xdr:from>
    <xdr:to>
      <xdr:col>37</xdr:col>
      <xdr:colOff>95923</xdr:colOff>
      <xdr:row>78</xdr:row>
      <xdr:rowOff>138199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375496</xdr:colOff>
      <xdr:row>60</xdr:row>
      <xdr:rowOff>177593</xdr:rowOff>
    </xdr:from>
    <xdr:to>
      <xdr:col>30</xdr:col>
      <xdr:colOff>76179</xdr:colOff>
      <xdr:row>83</xdr:row>
      <xdr:rowOff>115184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259032</xdr:colOff>
      <xdr:row>51</xdr:row>
      <xdr:rowOff>169794</xdr:rowOff>
    </xdr:from>
    <xdr:to>
      <xdr:col>20</xdr:col>
      <xdr:colOff>563832</xdr:colOff>
      <xdr:row>66</xdr:row>
      <xdr:rowOff>52733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265435</xdr:colOff>
      <xdr:row>2</xdr:row>
      <xdr:rowOff>13415</xdr:rowOff>
    </xdr:from>
    <xdr:to>
      <xdr:col>31</xdr:col>
      <xdr:colOff>509790</xdr:colOff>
      <xdr:row>39</xdr:row>
      <xdr:rowOff>133944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222697</xdr:colOff>
      <xdr:row>67</xdr:row>
      <xdr:rowOff>16902</xdr:rowOff>
    </xdr:from>
    <xdr:to>
      <xdr:col>20</xdr:col>
      <xdr:colOff>568817</xdr:colOff>
      <xdr:row>85</xdr:row>
      <xdr:rowOff>67077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topLeftCell="A61" zoomScale="71" zoomScaleNormal="71" workbookViewId="0">
      <selection activeCell="N52" sqref="N52:V87"/>
    </sheetView>
  </sheetViews>
  <sheetFormatPr defaultRowHeight="15" x14ac:dyDescent="0.25"/>
  <cols>
    <col min="1" max="1" width="11.5703125" customWidth="1"/>
    <col min="2" max="2" width="13.140625" bestFit="1" customWidth="1"/>
  </cols>
  <sheetData>
    <row r="1" spans="1:22" x14ac:dyDescent="0.25">
      <c r="A1" s="5" t="s">
        <v>0</v>
      </c>
      <c r="B1" s="10">
        <v>297</v>
      </c>
      <c r="C1" s="10">
        <v>298</v>
      </c>
      <c r="D1" s="10">
        <v>299</v>
      </c>
      <c r="E1" s="10">
        <v>300</v>
      </c>
      <c r="F1" s="10">
        <v>301</v>
      </c>
      <c r="G1" s="10">
        <v>302</v>
      </c>
      <c r="H1" s="10">
        <v>303</v>
      </c>
      <c r="I1" s="10">
        <v>304</v>
      </c>
      <c r="J1" s="10">
        <v>305</v>
      </c>
      <c r="K1" s="10">
        <v>306</v>
      </c>
      <c r="L1" s="10">
        <v>307</v>
      </c>
      <c r="M1" s="10">
        <v>308</v>
      </c>
      <c r="N1" s="10">
        <v>309</v>
      </c>
      <c r="O1" s="10">
        <v>310</v>
      </c>
      <c r="P1" s="10">
        <v>311</v>
      </c>
      <c r="Q1" s="10">
        <v>312</v>
      </c>
      <c r="R1" s="10">
        <v>313</v>
      </c>
      <c r="S1" s="10">
        <v>314</v>
      </c>
      <c r="T1" s="10">
        <v>315</v>
      </c>
      <c r="U1" s="10">
        <v>316</v>
      </c>
      <c r="V1" s="11"/>
    </row>
    <row r="2" spans="1:22" x14ac:dyDescent="0.25">
      <c r="A2" s="6" t="s">
        <v>1</v>
      </c>
      <c r="B2" s="1">
        <v>22</v>
      </c>
      <c r="C2" s="1">
        <v>23</v>
      </c>
      <c r="D2" s="1">
        <v>25</v>
      </c>
      <c r="E2" s="1">
        <v>26</v>
      </c>
      <c r="F2" s="1">
        <v>28</v>
      </c>
      <c r="G2" s="1">
        <v>30</v>
      </c>
      <c r="H2" s="1">
        <v>31</v>
      </c>
      <c r="I2" s="1">
        <v>33</v>
      </c>
      <c r="J2" s="1">
        <v>35</v>
      </c>
      <c r="K2" s="1">
        <v>37</v>
      </c>
      <c r="L2" s="1">
        <v>39</v>
      </c>
      <c r="M2" s="1">
        <v>41</v>
      </c>
      <c r="N2" s="1">
        <v>44</v>
      </c>
      <c r="O2" s="1">
        <v>46</v>
      </c>
      <c r="P2" s="1">
        <v>48</v>
      </c>
      <c r="Q2" s="1">
        <v>51</v>
      </c>
      <c r="R2" s="1">
        <v>53.5</v>
      </c>
      <c r="S2" s="1">
        <v>56.5</v>
      </c>
      <c r="T2" s="1">
        <v>59</v>
      </c>
      <c r="U2" s="1">
        <v>63</v>
      </c>
      <c r="V2" s="12"/>
    </row>
    <row r="3" spans="1:22" x14ac:dyDescent="0.25">
      <c r="A3" s="6" t="s">
        <v>2</v>
      </c>
      <c r="B3" s="3">
        <f t="shared" ref="B3:U3" si="0">13545.7*B2*0.001*9.8</f>
        <v>2920.4529200000002</v>
      </c>
      <c r="C3" s="3">
        <f t="shared" si="0"/>
        <v>3053.2007800000006</v>
      </c>
      <c r="D3" s="3">
        <f t="shared" si="0"/>
        <v>3318.6965</v>
      </c>
      <c r="E3" s="3">
        <f t="shared" si="0"/>
        <v>3451.4443600000004</v>
      </c>
      <c r="F3" s="3">
        <f t="shared" si="0"/>
        <v>3716.9400800000003</v>
      </c>
      <c r="G3" s="3">
        <f t="shared" si="0"/>
        <v>3982.4358000000002</v>
      </c>
      <c r="H3" s="3">
        <f t="shared" si="0"/>
        <v>4115.1836600000006</v>
      </c>
      <c r="I3" s="3">
        <f t="shared" si="0"/>
        <v>4380.6793800000014</v>
      </c>
      <c r="J3" s="3">
        <f t="shared" si="0"/>
        <v>4646.1751000000004</v>
      </c>
      <c r="K3" s="3">
        <f t="shared" si="0"/>
        <v>4911.6708200000012</v>
      </c>
      <c r="L3" s="3">
        <f t="shared" si="0"/>
        <v>5177.1665400000011</v>
      </c>
      <c r="M3" s="3">
        <f t="shared" si="0"/>
        <v>5442.662260000001</v>
      </c>
      <c r="N3" s="3">
        <f t="shared" si="0"/>
        <v>5840.9058400000004</v>
      </c>
      <c r="O3" s="3">
        <f t="shared" si="0"/>
        <v>6106.4015600000012</v>
      </c>
      <c r="P3" s="3">
        <f t="shared" si="0"/>
        <v>6371.897280000001</v>
      </c>
      <c r="Q3" s="3">
        <f t="shared" si="0"/>
        <v>6770.1408600000013</v>
      </c>
      <c r="R3" s="3">
        <f t="shared" si="0"/>
        <v>7102.010510000001</v>
      </c>
      <c r="S3" s="3">
        <f t="shared" si="0"/>
        <v>7500.2540900000013</v>
      </c>
      <c r="T3" s="3">
        <f t="shared" si="0"/>
        <v>7832.1237400000009</v>
      </c>
      <c r="U3" s="3">
        <f t="shared" si="0"/>
        <v>8363.1151800000025</v>
      </c>
      <c r="V3" s="13"/>
    </row>
    <row r="4" spans="1:22" x14ac:dyDescent="0.25">
      <c r="A4" s="6" t="s">
        <v>5</v>
      </c>
      <c r="B4" s="3">
        <f t="shared" ref="B4:U4" si="1">B3/B2</f>
        <v>132.74786</v>
      </c>
      <c r="C4" s="3">
        <f t="shared" si="1"/>
        <v>132.74786000000003</v>
      </c>
      <c r="D4" s="3">
        <f t="shared" si="1"/>
        <v>132.74786</v>
      </c>
      <c r="E4" s="3">
        <f t="shared" si="1"/>
        <v>132.74786</v>
      </c>
      <c r="F4" s="3">
        <f t="shared" si="1"/>
        <v>132.74786</v>
      </c>
      <c r="G4" s="3">
        <f t="shared" si="1"/>
        <v>132.74786</v>
      </c>
      <c r="H4" s="3">
        <f t="shared" si="1"/>
        <v>132.74786000000003</v>
      </c>
      <c r="I4" s="3">
        <f t="shared" si="1"/>
        <v>132.74786000000003</v>
      </c>
      <c r="J4" s="3">
        <f t="shared" si="1"/>
        <v>132.74786</v>
      </c>
      <c r="K4" s="3">
        <f t="shared" si="1"/>
        <v>132.74786000000003</v>
      </c>
      <c r="L4" s="3">
        <f t="shared" si="1"/>
        <v>132.74786000000003</v>
      </c>
      <c r="M4" s="3">
        <f t="shared" si="1"/>
        <v>132.74786000000003</v>
      </c>
      <c r="N4" s="3">
        <f t="shared" si="1"/>
        <v>132.74786</v>
      </c>
      <c r="O4" s="3">
        <f t="shared" si="1"/>
        <v>132.74786000000003</v>
      </c>
      <c r="P4" s="3">
        <f t="shared" si="1"/>
        <v>132.74786000000003</v>
      </c>
      <c r="Q4" s="3">
        <f t="shared" si="1"/>
        <v>132.74786000000003</v>
      </c>
      <c r="R4" s="3">
        <f t="shared" si="1"/>
        <v>132.74786000000003</v>
      </c>
      <c r="S4" s="3">
        <f t="shared" si="1"/>
        <v>132.74786000000003</v>
      </c>
      <c r="T4" s="3">
        <f t="shared" si="1"/>
        <v>132.74786</v>
      </c>
      <c r="U4" s="3">
        <f t="shared" si="1"/>
        <v>132.74786000000003</v>
      </c>
      <c r="V4" s="13"/>
    </row>
    <row r="5" spans="1:22" x14ac:dyDescent="0.25">
      <c r="A5" s="6" t="s">
        <v>3</v>
      </c>
      <c r="B5" s="3">
        <f t="shared" ref="B5:U5" si="2">0.0002*0.055*EXP(0.055*B1)</f>
        <v>136.64478040585024</v>
      </c>
      <c r="C5" s="3">
        <f t="shared" si="2"/>
        <v>144.37076028219494</v>
      </c>
      <c r="D5" s="3">
        <f t="shared" si="2"/>
        <v>152.53357180971861</v>
      </c>
      <c r="E5" s="3">
        <f t="shared" si="2"/>
        <v>161.15791371848871</v>
      </c>
      <c r="F5" s="3">
        <f t="shared" si="2"/>
        <v>170.26988121995228</v>
      </c>
      <c r="G5" s="3">
        <f t="shared" si="2"/>
        <v>179.89704496485174</v>
      </c>
      <c r="H5" s="3">
        <f t="shared" si="2"/>
        <v>190.06853446546944</v>
      </c>
      <c r="I5" s="3">
        <f t="shared" si="2"/>
        <v>200.81512623461737</v>
      </c>
      <c r="J5" s="3">
        <f t="shared" si="2"/>
        <v>212.16933690805956</v>
      </c>
      <c r="K5" s="3">
        <f t="shared" si="2"/>
        <v>224.16552163213402</v>
      </c>
      <c r="L5" s="3">
        <f t="shared" si="2"/>
        <v>236.83997801426764</v>
      </c>
      <c r="M5" s="3">
        <f t="shared" si="2"/>
        <v>250.23105595092483</v>
      </c>
      <c r="N5" s="3">
        <f t="shared" si="2"/>
        <v>264.379273665288</v>
      </c>
      <c r="O5" s="3">
        <f t="shared" si="2"/>
        <v>279.32744030578402</v>
      </c>
      <c r="P5" s="3">
        <f t="shared" si="2"/>
        <v>295.12078547640544</v>
      </c>
      <c r="Q5" s="3">
        <f t="shared" si="2"/>
        <v>311.80709609075603</v>
      </c>
      <c r="R5" s="3">
        <f t="shared" si="2"/>
        <v>329.43686096390815</v>
      </c>
      <c r="S5" s="3">
        <f t="shared" si="2"/>
        <v>348.06342357957277</v>
      </c>
      <c r="T5" s="3">
        <f t="shared" si="2"/>
        <v>367.74314349481864</v>
      </c>
      <c r="U5" s="3">
        <f t="shared" si="2"/>
        <v>388.53556687071409</v>
      </c>
      <c r="V5" s="13"/>
    </row>
    <row r="6" spans="1:22" x14ac:dyDescent="0.25">
      <c r="A6" s="6" t="s">
        <v>8</v>
      </c>
      <c r="B6" s="3">
        <f>(8.31*B1*B1*B5)/B3</f>
        <v>34297.049480719332</v>
      </c>
      <c r="C6" s="3">
        <f t="shared" ref="C6:U6" si="3">(8.31*C1*C1*C5)/C3</f>
        <v>34894.536243892646</v>
      </c>
      <c r="D6" s="3">
        <f t="shared" si="3"/>
        <v>34146.115356263232</v>
      </c>
      <c r="E6" s="3">
        <f t="shared" si="3"/>
        <v>34921.612837489782</v>
      </c>
      <c r="F6" s="3">
        <f t="shared" si="3"/>
        <v>34489.45153156139</v>
      </c>
      <c r="G6" s="3">
        <f t="shared" si="3"/>
        <v>34236.562718569563</v>
      </c>
      <c r="H6" s="3">
        <f t="shared" si="3"/>
        <v>35237.678138270923</v>
      </c>
      <c r="I6" s="3">
        <f t="shared" si="3"/>
        <v>35204.902434032425</v>
      </c>
      <c r="J6" s="3">
        <f t="shared" si="3"/>
        <v>35301.060182255795</v>
      </c>
      <c r="K6" s="3">
        <f t="shared" si="3"/>
        <v>35512.679314952824</v>
      </c>
      <c r="L6" s="3">
        <f t="shared" si="3"/>
        <v>35829.492041060039</v>
      </c>
      <c r="M6" s="3">
        <f t="shared" si="3"/>
        <v>36243.679391979036</v>
      </c>
      <c r="N6" s="3">
        <f t="shared" si="3"/>
        <v>35914.116128539041</v>
      </c>
      <c r="O6" s="3">
        <f t="shared" si="3"/>
        <v>36530.250703204059</v>
      </c>
      <c r="P6" s="3">
        <f t="shared" si="3"/>
        <v>37226.55380895389</v>
      </c>
      <c r="Q6" s="3">
        <f t="shared" si="3"/>
        <v>37256.195313939832</v>
      </c>
      <c r="R6" s="3">
        <f t="shared" si="3"/>
        <v>37764.225246413298</v>
      </c>
      <c r="S6" s="3">
        <f t="shared" si="3"/>
        <v>38022.680575145736</v>
      </c>
      <c r="T6" s="3">
        <f t="shared" si="3"/>
        <v>38715.705283826595</v>
      </c>
      <c r="U6" s="3">
        <f t="shared" si="3"/>
        <v>38551.199156009126</v>
      </c>
      <c r="V6" s="13">
        <f>AVERAGE(B6:U6)</f>
        <v>36014.787294353926</v>
      </c>
    </row>
    <row r="7" spans="1:22" x14ac:dyDescent="0.25">
      <c r="A7" s="6" t="s">
        <v>10</v>
      </c>
      <c r="B7" s="3">
        <f>100000*EXP($V$6*((1/372.63)-(1/B1))/8.31)</f>
        <v>5173.1393888677094</v>
      </c>
      <c r="C7" s="3">
        <f t="shared" ref="C7:U7" si="4">100000*EXP($V$6*((1/372.63)-(1/C1))/8.31)</f>
        <v>5432.7591965986221</v>
      </c>
      <c r="D7" s="3">
        <f t="shared" si="4"/>
        <v>5703.5398656135367</v>
      </c>
      <c r="E7" s="3">
        <f t="shared" si="4"/>
        <v>5985.8755094952257</v>
      </c>
      <c r="F7" s="3">
        <f t="shared" si="4"/>
        <v>6280.1708122295659</v>
      </c>
      <c r="G7" s="3">
        <f t="shared" si="4"/>
        <v>6586.8412043252638</v>
      </c>
      <c r="H7" s="3">
        <f t="shared" si="4"/>
        <v>6906.3130391577633</v>
      </c>
      <c r="I7" s="3">
        <f t="shared" si="4"/>
        <v>7239.0237694802072</v>
      </c>
      <c r="J7" s="3">
        <f t="shared" si="4"/>
        <v>7585.4221240442939</v>
      </c>
      <c r="K7" s="3">
        <f t="shared" si="4"/>
        <v>7945.968284273913</v>
      </c>
      <c r="L7" s="3">
        <f t="shared" si="4"/>
        <v>8321.1340609339641</v>
      </c>
      <c r="M7" s="3">
        <f t="shared" si="4"/>
        <v>8711.4030707371803</v>
      </c>
      <c r="N7" s="3">
        <f t="shared" si="4"/>
        <v>9117.2709128314182</v>
      </c>
      <c r="O7" s="3">
        <f t="shared" si="4"/>
        <v>9539.2453451100355</v>
      </c>
      <c r="P7" s="3">
        <f t="shared" si="4"/>
        <v>9977.8464602880886</v>
      </c>
      <c r="Q7" s="3">
        <f t="shared" si="4"/>
        <v>10433.606861687062</v>
      </c>
      <c r="R7" s="3">
        <f t="shared" si="4"/>
        <v>10907.071838670978</v>
      </c>
      <c r="S7" s="3">
        <f t="shared" si="4"/>
        <v>11398.799541677003</v>
      </c>
      <c r="T7" s="3">
        <f t="shared" si="4"/>
        <v>11909.361156783756</v>
      </c>
      <c r="U7" s="3">
        <f t="shared" si="4"/>
        <v>12439.341079760601</v>
      </c>
      <c r="V7" s="13"/>
    </row>
    <row r="8" spans="1:22" ht="15.75" thickBot="1" x14ac:dyDescent="0.3">
      <c r="A8" s="7" t="s">
        <v>12</v>
      </c>
      <c r="B8" s="4">
        <f>B7-B3</f>
        <v>2252.6864688677092</v>
      </c>
      <c r="C8" s="4">
        <f t="shared" ref="C8:U8" si="5">C7-C3</f>
        <v>2379.5584165986215</v>
      </c>
      <c r="D8" s="4">
        <f t="shared" si="5"/>
        <v>2384.8433656135367</v>
      </c>
      <c r="E8" s="4">
        <f t="shared" si="5"/>
        <v>2534.4311494952253</v>
      </c>
      <c r="F8" s="4">
        <f t="shared" si="5"/>
        <v>2563.2307322295655</v>
      </c>
      <c r="G8" s="4">
        <f t="shared" si="5"/>
        <v>2604.4054043252636</v>
      </c>
      <c r="H8" s="4">
        <f t="shared" si="5"/>
        <v>2791.1293791577627</v>
      </c>
      <c r="I8" s="4">
        <f t="shared" si="5"/>
        <v>2858.3443894802058</v>
      </c>
      <c r="J8" s="4">
        <f t="shared" si="5"/>
        <v>2939.2470240442935</v>
      </c>
      <c r="K8" s="4">
        <f t="shared" si="5"/>
        <v>3034.2974642739118</v>
      </c>
      <c r="L8" s="4">
        <f t="shared" si="5"/>
        <v>3143.967520933963</v>
      </c>
      <c r="M8" s="4">
        <f t="shared" si="5"/>
        <v>3268.7408107371793</v>
      </c>
      <c r="N8" s="4">
        <f t="shared" si="5"/>
        <v>3276.3650728314178</v>
      </c>
      <c r="O8" s="4">
        <f t="shared" si="5"/>
        <v>3432.8437851100343</v>
      </c>
      <c r="P8" s="4">
        <f t="shared" si="5"/>
        <v>3605.9491802880875</v>
      </c>
      <c r="Q8" s="4">
        <f t="shared" si="5"/>
        <v>3663.4660016870603</v>
      </c>
      <c r="R8" s="4">
        <f t="shared" si="5"/>
        <v>3805.0613286709768</v>
      </c>
      <c r="S8" s="4">
        <f t="shared" si="5"/>
        <v>3898.5454516770014</v>
      </c>
      <c r="T8" s="4">
        <f t="shared" si="5"/>
        <v>4077.2374167837552</v>
      </c>
      <c r="U8" s="4">
        <f t="shared" si="5"/>
        <v>4076.2258997605986</v>
      </c>
      <c r="V8" s="14"/>
    </row>
    <row r="9" spans="1:22" x14ac:dyDescent="0.25">
      <c r="A9" s="6" t="s">
        <v>6</v>
      </c>
      <c r="B9" s="16">
        <f t="shared" ref="B9:U9" si="6">B3+B4</f>
        <v>3053.2007800000001</v>
      </c>
      <c r="C9" s="16">
        <f t="shared" si="6"/>
        <v>3185.9486400000005</v>
      </c>
      <c r="D9" s="16">
        <f t="shared" si="6"/>
        <v>3451.44436</v>
      </c>
      <c r="E9" s="16">
        <f t="shared" si="6"/>
        <v>3584.1922200000004</v>
      </c>
      <c r="F9" s="16">
        <f t="shared" si="6"/>
        <v>3849.6879400000003</v>
      </c>
      <c r="G9" s="16">
        <f t="shared" si="6"/>
        <v>4115.1836600000006</v>
      </c>
      <c r="H9" s="16">
        <f t="shared" si="6"/>
        <v>4247.931520000001</v>
      </c>
      <c r="I9" s="16">
        <f t="shared" si="6"/>
        <v>4513.4272400000018</v>
      </c>
      <c r="J9" s="16">
        <f t="shared" si="6"/>
        <v>4778.9229600000008</v>
      </c>
      <c r="K9" s="16">
        <f t="shared" si="6"/>
        <v>5044.4186800000016</v>
      </c>
      <c r="L9" s="16">
        <f t="shared" si="6"/>
        <v>5309.9144000000015</v>
      </c>
      <c r="M9" s="16">
        <f t="shared" si="6"/>
        <v>5575.4101200000014</v>
      </c>
      <c r="N9" s="16">
        <f t="shared" si="6"/>
        <v>5973.6537000000008</v>
      </c>
      <c r="O9" s="16">
        <f t="shared" si="6"/>
        <v>6239.1494200000016</v>
      </c>
      <c r="P9" s="16">
        <f t="shared" si="6"/>
        <v>6504.6451400000014</v>
      </c>
      <c r="Q9" s="16">
        <f t="shared" si="6"/>
        <v>6902.8887200000017</v>
      </c>
      <c r="R9" s="16">
        <f t="shared" si="6"/>
        <v>7234.7583700000014</v>
      </c>
      <c r="S9" s="16">
        <f t="shared" si="6"/>
        <v>7633.0019500000017</v>
      </c>
      <c r="T9" s="16">
        <f t="shared" si="6"/>
        <v>7964.8716000000013</v>
      </c>
      <c r="U9" s="16">
        <f t="shared" si="6"/>
        <v>8495.863040000002</v>
      </c>
      <c r="V9" s="13"/>
    </row>
    <row r="10" spans="1:22" x14ac:dyDescent="0.25">
      <c r="A10" s="6" t="s">
        <v>7</v>
      </c>
      <c r="B10" s="15">
        <f>0.00038364029512*0.05353943504*EXP(0.05353943504*B1)</f>
        <v>165.35095879369257</v>
      </c>
      <c r="C10" s="15">
        <f t="shared" ref="C10:U10" si="7">0.00038364029512*0.05353943504*EXP(0.05353943504*C1)</f>
        <v>174.44502918594458</v>
      </c>
      <c r="D10" s="15">
        <f t="shared" si="7"/>
        <v>184.03926067131988</v>
      </c>
      <c r="E10" s="15">
        <f t="shared" si="7"/>
        <v>194.16116140714374</v>
      </c>
      <c r="F10" s="15">
        <f t="shared" si="7"/>
        <v>204.83975246074084</v>
      </c>
      <c r="G10" s="15">
        <f t="shared" si="7"/>
        <v>216.10565101735963</v>
      </c>
      <c r="H10" s="15">
        <f t="shared" si="7"/>
        <v>227.99115816441798</v>
      </c>
      <c r="I10" s="15">
        <f t="shared" si="7"/>
        <v>240.53035150375192</v>
      </c>
      <c r="J10" s="15">
        <f t="shared" si="7"/>
        <v>253.75918285741449</v>
      </c>
      <c r="K10" s="15">
        <f t="shared" si="7"/>
        <v>267.71558134715696</v>
      </c>
      <c r="L10" s="15">
        <f t="shared" si="7"/>
        <v>282.4395621431284</v>
      </c>
      <c r="M10" s="15">
        <f t="shared" si="7"/>
        <v>297.97334119360914</v>
      </c>
      <c r="N10" s="15">
        <f t="shared" si="7"/>
        <v>314.36145626471853</v>
      </c>
      <c r="O10" s="15">
        <f t="shared" si="7"/>
        <v>331.65089463712764</v>
      </c>
      <c r="P10" s="15">
        <f t="shared" si="7"/>
        <v>349.8912278259204</v>
      </c>
      <c r="Q10" s="15">
        <f t="shared" si="7"/>
        <v>369.13475370985913</v>
      </c>
      <c r="R10" s="15">
        <f t="shared" si="7"/>
        <v>389.43664647754861</v>
      </c>
      <c r="S10" s="15">
        <f t="shared" si="7"/>
        <v>410.85511482043893</v>
      </c>
      <c r="T10" s="15">
        <f t="shared" si="7"/>
        <v>433.45156882622314</v>
      </c>
      <c r="U10" s="15">
        <f t="shared" si="7"/>
        <v>457.29079605112292</v>
      </c>
      <c r="V10" s="13"/>
    </row>
    <row r="11" spans="1:22" x14ac:dyDescent="0.25">
      <c r="A11" s="6" t="s">
        <v>9</v>
      </c>
      <c r="B11" s="3">
        <f>(8.31*B1*B1*B10)/B9</f>
        <v>39697.69359169848</v>
      </c>
      <c r="C11" s="3">
        <f t="shared" ref="C11:U11" si="8">(8.31*C1*C1*C10)/C9</f>
        <v>40406.699729439402</v>
      </c>
      <c r="D11" s="3">
        <f t="shared" si="8"/>
        <v>39614.392818613815</v>
      </c>
      <c r="E11" s="3">
        <f t="shared" si="8"/>
        <v>40514.884164444389</v>
      </c>
      <c r="F11" s="3">
        <f t="shared" si="8"/>
        <v>40061.087156456706</v>
      </c>
      <c r="G11" s="3">
        <f t="shared" si="8"/>
        <v>39800.800846800652</v>
      </c>
      <c r="H11" s="3">
        <f t="shared" si="8"/>
        <v>40947.442202107501</v>
      </c>
      <c r="I11" s="3">
        <f t="shared" si="8"/>
        <v>40927.162068437989</v>
      </c>
      <c r="J11" s="3">
        <f t="shared" si="8"/>
        <v>41048.041451987381</v>
      </c>
      <c r="K11" s="3">
        <f t="shared" si="8"/>
        <v>41295.849061925212</v>
      </c>
      <c r="L11" s="3">
        <f t="shared" si="8"/>
        <v>41659.666056024216</v>
      </c>
      <c r="M11" s="3">
        <f t="shared" si="8"/>
        <v>42131.124275753064</v>
      </c>
      <c r="N11" s="3">
        <f t="shared" si="8"/>
        <v>41754.879257334964</v>
      </c>
      <c r="O11" s="3">
        <f t="shared" si="8"/>
        <v>42450.244700047333</v>
      </c>
      <c r="P11" s="3">
        <f t="shared" si="8"/>
        <v>43234.580311146303</v>
      </c>
      <c r="Q11" s="3">
        <f t="shared" si="8"/>
        <v>43257.78473439614</v>
      </c>
      <c r="R11" s="3">
        <f t="shared" si="8"/>
        <v>43823.038333744225</v>
      </c>
      <c r="S11" s="3">
        <f t="shared" si="8"/>
        <v>44101.528781339701</v>
      </c>
      <c r="T11" s="3">
        <f t="shared" si="8"/>
        <v>44872.878707606324</v>
      </c>
      <c r="U11" s="3">
        <f t="shared" si="8"/>
        <v>44664.260390466043</v>
      </c>
      <c r="V11" s="13">
        <f>AVERAGE(B11:U11)</f>
        <v>41813.201931988493</v>
      </c>
    </row>
    <row r="12" spans="1:22" x14ac:dyDescent="0.25">
      <c r="A12" s="6" t="s">
        <v>11</v>
      </c>
      <c r="B12" s="3">
        <f>100000*EXP($V$11*((1/372.63)-(1/B1))/8.31)</f>
        <v>3211.2002833177485</v>
      </c>
      <c r="C12" s="3">
        <f t="shared" ref="C12:U12" si="9">100000*EXP($V$11*((1/372.63)-(1/C1))/8.31)</f>
        <v>3399.0500453838749</v>
      </c>
      <c r="D12" s="3">
        <f t="shared" si="9"/>
        <v>3596.5207701664781</v>
      </c>
      <c r="E12" s="3">
        <f t="shared" si="9"/>
        <v>3804.0313416777531</v>
      </c>
      <c r="F12" s="3">
        <f t="shared" si="9"/>
        <v>4022.0154049115235</v>
      </c>
      <c r="G12" s="3">
        <f t="shared" si="9"/>
        <v>4250.921747107639</v>
      </c>
      <c r="H12" s="3">
        <f t="shared" si="9"/>
        <v>4491.2146843178443</v>
      </c>
      <c r="I12" s="3">
        <f t="shared" si="9"/>
        <v>4743.3744532279998</v>
      </c>
      <c r="J12" s="3">
        <f t="shared" si="9"/>
        <v>5007.8976081886713</v>
      </c>
      <c r="K12" s="3">
        <f t="shared" si="9"/>
        <v>5285.2974234035164</v>
      </c>
      <c r="L12" s="3">
        <f t="shared" si="9"/>
        <v>5576.1043002216911</v>
      </c>
      <c r="M12" s="3">
        <f t="shared" si="9"/>
        <v>5880.8661794780874</v>
      </c>
      <c r="N12" s="3">
        <f t="shared" si="9"/>
        <v>6200.1489588222494</v>
      </c>
      <c r="O12" s="3">
        <f t="shared" si="9"/>
        <v>6534.5369149741873</v>
      </c>
      <c r="P12" s="3">
        <f t="shared" si="9"/>
        <v>6884.6331308425279</v>
      </c>
      <c r="Q12" s="3">
        <f t="shared" si="9"/>
        <v>7251.0599274379529</v>
      </c>
      <c r="R12" s="3">
        <f t="shared" si="9"/>
        <v>7634.4593005120569</v>
      </c>
      <c r="S12" s="3">
        <f t="shared" si="9"/>
        <v>8035.4933618493214</v>
      </c>
      <c r="T12" s="3">
        <f t="shared" si="9"/>
        <v>8454.8447851374167</v>
      </c>
      <c r="U12" s="3">
        <f t="shared" si="9"/>
        <v>8893.2172563381991</v>
      </c>
      <c r="V12" s="13"/>
    </row>
    <row r="13" spans="1:22" ht="15.75" thickBot="1" x14ac:dyDescent="0.3">
      <c r="A13" s="8" t="s">
        <v>13</v>
      </c>
      <c r="B13" s="4">
        <f>B9-B12</f>
        <v>-157.99950331774835</v>
      </c>
      <c r="C13" s="4">
        <f t="shared" ref="C13:U13" si="10">C9-C12</f>
        <v>-213.10140538387441</v>
      </c>
      <c r="D13" s="4">
        <f t="shared" si="10"/>
        <v>-145.07641016647813</v>
      </c>
      <c r="E13" s="4">
        <f t="shared" si="10"/>
        <v>-219.8391216777527</v>
      </c>
      <c r="F13" s="4">
        <f t="shared" si="10"/>
        <v>-172.32746491152329</v>
      </c>
      <c r="G13" s="4">
        <f t="shared" si="10"/>
        <v>-135.73808710763842</v>
      </c>
      <c r="H13" s="4">
        <f t="shared" si="10"/>
        <v>-243.28316431784333</v>
      </c>
      <c r="I13" s="4">
        <f t="shared" si="10"/>
        <v>-229.94721322799796</v>
      </c>
      <c r="J13" s="4">
        <f t="shared" si="10"/>
        <v>-228.97464818867047</v>
      </c>
      <c r="K13" s="4">
        <f t="shared" si="10"/>
        <v>-240.87874340351482</v>
      </c>
      <c r="L13" s="4">
        <f t="shared" si="10"/>
        <v>-266.18990022168964</v>
      </c>
      <c r="M13" s="4">
        <f t="shared" si="10"/>
        <v>-305.45605947808599</v>
      </c>
      <c r="N13" s="4">
        <f t="shared" si="10"/>
        <v>-226.49525882224862</v>
      </c>
      <c r="O13" s="4">
        <f t="shared" si="10"/>
        <v>-295.38749497418576</v>
      </c>
      <c r="P13" s="4">
        <f t="shared" si="10"/>
        <v>-379.98799084252641</v>
      </c>
      <c r="Q13" s="4">
        <f t="shared" si="10"/>
        <v>-348.17120743795113</v>
      </c>
      <c r="R13" s="4">
        <f t="shared" si="10"/>
        <v>-399.70093051205549</v>
      </c>
      <c r="S13" s="4">
        <f t="shared" si="10"/>
        <v>-402.49141184931977</v>
      </c>
      <c r="T13" s="4">
        <f t="shared" si="10"/>
        <v>-489.97318513741538</v>
      </c>
      <c r="U13" s="4">
        <f t="shared" si="10"/>
        <v>-397.35421633819715</v>
      </c>
      <c r="V13" s="14"/>
    </row>
    <row r="14" spans="1:22" x14ac:dyDescent="0.25">
      <c r="A14" s="9" t="s">
        <v>14</v>
      </c>
      <c r="B14" s="3">
        <f t="shared" ref="B14:U14" si="11">B3-B4</f>
        <v>2787.7050600000002</v>
      </c>
      <c r="C14" s="3">
        <f t="shared" si="11"/>
        <v>2920.4529200000006</v>
      </c>
      <c r="D14" s="3">
        <f t="shared" si="11"/>
        <v>3185.9486400000001</v>
      </c>
      <c r="E14" s="3">
        <f t="shared" si="11"/>
        <v>3318.6965000000005</v>
      </c>
      <c r="F14" s="3">
        <f t="shared" si="11"/>
        <v>3584.1922200000004</v>
      </c>
      <c r="G14" s="3">
        <f t="shared" si="11"/>
        <v>3849.6879400000003</v>
      </c>
      <c r="H14" s="3">
        <f t="shared" si="11"/>
        <v>3982.4358000000007</v>
      </c>
      <c r="I14" s="3">
        <f t="shared" si="11"/>
        <v>4247.931520000001</v>
      </c>
      <c r="J14" s="3">
        <f t="shared" si="11"/>
        <v>4513.42724</v>
      </c>
      <c r="K14" s="3">
        <f t="shared" si="11"/>
        <v>4778.9229600000008</v>
      </c>
      <c r="L14" s="3">
        <f t="shared" si="11"/>
        <v>5044.4186800000007</v>
      </c>
      <c r="M14" s="3">
        <f t="shared" si="11"/>
        <v>5309.9144000000006</v>
      </c>
      <c r="N14" s="3">
        <f t="shared" si="11"/>
        <v>5708.15798</v>
      </c>
      <c r="O14" s="3">
        <f t="shared" si="11"/>
        <v>5973.6537000000008</v>
      </c>
      <c r="P14" s="3">
        <f t="shared" si="11"/>
        <v>6239.1494200000006</v>
      </c>
      <c r="Q14" s="3">
        <f t="shared" si="11"/>
        <v>6637.3930000000009</v>
      </c>
      <c r="R14" s="3">
        <f t="shared" si="11"/>
        <v>6969.2626500000006</v>
      </c>
      <c r="S14" s="3">
        <f t="shared" si="11"/>
        <v>7367.5062300000009</v>
      </c>
      <c r="T14" s="3">
        <f t="shared" si="11"/>
        <v>7699.3758800000005</v>
      </c>
      <c r="U14" s="3">
        <f t="shared" si="11"/>
        <v>8230.367320000003</v>
      </c>
      <c r="V14" s="13"/>
    </row>
    <row r="15" spans="1:22" x14ac:dyDescent="0.25">
      <c r="A15" s="9" t="s">
        <v>15</v>
      </c>
      <c r="B15" s="3">
        <f t="shared" ref="B15:U15" si="12">0.0001*0.0566*EXP(0.0566*B1)</f>
        <v>113.08201300310429</v>
      </c>
      <c r="C15" s="3">
        <f t="shared" si="12"/>
        <v>119.6670537208266</v>
      </c>
      <c r="D15" s="3">
        <f t="shared" si="12"/>
        <v>126.63555737931668</v>
      </c>
      <c r="E15" s="3">
        <f t="shared" si="12"/>
        <v>134.009853958485</v>
      </c>
      <c r="F15" s="3">
        <f t="shared" si="12"/>
        <v>141.81357376729684</v>
      </c>
      <c r="G15" s="3">
        <f t="shared" si="12"/>
        <v>150.0717231650948</v>
      </c>
      <c r="H15" s="3">
        <f t="shared" si="12"/>
        <v>158.81076469236024</v>
      </c>
      <c r="I15" s="3">
        <f t="shared" si="12"/>
        <v>168.05870186768357</v>
      </c>
      <c r="J15" s="3">
        <f t="shared" si="12"/>
        <v>177.84516892266845</v>
      </c>
      <c r="K15" s="3">
        <f t="shared" si="12"/>
        <v>188.2015257623174</v>
      </c>
      <c r="L15" s="3">
        <f t="shared" si="12"/>
        <v>199.16095845519297</v>
      </c>
      <c r="M15" s="3">
        <f t="shared" si="12"/>
        <v>210.75858557536145</v>
      </c>
      <c r="N15" s="3">
        <f t="shared" si="12"/>
        <v>223.03157073689385</v>
      </c>
      <c r="O15" s="3">
        <f t="shared" si="12"/>
        <v>236.01924168151783</v>
      </c>
      <c r="P15" s="3">
        <f t="shared" si="12"/>
        <v>249.76321630103641</v>
      </c>
      <c r="Q15" s="3">
        <f t="shared" si="12"/>
        <v>264.30753599833838</v>
      </c>
      <c r="R15" s="3">
        <f t="shared" si="12"/>
        <v>279.69880681434455</v>
      </c>
      <c r="S15" s="3">
        <f t="shared" si="12"/>
        <v>295.98634877311957</v>
      </c>
      <c r="T15" s="3">
        <f t="shared" si="12"/>
        <v>313.2223539237138</v>
      </c>
      <c r="U15" s="3">
        <f t="shared" si="12"/>
        <v>331.46205358516096</v>
      </c>
      <c r="V15" s="13"/>
    </row>
    <row r="16" spans="1:22" x14ac:dyDescent="0.25">
      <c r="A16" s="9" t="s">
        <v>16</v>
      </c>
      <c r="B16" s="3">
        <f t="shared" ref="B16:U16" si="13">(8.31*B1*B1*B15)/B14</f>
        <v>29734.49930828542</v>
      </c>
      <c r="C16" s="3">
        <f t="shared" si="13"/>
        <v>30238.339658277317</v>
      </c>
      <c r="D16" s="3">
        <f t="shared" si="13"/>
        <v>29529.785770928029</v>
      </c>
      <c r="E16" s="3">
        <f t="shared" si="13"/>
        <v>30200.40240966624</v>
      </c>
      <c r="F16" s="3">
        <f t="shared" si="13"/>
        <v>29789.315476546355</v>
      </c>
      <c r="G16" s="3">
        <f t="shared" si="13"/>
        <v>29545.289679416128</v>
      </c>
      <c r="H16" s="3">
        <f t="shared" si="13"/>
        <v>30424.078597519605</v>
      </c>
      <c r="I16" s="3">
        <f t="shared" si="13"/>
        <v>30383.072409295793</v>
      </c>
      <c r="J16" s="3">
        <f t="shared" si="13"/>
        <v>30460.450988094261</v>
      </c>
      <c r="K16" s="3">
        <f t="shared" si="13"/>
        <v>30643.40261530178</v>
      </c>
      <c r="L16" s="3">
        <f t="shared" si="13"/>
        <v>30922.23363016238</v>
      </c>
      <c r="M16" s="3">
        <f t="shared" si="13"/>
        <v>31289.614472767247</v>
      </c>
      <c r="N16" s="3">
        <f t="shared" si="13"/>
        <v>31001.902165284675</v>
      </c>
      <c r="O16" s="3">
        <f t="shared" si="13"/>
        <v>31552.355007402755</v>
      </c>
      <c r="P16" s="3">
        <f t="shared" si="13"/>
        <v>32175.469560146332</v>
      </c>
      <c r="Q16" s="3">
        <f t="shared" si="13"/>
        <v>32212.336324952721</v>
      </c>
      <c r="R16" s="3">
        <f t="shared" si="13"/>
        <v>32673.336121697532</v>
      </c>
      <c r="S16" s="3">
        <f t="shared" si="13"/>
        <v>32916.336205473781</v>
      </c>
      <c r="T16" s="3">
        <f t="shared" si="13"/>
        <v>33544.348252516924</v>
      </c>
      <c r="U16" s="3">
        <f t="shared" si="13"/>
        <v>33418.71815478905</v>
      </c>
      <c r="V16" s="13">
        <f>AVERAGE(B16:U16)</f>
        <v>31132.764340426213</v>
      </c>
    </row>
    <row r="17" spans="1:22" x14ac:dyDescent="0.25">
      <c r="A17" s="9" t="s">
        <v>17</v>
      </c>
      <c r="B17" s="3">
        <f>100000*EXP($V$16*((1/372.63)-(1/B1))/8.31)</f>
        <v>7728.8095588902206</v>
      </c>
      <c r="C17" s="3">
        <f t="shared" ref="C17:U17" si="14">100000*EXP($V$16*((1/372.63)-(1/C1))/8.31)</f>
        <v>8062.989768944738</v>
      </c>
      <c r="D17" s="3">
        <f t="shared" si="14"/>
        <v>8409.2380097739442</v>
      </c>
      <c r="E17" s="3">
        <f t="shared" si="14"/>
        <v>8767.8970874199586</v>
      </c>
      <c r="F17" s="3">
        <f t="shared" si="14"/>
        <v>9139.3165345205834</v>
      </c>
      <c r="G17" s="3">
        <f t="shared" si="14"/>
        <v>9523.852665231645</v>
      </c>
      <c r="H17" s="3">
        <f t="shared" si="14"/>
        <v>9921.868629093693</v>
      </c>
      <c r="I17" s="3">
        <f t="shared" si="14"/>
        <v>10333.734463823404</v>
      </c>
      <c r="J17" s="3">
        <f t="shared" si="14"/>
        <v>10759.827147010696</v>
      </c>
      <c r="K17" s="3">
        <f t="shared" si="14"/>
        <v>11200.530646703399</v>
      </c>
      <c r="L17" s="3">
        <f t="shared" si="14"/>
        <v>11656.2359708615</v>
      </c>
      <c r="M17" s="3">
        <f t="shared" si="14"/>
        <v>12127.341215663924</v>
      </c>
      <c r="N17" s="3">
        <f t="shared" si="14"/>
        <v>12614.251612651415</v>
      </c>
      <c r="O17" s="3">
        <f t="shared" si="14"/>
        <v>13117.379574689434</v>
      </c>
      <c r="P17" s="3">
        <f t="shared" si="14"/>
        <v>13637.144740735921</v>
      </c>
      <c r="Q17" s="3">
        <f t="shared" si="14"/>
        <v>14173.974019399218</v>
      </c>
      <c r="R17" s="3">
        <f t="shared" si="14"/>
        <v>14728.301631272003</v>
      </c>
      <c r="S17" s="3">
        <f t="shared" si="14"/>
        <v>15300.569150027937</v>
      </c>
      <c r="T17" s="3">
        <f t="shared" si="14"/>
        <v>15891.225542268196</v>
      </c>
      <c r="U17" s="3">
        <f t="shared" si="14"/>
        <v>16500.727206105461</v>
      </c>
      <c r="V17" s="13"/>
    </row>
    <row r="18" spans="1:22" ht="15.75" thickBot="1" x14ac:dyDescent="0.3">
      <c r="A18" s="7" t="s">
        <v>18</v>
      </c>
      <c r="B18" s="4">
        <f>B17-B14</f>
        <v>4941.1044988902204</v>
      </c>
      <c r="C18" s="4">
        <f t="shared" ref="C18:U18" si="15">C17-C14</f>
        <v>5142.5368489447374</v>
      </c>
      <c r="D18" s="4">
        <f t="shared" si="15"/>
        <v>5223.2893697739437</v>
      </c>
      <c r="E18" s="4">
        <f t="shared" si="15"/>
        <v>5449.2005874199585</v>
      </c>
      <c r="F18" s="4">
        <f t="shared" si="15"/>
        <v>5555.1243145205826</v>
      </c>
      <c r="G18" s="4">
        <f t="shared" si="15"/>
        <v>5674.1647252316452</v>
      </c>
      <c r="H18" s="4">
        <f t="shared" si="15"/>
        <v>5939.4328290936919</v>
      </c>
      <c r="I18" s="4">
        <f t="shared" si="15"/>
        <v>6085.8029438234034</v>
      </c>
      <c r="J18" s="4">
        <f t="shared" si="15"/>
        <v>6246.3999070106956</v>
      </c>
      <c r="K18" s="4">
        <f t="shared" si="15"/>
        <v>6421.607686703398</v>
      </c>
      <c r="L18" s="4">
        <f t="shared" si="15"/>
        <v>6611.8172908614997</v>
      </c>
      <c r="M18" s="4">
        <f t="shared" si="15"/>
        <v>6817.4268156639237</v>
      </c>
      <c r="N18" s="4">
        <f t="shared" si="15"/>
        <v>6906.0936326514147</v>
      </c>
      <c r="O18" s="4">
        <f t="shared" si="15"/>
        <v>7143.7258746894331</v>
      </c>
      <c r="P18" s="4">
        <f t="shared" si="15"/>
        <v>7397.9953207359204</v>
      </c>
      <c r="Q18" s="4">
        <f t="shared" si="15"/>
        <v>7536.5810193992174</v>
      </c>
      <c r="R18" s="4">
        <f t="shared" si="15"/>
        <v>7759.0389812720023</v>
      </c>
      <c r="S18" s="4">
        <f t="shared" si="15"/>
        <v>7933.0629200279363</v>
      </c>
      <c r="T18" s="4">
        <f t="shared" si="15"/>
        <v>8191.8496622681951</v>
      </c>
      <c r="U18" s="4">
        <f t="shared" si="15"/>
        <v>8270.3598861054579</v>
      </c>
      <c r="V18" s="14"/>
    </row>
    <row r="19" spans="1:22" x14ac:dyDescent="0.25">
      <c r="B19">
        <v>2982</v>
      </c>
      <c r="C19">
        <v>3166</v>
      </c>
      <c r="D19">
        <v>3360</v>
      </c>
      <c r="E19">
        <v>3564</v>
      </c>
      <c r="F19">
        <v>3779</v>
      </c>
      <c r="G19">
        <v>4004</v>
      </c>
      <c r="H19">
        <v>4242</v>
      </c>
      <c r="I19">
        <v>4491</v>
      </c>
      <c r="J19">
        <v>4754</v>
      </c>
      <c r="K19">
        <v>5029</v>
      </c>
      <c r="L19">
        <v>5318</v>
      </c>
      <c r="M19">
        <v>5622</v>
      </c>
      <c r="N19">
        <v>5940</v>
      </c>
      <c r="O19">
        <v>6274</v>
      </c>
      <c r="P19">
        <v>6624</v>
      </c>
      <c r="Q19">
        <v>6991</v>
      </c>
      <c r="R19">
        <v>7375</v>
      </c>
      <c r="S19">
        <v>7777</v>
      </c>
      <c r="T19">
        <v>8198</v>
      </c>
      <c r="U19">
        <v>8639</v>
      </c>
    </row>
    <row r="20" spans="1:22" ht="15.75" thickBot="1" x14ac:dyDescent="0.3">
      <c r="B20" s="21">
        <f>B19-B3</f>
        <v>61.547079999999823</v>
      </c>
      <c r="C20" s="21">
        <f t="shared" ref="C20:U20" si="16">C19-C3</f>
        <v>112.79921999999942</v>
      </c>
      <c r="D20" s="21">
        <f t="shared" si="16"/>
        <v>41.303499999999985</v>
      </c>
      <c r="E20" s="21">
        <f t="shared" si="16"/>
        <v>112.55563999999958</v>
      </c>
      <c r="F20" s="21">
        <f t="shared" si="16"/>
        <v>62.059919999999693</v>
      </c>
      <c r="G20" s="21">
        <f t="shared" si="16"/>
        <v>21.564199999999801</v>
      </c>
      <c r="H20" s="21">
        <f t="shared" si="16"/>
        <v>126.8163399999994</v>
      </c>
      <c r="I20" s="21">
        <f t="shared" si="16"/>
        <v>110.3206199999986</v>
      </c>
      <c r="J20" s="21">
        <f t="shared" si="16"/>
        <v>107.82489999999962</v>
      </c>
      <c r="K20" s="21">
        <f t="shared" si="16"/>
        <v>117.32917999999881</v>
      </c>
      <c r="L20" s="21">
        <f t="shared" si="16"/>
        <v>140.83345999999892</v>
      </c>
      <c r="M20" s="21">
        <f t="shared" si="16"/>
        <v>179.33773999999903</v>
      </c>
      <c r="N20" s="21">
        <f t="shared" si="16"/>
        <v>99.094159999999647</v>
      </c>
      <c r="O20" s="21">
        <f t="shared" si="16"/>
        <v>167.59843999999885</v>
      </c>
      <c r="P20" s="21">
        <f t="shared" si="16"/>
        <v>252.10271999999895</v>
      </c>
      <c r="Q20" s="21">
        <f t="shared" si="16"/>
        <v>220.85913999999866</v>
      </c>
      <c r="R20" s="21">
        <f t="shared" si="16"/>
        <v>272.98948999999902</v>
      </c>
      <c r="S20" s="21">
        <f t="shared" si="16"/>
        <v>276.74590999999873</v>
      </c>
      <c r="T20" s="21">
        <f t="shared" si="16"/>
        <v>365.87625999999909</v>
      </c>
      <c r="U20" s="21">
        <f t="shared" si="16"/>
        <v>275.88481999999749</v>
      </c>
    </row>
    <row r="21" spans="1:22" x14ac:dyDescent="0.25">
      <c r="A21" s="5" t="s">
        <v>0</v>
      </c>
      <c r="B21" s="10">
        <v>297</v>
      </c>
      <c r="C21" s="10">
        <v>298</v>
      </c>
      <c r="D21" s="10">
        <v>299</v>
      </c>
      <c r="E21" s="10">
        <v>300</v>
      </c>
      <c r="F21" s="10">
        <v>301</v>
      </c>
      <c r="G21" s="10">
        <v>302</v>
      </c>
      <c r="H21" s="10">
        <v>303</v>
      </c>
      <c r="I21" s="10">
        <v>304</v>
      </c>
      <c r="J21" s="10">
        <v>305</v>
      </c>
      <c r="K21" s="10">
        <v>306</v>
      </c>
      <c r="L21" s="10">
        <v>307</v>
      </c>
      <c r="M21" s="10">
        <v>308</v>
      </c>
      <c r="N21" s="10">
        <v>309</v>
      </c>
      <c r="O21" s="10">
        <v>310</v>
      </c>
      <c r="P21" s="10">
        <v>311</v>
      </c>
      <c r="Q21" s="10">
        <v>312</v>
      </c>
      <c r="R21" s="10">
        <v>313</v>
      </c>
      <c r="S21" s="10">
        <v>314</v>
      </c>
      <c r="T21" s="10">
        <v>315</v>
      </c>
      <c r="U21" s="10">
        <v>316</v>
      </c>
    </row>
    <row r="22" spans="1:22" x14ac:dyDescent="0.25">
      <c r="A22" s="6" t="s">
        <v>1</v>
      </c>
      <c r="B22" s="1">
        <v>22</v>
      </c>
      <c r="C22" s="1">
        <v>23</v>
      </c>
      <c r="D22" s="1">
        <v>25</v>
      </c>
      <c r="E22" s="1">
        <v>26</v>
      </c>
      <c r="F22" s="1">
        <v>28</v>
      </c>
      <c r="G22" s="1">
        <v>30</v>
      </c>
      <c r="H22" s="1">
        <v>31</v>
      </c>
      <c r="I22" s="1">
        <v>33</v>
      </c>
      <c r="J22" s="1">
        <v>35</v>
      </c>
      <c r="K22" s="1">
        <v>37</v>
      </c>
      <c r="L22" s="1">
        <v>39</v>
      </c>
      <c r="M22" s="1">
        <v>41</v>
      </c>
      <c r="N22" s="1">
        <v>44</v>
      </c>
      <c r="O22" s="1">
        <v>46</v>
      </c>
      <c r="P22" s="1">
        <v>48</v>
      </c>
      <c r="Q22" s="1">
        <v>51</v>
      </c>
      <c r="R22" s="1">
        <v>53.5</v>
      </c>
      <c r="S22" s="1">
        <v>56.5</v>
      </c>
      <c r="T22" s="1">
        <v>59</v>
      </c>
      <c r="U22" s="1">
        <v>63</v>
      </c>
    </row>
    <row r="23" spans="1:22" x14ac:dyDescent="0.25">
      <c r="A23" s="6" t="s">
        <v>2</v>
      </c>
      <c r="B23" s="3">
        <f t="shared" ref="B23:U23" si="17">13545.7*B22*0.001*9.8</f>
        <v>2920.4529200000002</v>
      </c>
      <c r="C23" s="3">
        <f t="shared" si="17"/>
        <v>3053.2007800000006</v>
      </c>
      <c r="D23" s="3">
        <f t="shared" si="17"/>
        <v>3318.6965</v>
      </c>
      <c r="E23" s="3">
        <f t="shared" si="17"/>
        <v>3451.4443600000004</v>
      </c>
      <c r="F23" s="3">
        <f t="shared" si="17"/>
        <v>3716.9400800000003</v>
      </c>
      <c r="G23" s="3">
        <f t="shared" si="17"/>
        <v>3982.4358000000002</v>
      </c>
      <c r="H23" s="3">
        <f t="shared" si="17"/>
        <v>4115.1836600000006</v>
      </c>
      <c r="I23" s="3">
        <f t="shared" si="17"/>
        <v>4380.6793800000014</v>
      </c>
      <c r="J23" s="3">
        <f t="shared" si="17"/>
        <v>4646.1751000000004</v>
      </c>
      <c r="K23" s="3">
        <f t="shared" si="17"/>
        <v>4911.6708200000012</v>
      </c>
      <c r="L23" s="3">
        <f t="shared" si="17"/>
        <v>5177.1665400000011</v>
      </c>
      <c r="M23" s="3">
        <f t="shared" si="17"/>
        <v>5442.662260000001</v>
      </c>
      <c r="N23" s="3">
        <f t="shared" si="17"/>
        <v>5840.9058400000004</v>
      </c>
      <c r="O23" s="3">
        <f t="shared" si="17"/>
        <v>6106.4015600000012</v>
      </c>
      <c r="P23" s="3">
        <f t="shared" si="17"/>
        <v>6371.897280000001</v>
      </c>
      <c r="Q23" s="3">
        <f t="shared" si="17"/>
        <v>6770.1408600000013</v>
      </c>
      <c r="R23" s="3">
        <f t="shared" si="17"/>
        <v>7102.010510000001</v>
      </c>
      <c r="S23" s="3">
        <f t="shared" si="17"/>
        <v>7500.2540900000013</v>
      </c>
      <c r="T23" s="3">
        <f t="shared" si="17"/>
        <v>7832.1237400000009</v>
      </c>
      <c r="U23" s="3">
        <f t="shared" si="17"/>
        <v>8363.1151800000025</v>
      </c>
    </row>
    <row r="24" spans="1:22" x14ac:dyDescent="0.25">
      <c r="A24" s="2" t="s">
        <v>19</v>
      </c>
      <c r="B24">
        <f>1/B21</f>
        <v>3.3670033670033669E-3</v>
      </c>
      <c r="C24">
        <f t="shared" ref="C24:U24" si="18">1/C21</f>
        <v>3.3557046979865771E-3</v>
      </c>
      <c r="D24">
        <f t="shared" si="18"/>
        <v>3.3444816053511705E-3</v>
      </c>
      <c r="E24">
        <f t="shared" si="18"/>
        <v>3.3333333333333335E-3</v>
      </c>
      <c r="F24">
        <f t="shared" si="18"/>
        <v>3.3222591362126247E-3</v>
      </c>
      <c r="G24">
        <f t="shared" si="18"/>
        <v>3.3112582781456954E-3</v>
      </c>
      <c r="H24">
        <f t="shared" si="18"/>
        <v>3.3003300330033004E-3</v>
      </c>
      <c r="I24">
        <f t="shared" si="18"/>
        <v>3.2894736842105261E-3</v>
      </c>
      <c r="J24">
        <f t="shared" si="18"/>
        <v>3.2786885245901639E-3</v>
      </c>
      <c r="K24">
        <f t="shared" si="18"/>
        <v>3.2679738562091504E-3</v>
      </c>
      <c r="L24">
        <f t="shared" si="18"/>
        <v>3.2573289902280132E-3</v>
      </c>
      <c r="M24">
        <f t="shared" si="18"/>
        <v>3.246753246753247E-3</v>
      </c>
      <c r="N24">
        <f t="shared" si="18"/>
        <v>3.2362459546925568E-3</v>
      </c>
      <c r="O24">
        <f t="shared" si="18"/>
        <v>3.2258064516129032E-3</v>
      </c>
      <c r="P24">
        <f t="shared" si="18"/>
        <v>3.2154340836012861E-3</v>
      </c>
      <c r="Q24">
        <f t="shared" si="18"/>
        <v>3.205128205128205E-3</v>
      </c>
      <c r="R24">
        <f t="shared" si="18"/>
        <v>3.1948881789137379E-3</v>
      </c>
      <c r="S24">
        <f t="shared" si="18"/>
        <v>3.1847133757961785E-3</v>
      </c>
      <c r="T24">
        <f t="shared" si="18"/>
        <v>3.1746031746031746E-3</v>
      </c>
      <c r="U24">
        <f t="shared" si="18"/>
        <v>3.1645569620253164E-3</v>
      </c>
    </row>
    <row r="25" spans="1:22" x14ac:dyDescent="0.25">
      <c r="A25" s="2" t="s">
        <v>20</v>
      </c>
      <c r="B25">
        <f>LN(B23)</f>
        <v>7.9794939928231203</v>
      </c>
      <c r="C25">
        <f t="shared" ref="C25:U25" si="19">LN(C23)</f>
        <v>8.0239457553939548</v>
      </c>
      <c r="D25">
        <f t="shared" si="19"/>
        <v>8.1073273643330044</v>
      </c>
      <c r="E25">
        <f t="shared" si="19"/>
        <v>8.1465480774862868</v>
      </c>
      <c r="F25">
        <f t="shared" si="19"/>
        <v>8.2206560496400076</v>
      </c>
      <c r="G25">
        <f t="shared" si="19"/>
        <v>8.2896489211269593</v>
      </c>
      <c r="H25">
        <f t="shared" si="19"/>
        <v>8.3224387439499505</v>
      </c>
      <c r="I25">
        <f t="shared" si="19"/>
        <v>8.3849591009312849</v>
      </c>
      <c r="J25">
        <f t="shared" si="19"/>
        <v>8.4437996009542182</v>
      </c>
      <c r="K25">
        <f t="shared" si="19"/>
        <v>8.4993694521090291</v>
      </c>
      <c r="L25">
        <f t="shared" si="19"/>
        <v>8.5520131855944506</v>
      </c>
      <c r="M25">
        <f t="shared" si="19"/>
        <v>8.6020236061691122</v>
      </c>
      <c r="N25">
        <f t="shared" si="19"/>
        <v>8.6726411733830648</v>
      </c>
      <c r="O25">
        <f t="shared" si="19"/>
        <v>8.7170929359539002</v>
      </c>
      <c r="P25">
        <f t="shared" si="19"/>
        <v>8.7596525503726959</v>
      </c>
      <c r="Q25">
        <f t="shared" si="19"/>
        <v>8.8202771721891295</v>
      </c>
      <c r="R25">
        <f t="shared" si="19"/>
        <v>8.8681331933667646</v>
      </c>
      <c r="S25">
        <f t="shared" si="19"/>
        <v>8.9226921776171988</v>
      </c>
      <c r="T25">
        <f t="shared" si="19"/>
        <v>8.965988983370524</v>
      </c>
      <c r="U25">
        <f t="shared" si="19"/>
        <v>9.0315862658563368</v>
      </c>
    </row>
    <row r="26" spans="1:22" x14ac:dyDescent="0.25">
      <c r="A26" s="2" t="s">
        <v>22</v>
      </c>
      <c r="B26">
        <f>-5165.9/B21</f>
        <v>-17.393602693602691</v>
      </c>
      <c r="C26">
        <f>-5165.9/C21</f>
        <v>-17.335234899328857</v>
      </c>
      <c r="D26">
        <f t="shared" ref="D26:U26" si="20">-5165.9/D21</f>
        <v>-17.277257525083609</v>
      </c>
      <c r="E26">
        <f t="shared" si="20"/>
        <v>-17.219666666666665</v>
      </c>
      <c r="F26">
        <f t="shared" si="20"/>
        <v>-17.162458471760797</v>
      </c>
      <c r="G26">
        <f t="shared" si="20"/>
        <v>-17.105629139072846</v>
      </c>
      <c r="H26">
        <f t="shared" si="20"/>
        <v>-17.049174917491747</v>
      </c>
      <c r="I26">
        <f t="shared" si="20"/>
        <v>-16.993092105263155</v>
      </c>
      <c r="J26">
        <f t="shared" si="20"/>
        <v>-16.937377049180327</v>
      </c>
      <c r="K26">
        <f t="shared" si="20"/>
        <v>-16.882026143790849</v>
      </c>
      <c r="L26">
        <f t="shared" si="20"/>
        <v>-16.82703583061889</v>
      </c>
      <c r="M26">
        <f t="shared" si="20"/>
        <v>-16.772402597402596</v>
      </c>
      <c r="N26">
        <f t="shared" si="20"/>
        <v>-16.718122977346276</v>
      </c>
      <c r="O26">
        <f t="shared" si="20"/>
        <v>-16.664193548387097</v>
      </c>
      <c r="P26">
        <f t="shared" si="20"/>
        <v>-16.610610932475883</v>
      </c>
      <c r="Q26">
        <f t="shared" si="20"/>
        <v>-16.557371794871795</v>
      </c>
      <c r="R26">
        <f t="shared" si="20"/>
        <v>-16.504472843450479</v>
      </c>
      <c r="S26">
        <f t="shared" si="20"/>
        <v>-16.451910828025476</v>
      </c>
      <c r="T26">
        <f t="shared" si="20"/>
        <v>-16.399682539682537</v>
      </c>
      <c r="U26">
        <f t="shared" si="20"/>
        <v>-16.34778481012658</v>
      </c>
    </row>
    <row r="27" spans="1:22" x14ac:dyDescent="0.25">
      <c r="A27" s="2" t="s">
        <v>23</v>
      </c>
      <c r="B27">
        <f>(B25-25.377+B26)</f>
        <v>-34.791108700779574</v>
      </c>
      <c r="C27">
        <f t="shared" ref="C27:U27" si="21">(C25-25.377+C26)</f>
        <v>-34.688289143934895</v>
      </c>
      <c r="D27">
        <f t="shared" si="21"/>
        <v>-34.546930160750605</v>
      </c>
      <c r="E27">
        <f t="shared" si="21"/>
        <v>-34.450118589180377</v>
      </c>
      <c r="F27">
        <f t="shared" si="21"/>
        <v>-34.318802422120783</v>
      </c>
      <c r="G27">
        <f t="shared" si="21"/>
        <v>-34.192980217945887</v>
      </c>
      <c r="H27">
        <f t="shared" si="21"/>
        <v>-34.103736173541797</v>
      </c>
      <c r="I27">
        <f t="shared" si="21"/>
        <v>-33.985133004331871</v>
      </c>
      <c r="J27">
        <f t="shared" si="21"/>
        <v>-33.870577448226108</v>
      </c>
      <c r="K27">
        <f t="shared" si="21"/>
        <v>-33.759656691681819</v>
      </c>
      <c r="L27">
        <f t="shared" si="21"/>
        <v>-33.652022645024438</v>
      </c>
      <c r="M27">
        <f t="shared" si="21"/>
        <v>-33.547378991233487</v>
      </c>
      <c r="N27">
        <f t="shared" si="21"/>
        <v>-33.422481803963208</v>
      </c>
      <c r="O27">
        <f t="shared" si="21"/>
        <v>-33.324100612433199</v>
      </c>
      <c r="P27">
        <f t="shared" si="21"/>
        <v>-33.227958382103182</v>
      </c>
      <c r="Q27">
        <f t="shared" si="21"/>
        <v>-33.114094622682664</v>
      </c>
      <c r="R27">
        <f t="shared" si="21"/>
        <v>-33.013339650083715</v>
      </c>
      <c r="S27">
        <f t="shared" si="21"/>
        <v>-32.906218650408277</v>
      </c>
      <c r="T27">
        <f t="shared" si="21"/>
        <v>-32.81069355631201</v>
      </c>
      <c r="U27">
        <f t="shared" si="21"/>
        <v>-32.693198544270246</v>
      </c>
    </row>
    <row r="28" spans="1:22" x14ac:dyDescent="0.25">
      <c r="A28" s="2" t="s">
        <v>24</v>
      </c>
      <c r="B28">
        <f>LN(B21)</f>
        <v>5.6937321388026998</v>
      </c>
      <c r="C28">
        <f t="shared" ref="C28:U28" si="22">LN(C21)</f>
        <v>5.6970934865054046</v>
      </c>
      <c r="D28">
        <f t="shared" si="22"/>
        <v>5.7004435733906869</v>
      </c>
      <c r="E28">
        <f t="shared" si="22"/>
        <v>5.7037824746562009</v>
      </c>
      <c r="F28">
        <f t="shared" si="22"/>
        <v>5.7071102647488754</v>
      </c>
      <c r="G28">
        <f t="shared" si="22"/>
        <v>5.7104270173748697</v>
      </c>
      <c r="H28">
        <f t="shared" si="22"/>
        <v>5.7137328055093688</v>
      </c>
      <c r="I28">
        <f t="shared" si="22"/>
        <v>5.7170277014062219</v>
      </c>
      <c r="J28">
        <f t="shared" si="22"/>
        <v>5.7203117766074119</v>
      </c>
      <c r="K28">
        <f t="shared" si="22"/>
        <v>5.7235851019523807</v>
      </c>
      <c r="L28">
        <f t="shared" si="22"/>
        <v>5.7268477475871968</v>
      </c>
      <c r="M28">
        <f t="shared" si="22"/>
        <v>5.730099782973574</v>
      </c>
      <c r="N28">
        <f t="shared" si="22"/>
        <v>5.7333412768977459</v>
      </c>
      <c r="O28">
        <f t="shared" si="22"/>
        <v>5.7365722974791922</v>
      </c>
      <c r="P28">
        <f t="shared" si="22"/>
        <v>5.7397929121792339</v>
      </c>
      <c r="Q28">
        <f t="shared" si="22"/>
        <v>5.7430031878094825</v>
      </c>
      <c r="R28">
        <f t="shared" si="22"/>
        <v>5.7462031905401529</v>
      </c>
      <c r="S28">
        <f t="shared" si="22"/>
        <v>5.7493929859082531</v>
      </c>
      <c r="T28">
        <f t="shared" si="22"/>
        <v>5.7525726388256331</v>
      </c>
      <c r="U28">
        <f t="shared" si="22"/>
        <v>5.7557422135869123</v>
      </c>
    </row>
    <row r="29" spans="1:22" x14ac:dyDescent="0.25">
      <c r="B29">
        <f>44003.7+33.724*8.31*297.1-33.724*8.31*B21</f>
        <v>44031.724644000002</v>
      </c>
      <c r="C29">
        <f t="shared" ref="C29:U29" si="23">44003.7+33.724*8.31*297.1-33.724*8.31*C21</f>
        <v>43751.478204000014</v>
      </c>
      <c r="D29">
        <f t="shared" si="23"/>
        <v>43471.231764000011</v>
      </c>
      <c r="E29">
        <f t="shared" si="23"/>
        <v>43190.985324000008</v>
      </c>
      <c r="F29">
        <f t="shared" si="23"/>
        <v>42910.738884000006</v>
      </c>
      <c r="G29">
        <f t="shared" si="23"/>
        <v>42630.492444000003</v>
      </c>
      <c r="H29">
        <f t="shared" si="23"/>
        <v>42350.246004000001</v>
      </c>
      <c r="I29">
        <f t="shared" si="23"/>
        <v>42069.999564000012</v>
      </c>
      <c r="J29">
        <f t="shared" si="23"/>
        <v>41789.75312400001</v>
      </c>
      <c r="K29">
        <f t="shared" si="23"/>
        <v>41509.506684000007</v>
      </c>
      <c r="L29">
        <f t="shared" si="23"/>
        <v>41229.260244000005</v>
      </c>
      <c r="M29">
        <f t="shared" si="23"/>
        <v>40949.013804000002</v>
      </c>
      <c r="N29">
        <f t="shared" si="23"/>
        <v>40668.767364000014</v>
      </c>
      <c r="O29">
        <f t="shared" si="23"/>
        <v>40388.520924000011</v>
      </c>
      <c r="P29">
        <f t="shared" si="23"/>
        <v>40108.274484000009</v>
      </c>
      <c r="Q29">
        <f t="shared" si="23"/>
        <v>39828.028044000006</v>
      </c>
      <c r="R29">
        <f t="shared" si="23"/>
        <v>39547.781604000003</v>
      </c>
      <c r="S29">
        <f t="shared" si="23"/>
        <v>39267.535164000001</v>
      </c>
      <c r="T29">
        <f t="shared" si="23"/>
        <v>38987.288724000013</v>
      </c>
      <c r="U29">
        <f t="shared" si="23"/>
        <v>38707.04228400001</v>
      </c>
    </row>
    <row r="30" spans="1:22" ht="15.75" thickBot="1" x14ac:dyDescent="0.3"/>
    <row r="31" spans="1:22" x14ac:dyDescent="0.25">
      <c r="A31" s="5" t="s">
        <v>0</v>
      </c>
      <c r="B31">
        <v>316</v>
      </c>
      <c r="C31">
        <v>315</v>
      </c>
      <c r="D31">
        <v>314</v>
      </c>
      <c r="E31">
        <v>313</v>
      </c>
      <c r="F31">
        <v>312</v>
      </c>
      <c r="G31">
        <v>311</v>
      </c>
      <c r="H31">
        <v>310</v>
      </c>
      <c r="I31">
        <v>309</v>
      </c>
      <c r="J31">
        <v>308</v>
      </c>
      <c r="K31">
        <v>307</v>
      </c>
      <c r="L31">
        <v>306</v>
      </c>
      <c r="M31">
        <v>305</v>
      </c>
      <c r="N31">
        <v>304</v>
      </c>
      <c r="O31">
        <v>303</v>
      </c>
      <c r="P31">
        <v>302</v>
      </c>
      <c r="Q31">
        <v>301</v>
      </c>
      <c r="R31">
        <v>300</v>
      </c>
      <c r="S31">
        <v>299</v>
      </c>
      <c r="T31">
        <v>298</v>
      </c>
      <c r="U31">
        <v>297</v>
      </c>
    </row>
    <row r="32" spans="1:22" x14ac:dyDescent="0.25">
      <c r="A32" s="6" t="s">
        <v>1</v>
      </c>
      <c r="B32">
        <v>63</v>
      </c>
      <c r="C32">
        <v>61</v>
      </c>
      <c r="D32">
        <v>59</v>
      </c>
      <c r="E32">
        <v>55</v>
      </c>
      <c r="F32">
        <v>52</v>
      </c>
      <c r="G32">
        <v>49</v>
      </c>
      <c r="H32">
        <v>48</v>
      </c>
      <c r="I32">
        <v>45.5</v>
      </c>
      <c r="J32">
        <v>43</v>
      </c>
      <c r="K32">
        <v>41.5</v>
      </c>
      <c r="L32">
        <v>39</v>
      </c>
      <c r="M32">
        <v>38</v>
      </c>
      <c r="N32">
        <v>35.5</v>
      </c>
      <c r="O32">
        <v>33.5</v>
      </c>
      <c r="P32">
        <v>32</v>
      </c>
      <c r="Q32">
        <v>30</v>
      </c>
      <c r="R32">
        <v>29</v>
      </c>
      <c r="S32">
        <v>27</v>
      </c>
      <c r="T32">
        <v>26</v>
      </c>
      <c r="U32">
        <v>25</v>
      </c>
    </row>
    <row r="33" spans="1:21" x14ac:dyDescent="0.25">
      <c r="A33" s="6" t="s">
        <v>2</v>
      </c>
      <c r="B33">
        <f>13545.7*B32*0.001*9.8</f>
        <v>8363.1151800000025</v>
      </c>
      <c r="C33">
        <f t="shared" ref="C33:U33" si="24">13545.7*C32*0.001*9.8</f>
        <v>8097.6194600000017</v>
      </c>
      <c r="D33">
        <f t="shared" si="24"/>
        <v>7832.1237400000009</v>
      </c>
      <c r="E33">
        <f t="shared" si="24"/>
        <v>7301.1323000000011</v>
      </c>
      <c r="F33">
        <f t="shared" si="24"/>
        <v>6902.8887200000008</v>
      </c>
      <c r="G33">
        <f t="shared" si="24"/>
        <v>6504.6451400000014</v>
      </c>
      <c r="H33">
        <f t="shared" si="24"/>
        <v>6371.897280000001</v>
      </c>
      <c r="I33">
        <f t="shared" si="24"/>
        <v>6040.0276300000005</v>
      </c>
      <c r="J33">
        <f t="shared" si="24"/>
        <v>5708.1579800000009</v>
      </c>
      <c r="K33">
        <f t="shared" si="24"/>
        <v>5509.0361900000007</v>
      </c>
      <c r="L33">
        <f t="shared" si="24"/>
        <v>5177.1665400000011</v>
      </c>
      <c r="M33">
        <f t="shared" si="24"/>
        <v>5044.4186800000007</v>
      </c>
      <c r="N33">
        <f t="shared" si="24"/>
        <v>4712.549030000001</v>
      </c>
      <c r="O33">
        <f t="shared" si="24"/>
        <v>4447.0533100000002</v>
      </c>
      <c r="P33">
        <f t="shared" si="24"/>
        <v>4247.931520000001</v>
      </c>
      <c r="Q33">
        <f t="shared" si="24"/>
        <v>3982.4358000000002</v>
      </c>
      <c r="R33">
        <f t="shared" si="24"/>
        <v>3849.6879400000007</v>
      </c>
      <c r="S33">
        <f t="shared" si="24"/>
        <v>3584.1922200000004</v>
      </c>
      <c r="T33">
        <f t="shared" si="24"/>
        <v>3451.4443600000004</v>
      </c>
      <c r="U33">
        <f t="shared" si="24"/>
        <v>3318.6965</v>
      </c>
    </row>
    <row r="34" spans="1:21" x14ac:dyDescent="0.25">
      <c r="A34" s="2" t="s">
        <v>19</v>
      </c>
      <c r="B34">
        <f>1/B31</f>
        <v>3.1645569620253164E-3</v>
      </c>
      <c r="C34">
        <f t="shared" ref="C34:U34" si="25">1/C31</f>
        <v>3.1746031746031746E-3</v>
      </c>
      <c r="D34">
        <f t="shared" si="25"/>
        <v>3.1847133757961785E-3</v>
      </c>
      <c r="E34">
        <f t="shared" si="25"/>
        <v>3.1948881789137379E-3</v>
      </c>
      <c r="F34">
        <f t="shared" si="25"/>
        <v>3.205128205128205E-3</v>
      </c>
      <c r="G34">
        <f t="shared" si="25"/>
        <v>3.2154340836012861E-3</v>
      </c>
      <c r="H34">
        <f t="shared" si="25"/>
        <v>3.2258064516129032E-3</v>
      </c>
      <c r="I34">
        <f t="shared" si="25"/>
        <v>3.2362459546925568E-3</v>
      </c>
      <c r="J34">
        <f t="shared" si="25"/>
        <v>3.246753246753247E-3</v>
      </c>
      <c r="K34">
        <f t="shared" si="25"/>
        <v>3.2573289902280132E-3</v>
      </c>
      <c r="L34">
        <f t="shared" si="25"/>
        <v>3.2679738562091504E-3</v>
      </c>
      <c r="M34">
        <f t="shared" si="25"/>
        <v>3.2786885245901639E-3</v>
      </c>
      <c r="N34">
        <f t="shared" si="25"/>
        <v>3.2894736842105261E-3</v>
      </c>
      <c r="O34">
        <f t="shared" si="25"/>
        <v>3.3003300330033004E-3</v>
      </c>
      <c r="P34">
        <f t="shared" si="25"/>
        <v>3.3112582781456954E-3</v>
      </c>
      <c r="Q34">
        <f t="shared" si="25"/>
        <v>3.3222591362126247E-3</v>
      </c>
      <c r="R34">
        <f t="shared" si="25"/>
        <v>3.3333333333333335E-3</v>
      </c>
      <c r="S34">
        <f t="shared" si="25"/>
        <v>3.3444816053511705E-3</v>
      </c>
      <c r="T34">
        <f t="shared" si="25"/>
        <v>3.3557046979865771E-3</v>
      </c>
      <c r="U34">
        <f t="shared" si="25"/>
        <v>3.3670033670033669E-3</v>
      </c>
    </row>
    <row r="35" spans="1:21" x14ac:dyDescent="0.25">
      <c r="A35" s="2" t="s">
        <v>20</v>
      </c>
      <c r="B35">
        <f>LN(B33)</f>
        <v>9.0315862658563368</v>
      </c>
      <c r="C35">
        <f t="shared" ref="C35:U35" si="26">LN(C33)</f>
        <v>8.9993254036381156</v>
      </c>
      <c r="D35">
        <f t="shared" si="26"/>
        <v>8.965988983370524</v>
      </c>
      <c r="E35">
        <f t="shared" si="26"/>
        <v>8.8957847246972754</v>
      </c>
      <c r="F35">
        <f t="shared" si="26"/>
        <v>8.8396952580462322</v>
      </c>
      <c r="G35">
        <f t="shared" si="26"/>
        <v>8.7802718375754303</v>
      </c>
      <c r="H35">
        <f t="shared" si="26"/>
        <v>8.7596525503726959</v>
      </c>
      <c r="I35">
        <f t="shared" si="26"/>
        <v>8.7061638654217095</v>
      </c>
      <c r="J35">
        <f t="shared" si="26"/>
        <v>8.6496516551583671</v>
      </c>
      <c r="K35">
        <f t="shared" si="26"/>
        <v>8.6141449667014562</v>
      </c>
      <c r="L35">
        <f t="shared" si="26"/>
        <v>8.5520131855944506</v>
      </c>
      <c r="M35">
        <f t="shared" si="26"/>
        <v>8.5260376991911908</v>
      </c>
      <c r="N35">
        <f t="shared" si="26"/>
        <v>8.4579842359461743</v>
      </c>
      <c r="O35">
        <f t="shared" si="26"/>
        <v>8.3999969782958246</v>
      </c>
      <c r="P35">
        <f t="shared" si="26"/>
        <v>8.3541874422645304</v>
      </c>
      <c r="Q35">
        <f t="shared" si="26"/>
        <v>8.2896489211269593</v>
      </c>
      <c r="R35">
        <f t="shared" si="26"/>
        <v>8.255747369451278</v>
      </c>
      <c r="S35">
        <f t="shared" si="26"/>
        <v>8.1842884054691325</v>
      </c>
      <c r="T35">
        <f t="shared" si="26"/>
        <v>8.1465480774862868</v>
      </c>
      <c r="U35">
        <f t="shared" si="26"/>
        <v>8.1073273643330044</v>
      </c>
    </row>
    <row r="36" spans="1:21" x14ac:dyDescent="0.25">
      <c r="A36" s="2" t="s">
        <v>25</v>
      </c>
      <c r="C36">
        <f t="shared" ref="C36:U36" si="27">40680+33.724*8.31*373-33.724*8.31*C31</f>
        <v>56934.293520000007</v>
      </c>
      <c r="D36">
        <f t="shared" si="27"/>
        <v>57214.539959999995</v>
      </c>
      <c r="E36">
        <f t="shared" si="27"/>
        <v>57494.786399999997</v>
      </c>
      <c r="F36">
        <f t="shared" si="27"/>
        <v>57775.03284</v>
      </c>
      <c r="G36">
        <f t="shared" si="27"/>
        <v>58055.279280000002</v>
      </c>
      <c r="H36">
        <f t="shared" si="27"/>
        <v>58335.525720000005</v>
      </c>
      <c r="I36">
        <f t="shared" si="27"/>
        <v>58615.772160000008</v>
      </c>
      <c r="J36">
        <f t="shared" si="27"/>
        <v>58896.018599999996</v>
      </c>
      <c r="K36">
        <f t="shared" si="27"/>
        <v>59176.265039999998</v>
      </c>
      <c r="L36">
        <f t="shared" si="27"/>
        <v>59456.511480000001</v>
      </c>
      <c r="M36">
        <f t="shared" si="27"/>
        <v>59736.757920000004</v>
      </c>
      <c r="N36">
        <f t="shared" si="27"/>
        <v>60017.004360000006</v>
      </c>
      <c r="O36">
        <f t="shared" si="27"/>
        <v>60297.250799999994</v>
      </c>
      <c r="P36">
        <f t="shared" si="27"/>
        <v>60577.497239999997</v>
      </c>
      <c r="Q36">
        <f t="shared" si="27"/>
        <v>60857.74368</v>
      </c>
      <c r="R36">
        <f t="shared" si="27"/>
        <v>61137.990120000002</v>
      </c>
      <c r="S36">
        <f t="shared" si="27"/>
        <v>61418.236560000005</v>
      </c>
      <c r="T36">
        <f t="shared" si="27"/>
        <v>61698.483000000007</v>
      </c>
      <c r="U36">
        <f t="shared" si="27"/>
        <v>61978.729439999996</v>
      </c>
    </row>
    <row r="37" spans="1:21" x14ac:dyDescent="0.25">
      <c r="A37" s="2"/>
    </row>
    <row r="38" spans="1:21" x14ac:dyDescent="0.25">
      <c r="A38" s="2"/>
    </row>
    <row r="39" spans="1:21" x14ac:dyDescent="0.25">
      <c r="A39" s="2"/>
    </row>
    <row r="41" spans="1:21" x14ac:dyDescent="0.25">
      <c r="A41" t="s">
        <v>21</v>
      </c>
      <c r="B41">
        <f>44283.42+(4183-4000)*290.51-(4183-4000)*B21</f>
        <v>43095.75</v>
      </c>
      <c r="C41">
        <f t="shared" ref="C41:U41" si="28">44283.42+(4183-4000)*290.51-(4183-4000)*C21</f>
        <v>42912.75</v>
      </c>
      <c r="D41">
        <f t="shared" si="28"/>
        <v>42729.75</v>
      </c>
      <c r="E41">
        <f t="shared" si="28"/>
        <v>42546.75</v>
      </c>
      <c r="F41">
        <f>44283.42+(4183-4000)*290.51-(4183-4000)*F21</f>
        <v>42363.75</v>
      </c>
      <c r="G41">
        <f t="shared" si="28"/>
        <v>42180.75</v>
      </c>
      <c r="H41">
        <f t="shared" si="28"/>
        <v>41997.75</v>
      </c>
      <c r="I41">
        <f t="shared" si="28"/>
        <v>41814.75</v>
      </c>
      <c r="J41">
        <f t="shared" si="28"/>
        <v>41631.75</v>
      </c>
      <c r="K41">
        <f t="shared" si="28"/>
        <v>41448.75</v>
      </c>
      <c r="L41">
        <f t="shared" si="28"/>
        <v>41265.75</v>
      </c>
      <c r="M41">
        <f t="shared" si="28"/>
        <v>41082.75</v>
      </c>
      <c r="N41">
        <f t="shared" si="28"/>
        <v>40899.75</v>
      </c>
      <c r="O41">
        <f t="shared" si="28"/>
        <v>40716.75</v>
      </c>
      <c r="P41">
        <f t="shared" si="28"/>
        <v>40533.75</v>
      </c>
      <c r="Q41">
        <f t="shared" si="28"/>
        <v>40350.75</v>
      </c>
      <c r="R41">
        <f t="shared" si="28"/>
        <v>40167.75</v>
      </c>
      <c r="S41">
        <f t="shared" si="28"/>
        <v>39984.75</v>
      </c>
      <c r="T41">
        <f t="shared" si="28"/>
        <v>39801.75</v>
      </c>
      <c r="U41">
        <f t="shared" si="28"/>
        <v>39618.75</v>
      </c>
    </row>
    <row r="43" spans="1:21" x14ac:dyDescent="0.25">
      <c r="B43">
        <f>-2*1043991.57*B21+1651.74</f>
        <v>-620129340.83999991</v>
      </c>
      <c r="C43">
        <f t="shared" ref="C43:U43" si="29">-2*1043991.57*C21+1651.74</f>
        <v>-622217323.98000002</v>
      </c>
      <c r="D43">
        <f t="shared" si="29"/>
        <v>-624305307.12</v>
      </c>
      <c r="E43">
        <f t="shared" si="29"/>
        <v>-626393290.25999999</v>
      </c>
      <c r="F43">
        <f t="shared" si="29"/>
        <v>-628481273.39999998</v>
      </c>
      <c r="G43">
        <f t="shared" si="29"/>
        <v>-630569256.53999996</v>
      </c>
      <c r="H43">
        <f t="shared" si="29"/>
        <v>-632657239.67999995</v>
      </c>
      <c r="I43">
        <f t="shared" si="29"/>
        <v>-634745222.81999993</v>
      </c>
      <c r="J43">
        <f t="shared" si="29"/>
        <v>-636833205.95999992</v>
      </c>
      <c r="K43">
        <f t="shared" si="29"/>
        <v>-638921189.0999999</v>
      </c>
      <c r="L43">
        <f t="shared" si="29"/>
        <v>-641009172.24000001</v>
      </c>
      <c r="M43">
        <f t="shared" si="29"/>
        <v>-643097155.38</v>
      </c>
      <c r="N43">
        <f t="shared" si="29"/>
        <v>-645185138.51999998</v>
      </c>
      <c r="O43">
        <f t="shared" si="29"/>
        <v>-647273121.65999997</v>
      </c>
      <c r="P43">
        <f t="shared" si="29"/>
        <v>-649361104.79999995</v>
      </c>
      <c r="Q43">
        <f t="shared" si="29"/>
        <v>-651449087.93999994</v>
      </c>
      <c r="R43">
        <f t="shared" si="29"/>
        <v>-653537071.07999992</v>
      </c>
      <c r="S43">
        <f t="shared" si="29"/>
        <v>-655625054.21999991</v>
      </c>
      <c r="T43">
        <f t="shared" si="29"/>
        <v>-657713037.36000001</v>
      </c>
      <c r="U43">
        <f t="shared" si="29"/>
        <v>-659801020.5</v>
      </c>
    </row>
    <row r="44" spans="1:21" x14ac:dyDescent="0.25">
      <c r="A44" t="s">
        <v>4</v>
      </c>
      <c r="B44">
        <f>-8031*B43</f>
        <v>4980258736286.0391</v>
      </c>
      <c r="C44">
        <f t="shared" ref="C44:U44" si="30">-8031*C43</f>
        <v>4997027328883.3799</v>
      </c>
      <c r="D44">
        <f t="shared" si="30"/>
        <v>5013795921480.7197</v>
      </c>
      <c r="E44">
        <f t="shared" si="30"/>
        <v>5030564514078.0596</v>
      </c>
      <c r="F44">
        <f t="shared" si="30"/>
        <v>5047333106675.3994</v>
      </c>
      <c r="G44">
        <f t="shared" si="30"/>
        <v>5064101699272.7393</v>
      </c>
      <c r="H44">
        <f t="shared" si="30"/>
        <v>5080870291870.0791</v>
      </c>
      <c r="I44">
        <f t="shared" si="30"/>
        <v>5097638884467.4199</v>
      </c>
      <c r="J44">
        <f t="shared" si="30"/>
        <v>5114407477064.7598</v>
      </c>
      <c r="K44">
        <f t="shared" si="30"/>
        <v>5131176069662.0996</v>
      </c>
      <c r="L44">
        <f t="shared" si="30"/>
        <v>5147944662259.4404</v>
      </c>
      <c r="M44">
        <f t="shared" si="30"/>
        <v>5164713254856.7803</v>
      </c>
      <c r="N44">
        <f t="shared" si="30"/>
        <v>5181481847454.1201</v>
      </c>
      <c r="O44">
        <f t="shared" si="30"/>
        <v>5198250440051.46</v>
      </c>
      <c r="P44">
        <f t="shared" si="30"/>
        <v>5215019032648.7998</v>
      </c>
      <c r="Q44">
        <f t="shared" si="30"/>
        <v>5231787625246.1396</v>
      </c>
      <c r="R44">
        <f t="shared" si="30"/>
        <v>5248556217843.4795</v>
      </c>
      <c r="S44">
        <f t="shared" si="30"/>
        <v>5265324810440.8193</v>
      </c>
      <c r="T44">
        <f t="shared" si="30"/>
        <v>5282093403038.1602</v>
      </c>
      <c r="U44">
        <f t="shared" si="30"/>
        <v>5298861995635.5</v>
      </c>
    </row>
    <row r="45" spans="1:21" x14ac:dyDescent="0.25">
      <c r="K45">
        <v>43628.76</v>
      </c>
      <c r="Q45">
        <v>43366.32</v>
      </c>
    </row>
    <row r="46" spans="1:21" x14ac:dyDescent="0.25">
      <c r="A46" t="s">
        <v>26</v>
      </c>
      <c r="B46">
        <v>44003.7</v>
      </c>
    </row>
    <row r="49" spans="4:6" x14ac:dyDescent="0.25">
      <c r="D49">
        <v>297</v>
      </c>
      <c r="E49">
        <v>306</v>
      </c>
      <c r="F49">
        <v>312</v>
      </c>
    </row>
    <row r="50" spans="4:6" x14ac:dyDescent="0.25">
      <c r="D50">
        <v>44003.7</v>
      </c>
      <c r="E50">
        <v>43628.76</v>
      </c>
      <c r="F50">
        <v>43366.32</v>
      </c>
    </row>
    <row r="95" spans="4:5" x14ac:dyDescent="0.25">
      <c r="D95" s="17">
        <v>298.18</v>
      </c>
      <c r="E95" s="19">
        <v>32597.654492553458</v>
      </c>
    </row>
    <row r="96" spans="4:5" x14ac:dyDescent="0.25">
      <c r="D96" s="18">
        <v>299.08999999999997</v>
      </c>
      <c r="E96" s="20">
        <v>32966.856983539867</v>
      </c>
    </row>
    <row r="97" spans="4:5" x14ac:dyDescent="0.25">
      <c r="D97" s="18">
        <v>300.06</v>
      </c>
      <c r="E97" s="20">
        <v>32460.805103328144</v>
      </c>
    </row>
    <row r="98" spans="4:5" x14ac:dyDescent="0.25">
      <c r="D98" s="18">
        <v>301.08</v>
      </c>
      <c r="E98" s="20">
        <v>32853.601011138817</v>
      </c>
    </row>
    <row r="99" spans="4:5" x14ac:dyDescent="0.25">
      <c r="D99" s="18">
        <v>302.06</v>
      </c>
      <c r="E99" s="20">
        <v>33014.955556953806</v>
      </c>
    </row>
    <row r="100" spans="4:5" x14ac:dyDescent="0.25">
      <c r="D100" s="18">
        <v>304.08</v>
      </c>
      <c r="E100" s="20">
        <v>33550.29585547997</v>
      </c>
    </row>
    <row r="101" spans="4:5" x14ac:dyDescent="0.25">
      <c r="D101" s="18">
        <v>305.08</v>
      </c>
      <c r="E101" s="20">
        <v>33337.08537398059</v>
      </c>
    </row>
    <row r="102" spans="4:5" x14ac:dyDescent="0.25">
      <c r="D102" s="18">
        <v>306.08999999999997</v>
      </c>
      <c r="E102" s="20">
        <v>33722.273295871586</v>
      </c>
    </row>
    <row r="103" spans="4:5" x14ac:dyDescent="0.25">
      <c r="D103" s="18">
        <v>307.07499999999999</v>
      </c>
      <c r="E103" s="20">
        <v>33646.361896257913</v>
      </c>
    </row>
    <row r="104" spans="4:5" x14ac:dyDescent="0.25">
      <c r="D104" s="18">
        <v>308.08</v>
      </c>
      <c r="E104" s="20">
        <v>34043.24276025268</v>
      </c>
    </row>
    <row r="105" spans="4:5" x14ac:dyDescent="0.25">
      <c r="D105" s="18">
        <v>309.08</v>
      </c>
      <c r="E105" s="20">
        <v>34479.963818896314</v>
      </c>
    </row>
    <row r="106" spans="4:5" x14ac:dyDescent="0.25">
      <c r="D106" s="18">
        <v>310.07</v>
      </c>
      <c r="E106" s="20">
        <v>34944.403684232166</v>
      </c>
    </row>
    <row r="107" spans="4:5" x14ac:dyDescent="0.25">
      <c r="D107" s="18">
        <v>311.07</v>
      </c>
      <c r="E107" s="20">
        <v>35518.799544733978</v>
      </c>
    </row>
    <row r="108" spans="4:5" x14ac:dyDescent="0.25">
      <c r="D108" s="18">
        <v>312.05</v>
      </c>
      <c r="E108" s="20">
        <v>35648.495557464223</v>
      </c>
    </row>
    <row r="109" spans="4:5" x14ac:dyDescent="0.25">
      <c r="D109" s="18">
        <v>313.07</v>
      </c>
      <c r="E109" s="20">
        <v>35809.444896988251</v>
      </c>
    </row>
    <row r="110" spans="4:5" x14ac:dyDescent="0.25">
      <c r="D110" s="18">
        <v>314.05</v>
      </c>
      <c r="E110" s="20">
        <v>35902.789196364094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2017-03-15T06:29:54Z</cp:lastPrinted>
  <dcterms:created xsi:type="dcterms:W3CDTF">2017-02-26T15:47:30Z</dcterms:created>
  <dcterms:modified xsi:type="dcterms:W3CDTF">2017-03-15T06:30:32Z</dcterms:modified>
</cp:coreProperties>
</file>