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ki\Documents\Лабы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B16" i="1"/>
  <c r="B13" i="1"/>
  <c r="C12" i="1"/>
  <c r="D12" i="1"/>
  <c r="E12" i="1"/>
  <c r="F12" i="1"/>
  <c r="F13" i="1" s="1"/>
  <c r="G12" i="1"/>
  <c r="H12" i="1"/>
  <c r="I12" i="1"/>
  <c r="J12" i="1"/>
  <c r="J13" i="1" s="1"/>
  <c r="K12" i="1"/>
  <c r="L12" i="1"/>
  <c r="M12" i="1"/>
  <c r="N12" i="1"/>
  <c r="N13" i="1" s="1"/>
  <c r="O12" i="1"/>
  <c r="P12" i="1"/>
  <c r="Q12" i="1"/>
  <c r="R12" i="1"/>
  <c r="R13" i="1" s="1"/>
  <c r="S12" i="1"/>
  <c r="T12" i="1"/>
  <c r="U12" i="1"/>
  <c r="V12" i="1"/>
  <c r="V13" i="1" s="1"/>
  <c r="W12" i="1"/>
  <c r="X12" i="1"/>
  <c r="Y12" i="1"/>
  <c r="Z12" i="1"/>
  <c r="Z13" i="1" s="1"/>
  <c r="AA12" i="1"/>
  <c r="AB12" i="1"/>
  <c r="AC12" i="1"/>
  <c r="AD12" i="1"/>
  <c r="AD13" i="1" s="1"/>
  <c r="AE12" i="1"/>
  <c r="AF12" i="1"/>
  <c r="AG12" i="1"/>
  <c r="AH12" i="1"/>
  <c r="AH13" i="1" s="1"/>
  <c r="AI12" i="1"/>
  <c r="AJ12" i="1"/>
  <c r="AK12" i="1"/>
  <c r="AL12" i="1"/>
  <c r="AL13" i="1" s="1"/>
  <c r="AM12" i="1"/>
  <c r="AN12" i="1"/>
  <c r="AO12" i="1"/>
  <c r="B12" i="1"/>
  <c r="B11" i="1"/>
  <c r="B6" i="1"/>
  <c r="J10" i="1"/>
  <c r="C10" i="1"/>
  <c r="D10" i="1"/>
  <c r="E10" i="1"/>
  <c r="F10" i="1"/>
  <c r="G10" i="1"/>
  <c r="H10" i="1"/>
  <c r="I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B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W6" i="1" s="1"/>
  <c r="X11" i="1"/>
  <c r="Y11" i="1"/>
  <c r="Z11" i="1"/>
  <c r="Z6" i="1" s="1"/>
  <c r="AA11" i="1"/>
  <c r="AA6" i="1" s="1"/>
  <c r="AB11" i="1"/>
  <c r="AC11" i="1"/>
  <c r="AD11" i="1"/>
  <c r="AD6" i="1" s="1"/>
  <c r="AE11" i="1"/>
  <c r="AE6" i="1" s="1"/>
  <c r="AF11" i="1"/>
  <c r="AG11" i="1"/>
  <c r="AH11" i="1"/>
  <c r="AH6" i="1" s="1"/>
  <c r="AI11" i="1"/>
  <c r="AI6" i="1" s="1"/>
  <c r="AJ11" i="1"/>
  <c r="AK11" i="1"/>
  <c r="AL11" i="1"/>
  <c r="AL6" i="1" s="1"/>
  <c r="AM11" i="1"/>
  <c r="AM6" i="1" s="1"/>
  <c r="AN11" i="1"/>
  <c r="AO11" i="1"/>
  <c r="C11" i="1"/>
  <c r="B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V6" i="1" s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B15" i="1"/>
  <c r="C6" i="1"/>
  <c r="C13" i="1"/>
  <c r="D13" i="1"/>
  <c r="E13" i="1"/>
  <c r="G13" i="1"/>
  <c r="H13" i="1"/>
  <c r="I13" i="1"/>
  <c r="K13" i="1"/>
  <c r="L13" i="1"/>
  <c r="M13" i="1"/>
  <c r="O13" i="1"/>
  <c r="P13" i="1"/>
  <c r="Q13" i="1"/>
  <c r="S13" i="1"/>
  <c r="T13" i="1"/>
  <c r="U13" i="1"/>
  <c r="W13" i="1"/>
  <c r="X13" i="1"/>
  <c r="Y13" i="1"/>
  <c r="AA13" i="1"/>
  <c r="AB13" i="1"/>
  <c r="AC13" i="1"/>
  <c r="AE13" i="1"/>
  <c r="AF13" i="1"/>
  <c r="AG13" i="1"/>
  <c r="AI13" i="1"/>
  <c r="AJ13" i="1"/>
  <c r="AK13" i="1"/>
  <c r="AM13" i="1"/>
  <c r="AN13" i="1"/>
  <c r="AO13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X6" i="1"/>
  <c r="Y6" i="1"/>
  <c r="AB6" i="1"/>
  <c r="AC6" i="1"/>
  <c r="AF6" i="1"/>
  <c r="AG6" i="1"/>
  <c r="AJ6" i="1"/>
  <c r="AK6" i="1"/>
  <c r="AN6" i="1"/>
  <c r="AO6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B14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6" i="1" l="1"/>
  <c r="V5" i="1"/>
  <c r="Y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W5" i="1"/>
  <c r="X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5" i="1"/>
  <c r="W7" i="1" l="1"/>
  <c r="AO7" i="1" l="1"/>
  <c r="V7" i="1"/>
  <c r="AL7" i="1"/>
  <c r="J7" i="1"/>
  <c r="U7" i="1"/>
  <c r="C7" i="1"/>
  <c r="AJ7" i="1"/>
  <c r="AH7" i="1"/>
  <c r="AF7" i="1"/>
  <c r="AC7" i="1"/>
  <c r="K7" i="1"/>
  <c r="H7" i="1"/>
  <c r="Z7" i="1"/>
  <c r="AB7" i="1"/>
  <c r="AK7" i="1"/>
  <c r="S7" i="1"/>
  <c r="I7" i="1"/>
  <c r="G7" i="1"/>
  <c r="AN7" i="1"/>
  <c r="L7" i="1"/>
  <c r="AG7" i="1"/>
  <c r="X7" i="1"/>
  <c r="AD7" i="1"/>
  <c r="P7" i="1"/>
  <c r="R7" i="1"/>
  <c r="AM7" i="1"/>
  <c r="M7" i="1"/>
  <c r="D7" i="1"/>
  <c r="AE7" i="1"/>
  <c r="F7" i="1"/>
  <c r="AA7" i="1"/>
  <c r="Q7" i="1"/>
  <c r="B7" i="1"/>
  <c r="T7" i="1"/>
  <c r="N7" i="1"/>
  <c r="AI7" i="1"/>
  <c r="Y7" i="1"/>
  <c r="E7" i="1"/>
  <c r="O7" i="1"/>
  <c r="AP7" i="1" l="1"/>
  <c r="AP8" i="1" s="1"/>
</calcChain>
</file>

<file path=xl/sharedStrings.xml><?xml version="1.0" encoding="utf-8"?>
<sst xmlns="http://schemas.openxmlformats.org/spreadsheetml/2006/main" count="14" uniqueCount="12">
  <si>
    <t>T</t>
  </si>
  <si>
    <t>h mm</t>
  </si>
  <si>
    <t>P</t>
  </si>
  <si>
    <t>1/T</t>
  </si>
  <si>
    <t>ln P</t>
  </si>
  <si>
    <t>P'</t>
  </si>
  <si>
    <t>L</t>
  </si>
  <si>
    <t>L-Lср ^2</t>
  </si>
  <si>
    <t>dp/dt</t>
  </si>
  <si>
    <t>p'</t>
  </si>
  <si>
    <t>p' c</t>
  </si>
  <si>
    <t>sigmaP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</si>
</sst>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Рис.</a:t>
            </a:r>
            <a:r>
              <a:rPr lang="ru-RU" baseline="0"/>
              <a:t> 1. </a:t>
            </a:r>
            <a:r>
              <a:rPr lang="ru-RU"/>
              <a:t>Кривая равновесия воды и её насыщенного пара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6956504542326689"/>
          <c:y val="0.12503204908638979"/>
          <c:w val="0.78092465351552032"/>
          <c:h val="0.80309026910142423"/>
        </c:manualLayout>
      </c:layout>
      <c:scatterChart>
        <c:scatterStyle val="lineMarker"/>
        <c:varyColors val="0"/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Лист1!$B$1:$AO$1</c:f>
              <c:numCache>
                <c:formatCode>General</c:formatCode>
                <c:ptCount val="40"/>
                <c:pt idx="0">
                  <c:v>297</c:v>
                </c:pt>
                <c:pt idx="1">
                  <c:v>298</c:v>
                </c:pt>
                <c:pt idx="2">
                  <c:v>299</c:v>
                </c:pt>
                <c:pt idx="3">
                  <c:v>300</c:v>
                </c:pt>
                <c:pt idx="4">
                  <c:v>301</c:v>
                </c:pt>
                <c:pt idx="5">
                  <c:v>302</c:v>
                </c:pt>
                <c:pt idx="6">
                  <c:v>303</c:v>
                </c:pt>
                <c:pt idx="7">
                  <c:v>304</c:v>
                </c:pt>
                <c:pt idx="8">
                  <c:v>305</c:v>
                </c:pt>
                <c:pt idx="9">
                  <c:v>306</c:v>
                </c:pt>
                <c:pt idx="10">
                  <c:v>307</c:v>
                </c:pt>
                <c:pt idx="11">
                  <c:v>308</c:v>
                </c:pt>
                <c:pt idx="12">
                  <c:v>309</c:v>
                </c:pt>
                <c:pt idx="13">
                  <c:v>310</c:v>
                </c:pt>
                <c:pt idx="14">
                  <c:v>311</c:v>
                </c:pt>
                <c:pt idx="15">
                  <c:v>312</c:v>
                </c:pt>
                <c:pt idx="16">
                  <c:v>313</c:v>
                </c:pt>
                <c:pt idx="17">
                  <c:v>314</c:v>
                </c:pt>
                <c:pt idx="18">
                  <c:v>315</c:v>
                </c:pt>
                <c:pt idx="19">
                  <c:v>316</c:v>
                </c:pt>
                <c:pt idx="20">
                  <c:v>316</c:v>
                </c:pt>
                <c:pt idx="21">
                  <c:v>315</c:v>
                </c:pt>
                <c:pt idx="22">
                  <c:v>314</c:v>
                </c:pt>
                <c:pt idx="23">
                  <c:v>313</c:v>
                </c:pt>
                <c:pt idx="24">
                  <c:v>312</c:v>
                </c:pt>
                <c:pt idx="25">
                  <c:v>311</c:v>
                </c:pt>
                <c:pt idx="26">
                  <c:v>310</c:v>
                </c:pt>
                <c:pt idx="27">
                  <c:v>309</c:v>
                </c:pt>
                <c:pt idx="28">
                  <c:v>308</c:v>
                </c:pt>
                <c:pt idx="29">
                  <c:v>307</c:v>
                </c:pt>
                <c:pt idx="30">
                  <c:v>306</c:v>
                </c:pt>
                <c:pt idx="31">
                  <c:v>305</c:v>
                </c:pt>
                <c:pt idx="32">
                  <c:v>304</c:v>
                </c:pt>
                <c:pt idx="33">
                  <c:v>303</c:v>
                </c:pt>
                <c:pt idx="34">
                  <c:v>302</c:v>
                </c:pt>
                <c:pt idx="35">
                  <c:v>301</c:v>
                </c:pt>
                <c:pt idx="36">
                  <c:v>300</c:v>
                </c:pt>
                <c:pt idx="37">
                  <c:v>299</c:v>
                </c:pt>
                <c:pt idx="38">
                  <c:v>298</c:v>
                </c:pt>
                <c:pt idx="39">
                  <c:v>297</c:v>
                </c:pt>
              </c:numCache>
            </c:numRef>
          </c:xVal>
          <c:yVal>
            <c:numRef>
              <c:f>Лист1!$B$3:$AO$3</c:f>
              <c:numCache>
                <c:formatCode>General</c:formatCode>
                <c:ptCount val="40"/>
                <c:pt idx="0">
                  <c:v>2920.4529200000002</c:v>
                </c:pt>
                <c:pt idx="1">
                  <c:v>3053.2007800000006</c:v>
                </c:pt>
                <c:pt idx="2">
                  <c:v>3318.6965</c:v>
                </c:pt>
                <c:pt idx="3">
                  <c:v>3451.4443600000004</c:v>
                </c:pt>
                <c:pt idx="4">
                  <c:v>3716.9400800000003</c:v>
                </c:pt>
                <c:pt idx="5">
                  <c:v>3982.4358000000002</c:v>
                </c:pt>
                <c:pt idx="6">
                  <c:v>4115.1836600000006</c:v>
                </c:pt>
                <c:pt idx="7">
                  <c:v>4380.6793800000014</c:v>
                </c:pt>
                <c:pt idx="8">
                  <c:v>4646.1751000000004</c:v>
                </c:pt>
                <c:pt idx="9">
                  <c:v>4911.6708200000012</c:v>
                </c:pt>
                <c:pt idx="10">
                  <c:v>5177.1665400000011</c:v>
                </c:pt>
                <c:pt idx="11">
                  <c:v>5442.662260000001</c:v>
                </c:pt>
                <c:pt idx="12">
                  <c:v>5840.9058400000004</c:v>
                </c:pt>
                <c:pt idx="13">
                  <c:v>6106.4015600000012</c:v>
                </c:pt>
                <c:pt idx="14">
                  <c:v>6371.897280000001</c:v>
                </c:pt>
                <c:pt idx="15">
                  <c:v>6770.1408600000013</c:v>
                </c:pt>
                <c:pt idx="16">
                  <c:v>7102.010510000001</c:v>
                </c:pt>
                <c:pt idx="17">
                  <c:v>7500.2540900000013</c:v>
                </c:pt>
                <c:pt idx="18">
                  <c:v>7832.1237400000009</c:v>
                </c:pt>
                <c:pt idx="19">
                  <c:v>8363.1151800000025</c:v>
                </c:pt>
                <c:pt idx="20">
                  <c:v>8363.1151800000025</c:v>
                </c:pt>
                <c:pt idx="21">
                  <c:v>8097.6194600000017</c:v>
                </c:pt>
                <c:pt idx="22">
                  <c:v>7832.1237400000009</c:v>
                </c:pt>
                <c:pt idx="23">
                  <c:v>7301.1323000000011</c:v>
                </c:pt>
                <c:pt idx="24">
                  <c:v>6902.8887200000008</c:v>
                </c:pt>
                <c:pt idx="25">
                  <c:v>6504.6451400000014</c:v>
                </c:pt>
                <c:pt idx="26">
                  <c:v>6371.897280000001</c:v>
                </c:pt>
                <c:pt idx="27">
                  <c:v>6040.0276300000005</c:v>
                </c:pt>
                <c:pt idx="28">
                  <c:v>5708.1579800000009</c:v>
                </c:pt>
                <c:pt idx="29">
                  <c:v>5509.0361900000007</c:v>
                </c:pt>
                <c:pt idx="30">
                  <c:v>5177.1665400000011</c:v>
                </c:pt>
                <c:pt idx="31">
                  <c:v>5044.4186800000007</c:v>
                </c:pt>
                <c:pt idx="32">
                  <c:v>4712.549030000001</c:v>
                </c:pt>
                <c:pt idx="33">
                  <c:v>4447.0533100000002</c:v>
                </c:pt>
                <c:pt idx="34">
                  <c:v>4247.931520000001</c:v>
                </c:pt>
                <c:pt idx="35">
                  <c:v>3982.4358000000002</c:v>
                </c:pt>
                <c:pt idx="36">
                  <c:v>3849.6879400000007</c:v>
                </c:pt>
                <c:pt idx="37">
                  <c:v>3584.1922200000004</c:v>
                </c:pt>
                <c:pt idx="38">
                  <c:v>3451.4443600000004</c:v>
                </c:pt>
                <c:pt idx="39">
                  <c:v>3318.6965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8104"/>
        <c:axId val="119992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2"/>
                  <c:spPr>
                    <a:solidFill>
                      <a:schemeClr val="accent1"/>
                    </a:solidFill>
                    <a:ln w="9525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exp"/>
                  <c:dispRSqr val="0"/>
                  <c:dispEq val="1"/>
                  <c:trendlineLbl>
                    <c:layout>
                      <c:manualLayout>
                        <c:x val="-0.14083044236327302"/>
                        <c:y val="0.1195602668405118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ru-RU"/>
                      </a:p>
                    </c:txPr>
                  </c:trendlineLbl>
                </c:trendline>
                <c:errBars>
                  <c:errDir val="y"/>
                  <c:errBarType val="both"/>
                  <c:errValType val="cust"/>
                  <c:noEndCap val="0"/>
                  <c:plus>
                    <c:numLit>
                      <c:formatCode>General</c:formatCode>
                      <c:ptCount val="2"/>
                      <c:pt idx="0">
                        <c:v>0</c:v>
                      </c:pt>
                      <c:pt idx="1">
                        <c:v>2</c:v>
                      </c:pt>
                    </c:numLit>
                  </c:plus>
                  <c:minus>
                    <c:numLit>
                      <c:formatCode>General</c:formatCode>
                      <c:ptCount val="2"/>
                      <c:pt idx="0">
                        <c:v>0</c:v>
                      </c:pt>
                      <c:pt idx="1">
                        <c:v>2</c:v>
                      </c:pt>
                    </c:numLit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Лист1!$V$1:$AO$1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316</c:v>
                      </c:pt>
                      <c:pt idx="1">
                        <c:v>315</c:v>
                      </c:pt>
                      <c:pt idx="2">
                        <c:v>314</c:v>
                      </c:pt>
                      <c:pt idx="3">
                        <c:v>313</c:v>
                      </c:pt>
                      <c:pt idx="4">
                        <c:v>312</c:v>
                      </c:pt>
                      <c:pt idx="5">
                        <c:v>311</c:v>
                      </c:pt>
                      <c:pt idx="6">
                        <c:v>310</c:v>
                      </c:pt>
                      <c:pt idx="7">
                        <c:v>309</c:v>
                      </c:pt>
                      <c:pt idx="8">
                        <c:v>308</c:v>
                      </c:pt>
                      <c:pt idx="9">
                        <c:v>307</c:v>
                      </c:pt>
                      <c:pt idx="10">
                        <c:v>306</c:v>
                      </c:pt>
                      <c:pt idx="11">
                        <c:v>305</c:v>
                      </c:pt>
                      <c:pt idx="12">
                        <c:v>304</c:v>
                      </c:pt>
                      <c:pt idx="13">
                        <c:v>303</c:v>
                      </c:pt>
                      <c:pt idx="14">
                        <c:v>302</c:v>
                      </c:pt>
                      <c:pt idx="15">
                        <c:v>301</c:v>
                      </c:pt>
                      <c:pt idx="16">
                        <c:v>300</c:v>
                      </c:pt>
                      <c:pt idx="17">
                        <c:v>299</c:v>
                      </c:pt>
                      <c:pt idx="18">
                        <c:v>298</c:v>
                      </c:pt>
                      <c:pt idx="19">
                        <c:v>297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Лист1!$V$3:$AO$3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8363.1151800000025</c:v>
                      </c:pt>
                      <c:pt idx="1">
                        <c:v>8097.6194600000017</c:v>
                      </c:pt>
                      <c:pt idx="2">
                        <c:v>7832.1237400000009</c:v>
                      </c:pt>
                      <c:pt idx="3">
                        <c:v>7301.1323000000011</c:v>
                      </c:pt>
                      <c:pt idx="4">
                        <c:v>6902.8887200000008</c:v>
                      </c:pt>
                      <c:pt idx="5">
                        <c:v>6504.6451400000014</c:v>
                      </c:pt>
                      <c:pt idx="6">
                        <c:v>6371.897280000001</c:v>
                      </c:pt>
                      <c:pt idx="7">
                        <c:v>6040.0276300000005</c:v>
                      </c:pt>
                      <c:pt idx="8">
                        <c:v>5708.1579800000009</c:v>
                      </c:pt>
                      <c:pt idx="9">
                        <c:v>5509.0361900000007</c:v>
                      </c:pt>
                      <c:pt idx="10">
                        <c:v>5177.1665400000011</c:v>
                      </c:pt>
                      <c:pt idx="11">
                        <c:v>5044.4186800000007</c:v>
                      </c:pt>
                      <c:pt idx="12">
                        <c:v>4712.549030000001</c:v>
                      </c:pt>
                      <c:pt idx="13">
                        <c:v>4447.0533100000002</c:v>
                      </c:pt>
                      <c:pt idx="14">
                        <c:v>4247.931520000001</c:v>
                      </c:pt>
                      <c:pt idx="15">
                        <c:v>3982.4358000000002</c:v>
                      </c:pt>
                      <c:pt idx="16">
                        <c:v>3849.6879400000007</c:v>
                      </c:pt>
                      <c:pt idx="17">
                        <c:v>3584.1922200000004</c:v>
                      </c:pt>
                      <c:pt idx="18">
                        <c:v>3451.4443600000004</c:v>
                      </c:pt>
                      <c:pt idx="19">
                        <c:v>3318.6965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5"/>
                  <c:spPr>
                    <a:noFill/>
                    <a:ln w="9525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exp"/>
                  <c:dispRSqr val="0"/>
                  <c:dispEq val="1"/>
                  <c:trendlineLbl>
                    <c:layout>
                      <c:manualLayout>
                        <c:x val="0.11252638562452907"/>
                        <c:y val="0.2516762776771528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ru-RU"/>
                      </a:p>
                    </c:txPr>
                  </c:trendlineLbl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Лист1!$B$1:$U$1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297</c:v>
                      </c:pt>
                      <c:pt idx="1">
                        <c:v>298</c:v>
                      </c:pt>
                      <c:pt idx="2">
                        <c:v>299</c:v>
                      </c:pt>
                      <c:pt idx="3">
                        <c:v>300</c:v>
                      </c:pt>
                      <c:pt idx="4">
                        <c:v>301</c:v>
                      </c:pt>
                      <c:pt idx="5">
                        <c:v>302</c:v>
                      </c:pt>
                      <c:pt idx="6">
                        <c:v>303</c:v>
                      </c:pt>
                      <c:pt idx="7">
                        <c:v>304</c:v>
                      </c:pt>
                      <c:pt idx="8">
                        <c:v>305</c:v>
                      </c:pt>
                      <c:pt idx="9">
                        <c:v>306</c:v>
                      </c:pt>
                      <c:pt idx="10">
                        <c:v>307</c:v>
                      </c:pt>
                      <c:pt idx="11">
                        <c:v>308</c:v>
                      </c:pt>
                      <c:pt idx="12">
                        <c:v>309</c:v>
                      </c:pt>
                      <c:pt idx="13">
                        <c:v>310</c:v>
                      </c:pt>
                      <c:pt idx="14">
                        <c:v>311</c:v>
                      </c:pt>
                      <c:pt idx="15">
                        <c:v>312</c:v>
                      </c:pt>
                      <c:pt idx="16">
                        <c:v>313</c:v>
                      </c:pt>
                      <c:pt idx="17">
                        <c:v>314</c:v>
                      </c:pt>
                      <c:pt idx="18">
                        <c:v>315</c:v>
                      </c:pt>
                      <c:pt idx="19">
                        <c:v>316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Лист1!$B$3:$U$3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2920.4529200000002</c:v>
                      </c:pt>
                      <c:pt idx="1">
                        <c:v>3053.2007800000006</c:v>
                      </c:pt>
                      <c:pt idx="2">
                        <c:v>3318.6965</c:v>
                      </c:pt>
                      <c:pt idx="3">
                        <c:v>3451.4443600000004</c:v>
                      </c:pt>
                      <c:pt idx="4">
                        <c:v>3716.9400800000003</c:v>
                      </c:pt>
                      <c:pt idx="5">
                        <c:v>3982.4358000000002</c:v>
                      </c:pt>
                      <c:pt idx="6">
                        <c:v>4115.1836600000006</c:v>
                      </c:pt>
                      <c:pt idx="7">
                        <c:v>4380.6793800000014</c:v>
                      </c:pt>
                      <c:pt idx="8">
                        <c:v>4646.1751000000004</c:v>
                      </c:pt>
                      <c:pt idx="9">
                        <c:v>4911.6708200000012</c:v>
                      </c:pt>
                      <c:pt idx="10">
                        <c:v>5177.1665400000011</c:v>
                      </c:pt>
                      <c:pt idx="11">
                        <c:v>5442.662260000001</c:v>
                      </c:pt>
                      <c:pt idx="12">
                        <c:v>5840.9058400000004</c:v>
                      </c:pt>
                      <c:pt idx="13">
                        <c:v>6106.4015600000012</c:v>
                      </c:pt>
                      <c:pt idx="14">
                        <c:v>6371.897280000001</c:v>
                      </c:pt>
                      <c:pt idx="15">
                        <c:v>6770.1408600000013</c:v>
                      </c:pt>
                      <c:pt idx="16">
                        <c:v>7102.010510000001</c:v>
                      </c:pt>
                      <c:pt idx="17">
                        <c:v>7500.2540900000013</c:v>
                      </c:pt>
                      <c:pt idx="18">
                        <c:v>7832.1237400000009</c:v>
                      </c:pt>
                      <c:pt idx="19">
                        <c:v>8363.1151800000025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199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Т,</a:t>
                </a:r>
                <a:r>
                  <a:rPr lang="ru-RU" baseline="0"/>
                  <a:t> К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5754819792090375"/>
              <c:y val="0.921314422853787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99280"/>
        <c:crosses val="autoZero"/>
        <c:crossBetween val="midCat"/>
      </c:valAx>
      <c:valAx>
        <c:axId val="1199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P,</a:t>
                </a:r>
                <a:r>
                  <a:rPr lang="en-GB" baseline="0"/>
                  <a:t> </a:t>
                </a:r>
                <a:r>
                  <a:rPr lang="ru-RU" baseline="0"/>
                  <a:t>Па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2146540344195602E-2"/>
              <c:y val="0.155549733678633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98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Рис. 2. Зависимость </a:t>
            </a:r>
            <a:r>
              <a:rPr lang="en-GB"/>
              <a:t>ln</a:t>
            </a:r>
            <a:r>
              <a:rPr lang="ru-RU"/>
              <a:t> </a:t>
            </a:r>
            <a:r>
              <a:rPr lang="en-GB"/>
              <a:t>P</a:t>
            </a:r>
            <a:r>
              <a:rPr lang="en-GB" baseline="0"/>
              <a:t> </a:t>
            </a:r>
            <a:r>
              <a:rPr lang="ru-RU" baseline="0"/>
              <a:t>от </a:t>
            </a:r>
            <a:r>
              <a:rPr lang="en-GB" baseline="0"/>
              <a:t>1/</a:t>
            </a:r>
            <a:r>
              <a:rPr lang="ru-RU" baseline="0"/>
              <a:t>Т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4315445243317854"/>
          <c:y val="0.10211101206837649"/>
          <c:w val="0.78578357120629405"/>
          <c:h val="0.8169399061097997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>
                    <a:alpha val="48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6522081260818514E-2"/>
                  <c:y val="-1.8943629663089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Лист1!$B$4:$AO$4</c:f>
              <c:numCache>
                <c:formatCode>0.00000</c:formatCode>
                <c:ptCount val="40"/>
                <c:pt idx="0">
                  <c:v>3.3670033670033669E-3</c:v>
                </c:pt>
                <c:pt idx="1">
                  <c:v>3.3557046979865771E-3</c:v>
                </c:pt>
                <c:pt idx="2">
                  <c:v>3.3444816053511705E-3</c:v>
                </c:pt>
                <c:pt idx="3">
                  <c:v>3.3333333333333335E-3</c:v>
                </c:pt>
                <c:pt idx="4">
                  <c:v>3.3222591362126247E-3</c:v>
                </c:pt>
                <c:pt idx="5">
                  <c:v>3.3112582781456954E-3</c:v>
                </c:pt>
                <c:pt idx="6">
                  <c:v>3.3003300330033004E-3</c:v>
                </c:pt>
                <c:pt idx="7">
                  <c:v>3.2894736842105261E-3</c:v>
                </c:pt>
                <c:pt idx="8">
                  <c:v>3.2786885245901639E-3</c:v>
                </c:pt>
                <c:pt idx="9">
                  <c:v>3.2679738562091504E-3</c:v>
                </c:pt>
                <c:pt idx="10">
                  <c:v>3.2573289902280132E-3</c:v>
                </c:pt>
                <c:pt idx="11">
                  <c:v>3.246753246753247E-3</c:v>
                </c:pt>
                <c:pt idx="12">
                  <c:v>3.2362459546925568E-3</c:v>
                </c:pt>
                <c:pt idx="13">
                  <c:v>3.2258064516129032E-3</c:v>
                </c:pt>
                <c:pt idx="14">
                  <c:v>3.2154340836012861E-3</c:v>
                </c:pt>
                <c:pt idx="15">
                  <c:v>3.205128205128205E-3</c:v>
                </c:pt>
                <c:pt idx="16">
                  <c:v>3.1948881789137379E-3</c:v>
                </c:pt>
                <c:pt idx="17">
                  <c:v>3.1847133757961785E-3</c:v>
                </c:pt>
                <c:pt idx="18">
                  <c:v>3.1746031746031746E-3</c:v>
                </c:pt>
                <c:pt idx="19">
                  <c:v>3.1645569620253164E-3</c:v>
                </c:pt>
                <c:pt idx="20">
                  <c:v>3.1645569620253164E-3</c:v>
                </c:pt>
                <c:pt idx="21">
                  <c:v>3.1746031746031746E-3</c:v>
                </c:pt>
                <c:pt idx="22">
                  <c:v>3.1847133757961785E-3</c:v>
                </c:pt>
                <c:pt idx="23">
                  <c:v>3.1948881789137379E-3</c:v>
                </c:pt>
                <c:pt idx="24">
                  <c:v>3.205128205128205E-3</c:v>
                </c:pt>
                <c:pt idx="25">
                  <c:v>3.2154340836012861E-3</c:v>
                </c:pt>
                <c:pt idx="26">
                  <c:v>3.2258064516129032E-3</c:v>
                </c:pt>
                <c:pt idx="27">
                  <c:v>3.2362459546925568E-3</c:v>
                </c:pt>
                <c:pt idx="28">
                  <c:v>3.246753246753247E-3</c:v>
                </c:pt>
                <c:pt idx="29">
                  <c:v>3.2573289902280132E-3</c:v>
                </c:pt>
                <c:pt idx="30">
                  <c:v>3.2679738562091504E-3</c:v>
                </c:pt>
                <c:pt idx="31">
                  <c:v>3.2786885245901639E-3</c:v>
                </c:pt>
                <c:pt idx="32">
                  <c:v>3.2894736842105261E-3</c:v>
                </c:pt>
                <c:pt idx="33">
                  <c:v>3.3003300330033004E-3</c:v>
                </c:pt>
                <c:pt idx="34">
                  <c:v>3.3112582781456954E-3</c:v>
                </c:pt>
                <c:pt idx="35">
                  <c:v>3.3222591362126247E-3</c:v>
                </c:pt>
                <c:pt idx="36">
                  <c:v>3.3333333333333335E-3</c:v>
                </c:pt>
                <c:pt idx="37">
                  <c:v>3.3444816053511705E-3</c:v>
                </c:pt>
                <c:pt idx="38">
                  <c:v>3.3557046979865771E-3</c:v>
                </c:pt>
                <c:pt idx="39">
                  <c:v>3.3670033670033669E-3</c:v>
                </c:pt>
              </c:numCache>
            </c:numRef>
          </c:xVal>
          <c:yVal>
            <c:numRef>
              <c:f>Лист1!$B$8:$AO$8</c:f>
              <c:numCache>
                <c:formatCode>0.00</c:formatCode>
                <c:ptCount val="40"/>
                <c:pt idx="0">
                  <c:v>7.9794939928231203</c:v>
                </c:pt>
                <c:pt idx="1">
                  <c:v>8.0239457553939548</c:v>
                </c:pt>
                <c:pt idx="2">
                  <c:v>8.1073273643330044</c:v>
                </c:pt>
                <c:pt idx="3">
                  <c:v>8.1465480774862868</c:v>
                </c:pt>
                <c:pt idx="4">
                  <c:v>8.2206560496400076</c:v>
                </c:pt>
                <c:pt idx="5">
                  <c:v>8.2896489211269593</c:v>
                </c:pt>
                <c:pt idx="6">
                  <c:v>8.3224387439499505</c:v>
                </c:pt>
                <c:pt idx="7">
                  <c:v>8.3849591009312849</c:v>
                </c:pt>
                <c:pt idx="8">
                  <c:v>8.4437996009542182</c:v>
                </c:pt>
                <c:pt idx="9">
                  <c:v>8.4993694521090291</c:v>
                </c:pt>
                <c:pt idx="10">
                  <c:v>8.5520131855944506</c:v>
                </c:pt>
                <c:pt idx="11">
                  <c:v>8.6020236061691122</c:v>
                </c:pt>
                <c:pt idx="12">
                  <c:v>8.6726411733830648</c:v>
                </c:pt>
                <c:pt idx="13">
                  <c:v>8.7170929359539002</c:v>
                </c:pt>
                <c:pt idx="14">
                  <c:v>8.7596525503726959</c:v>
                </c:pt>
                <c:pt idx="15">
                  <c:v>8.8202771721891295</c:v>
                </c:pt>
                <c:pt idx="16">
                  <c:v>8.8681331933667646</c:v>
                </c:pt>
                <c:pt idx="17">
                  <c:v>8.9226921776171988</c:v>
                </c:pt>
                <c:pt idx="18">
                  <c:v>8.965988983370524</c:v>
                </c:pt>
                <c:pt idx="19">
                  <c:v>9.0315862658563368</c:v>
                </c:pt>
                <c:pt idx="20">
                  <c:v>9.0315862658563368</c:v>
                </c:pt>
                <c:pt idx="21">
                  <c:v>8.9993254036381156</c:v>
                </c:pt>
                <c:pt idx="22">
                  <c:v>8.965988983370524</c:v>
                </c:pt>
                <c:pt idx="23">
                  <c:v>8.8957847246972754</c:v>
                </c:pt>
                <c:pt idx="24">
                  <c:v>8.8396952580462322</c:v>
                </c:pt>
                <c:pt idx="25">
                  <c:v>8.7802718375754303</c:v>
                </c:pt>
                <c:pt idx="26">
                  <c:v>8.7596525503726959</c:v>
                </c:pt>
                <c:pt idx="27">
                  <c:v>8.7061638654217095</c:v>
                </c:pt>
                <c:pt idx="28">
                  <c:v>8.6496516551583671</c:v>
                </c:pt>
                <c:pt idx="29">
                  <c:v>8.6141449667014562</c:v>
                </c:pt>
                <c:pt idx="30">
                  <c:v>8.5520131855944506</c:v>
                </c:pt>
                <c:pt idx="31">
                  <c:v>8.5260376991911908</c:v>
                </c:pt>
                <c:pt idx="32">
                  <c:v>8.4579842359461743</c:v>
                </c:pt>
                <c:pt idx="33">
                  <c:v>8.3999969782958246</c:v>
                </c:pt>
                <c:pt idx="34">
                  <c:v>8.3541874422645304</c:v>
                </c:pt>
                <c:pt idx="35">
                  <c:v>8.2896489211269593</c:v>
                </c:pt>
                <c:pt idx="36">
                  <c:v>8.255747369451278</c:v>
                </c:pt>
                <c:pt idx="37">
                  <c:v>8.1842884054691325</c:v>
                </c:pt>
                <c:pt idx="38">
                  <c:v>8.1465480774862868</c:v>
                </c:pt>
                <c:pt idx="39">
                  <c:v>8.1073273643330044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03944"/>
        <c:axId val="15710355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Лист1!$B$13:$U$13</c15:sqref>
                        </c15:formulaRef>
                      </c:ext>
                    </c:extLst>
                    <c:numCache>
                      <c:formatCode>0.00000</c:formatCode>
                      <c:ptCount val="20"/>
                      <c:pt idx="0">
                        <c:v>38189.087816570995</c:v>
                      </c:pt>
                      <c:pt idx="1">
                        <c:v>38753.312342604746</c:v>
                      </c:pt>
                      <c:pt idx="2">
                        <c:v>37823.488954764674</c:v>
                      </c:pt>
                      <c:pt idx="3">
                        <c:v>38581.88800181495</c:v>
                      </c:pt>
                      <c:pt idx="4">
                        <c:v>38005.319048809171</c:v>
                      </c:pt>
                      <c:pt idx="5">
                        <c:v>37628.523301074201</c:v>
                      </c:pt>
                      <c:pt idx="6">
                        <c:v>38628.090550697467</c:v>
                      </c:pt>
                      <c:pt idx="7">
                        <c:v>38491.784980937562</c:v>
                      </c:pt>
                      <c:pt idx="8">
                        <c:v>38496.532817665669</c:v>
                      </c:pt>
                      <c:pt idx="9">
                        <c:v>38626.582182246973</c:v>
                      </c:pt>
                      <c:pt idx="10">
                        <c:v>38869.81555359823</c:v>
                      </c:pt>
                      <c:pt idx="11">
                        <c:v>39216.886115341382</c:v>
                      </c:pt>
                      <c:pt idx="12">
                        <c:v>38759.219215141122</c:v>
                      </c:pt>
                      <c:pt idx="13">
                        <c:v>39321.62996338433</c:v>
                      </c:pt>
                      <c:pt idx="14">
                        <c:v>39966.924195047701</c:v>
                      </c:pt>
                      <c:pt idx="15">
                        <c:v>39894.721689512633</c:v>
                      </c:pt>
                      <c:pt idx="16">
                        <c:v>40333.56164589071</c:v>
                      </c:pt>
                      <c:pt idx="17">
                        <c:v>40503.988741762063</c:v>
                      </c:pt>
                      <c:pt idx="18">
                        <c:v>41134.982503808562</c:v>
                      </c:pt>
                      <c:pt idx="19">
                        <c:v>40853.674421616168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Лист1!$B$14:$U$14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13.274786000000001</c:v>
                      </c:pt>
                      <c:pt idx="1">
                        <c:v>13.274786000000004</c:v>
                      </c:pt>
                      <c:pt idx="2">
                        <c:v>13.274786000000001</c:v>
                      </c:pt>
                      <c:pt idx="3">
                        <c:v>13.274786000000002</c:v>
                      </c:pt>
                      <c:pt idx="4">
                        <c:v>13.274786000000002</c:v>
                      </c:pt>
                      <c:pt idx="5">
                        <c:v>13.274786000000002</c:v>
                      </c:pt>
                      <c:pt idx="6">
                        <c:v>13.274786000000002</c:v>
                      </c:pt>
                      <c:pt idx="7">
                        <c:v>13.274786000000004</c:v>
                      </c:pt>
                      <c:pt idx="8">
                        <c:v>13.274786000000001</c:v>
                      </c:pt>
                      <c:pt idx="9">
                        <c:v>13.274786000000004</c:v>
                      </c:pt>
                      <c:pt idx="10">
                        <c:v>13.274786000000004</c:v>
                      </c:pt>
                      <c:pt idx="11">
                        <c:v>13.274786000000002</c:v>
                      </c:pt>
                      <c:pt idx="12">
                        <c:v>13.274786000000001</c:v>
                      </c:pt>
                      <c:pt idx="13">
                        <c:v>13.274786000000004</c:v>
                      </c:pt>
                      <c:pt idx="14">
                        <c:v>13.274786000000004</c:v>
                      </c:pt>
                      <c:pt idx="15">
                        <c:v>13.274786000000002</c:v>
                      </c:pt>
                      <c:pt idx="16">
                        <c:v>13.274786000000002</c:v>
                      </c:pt>
                      <c:pt idx="17">
                        <c:v>13.274786000000004</c:v>
                      </c:pt>
                      <c:pt idx="18">
                        <c:v>13.274786000000002</c:v>
                      </c:pt>
                      <c:pt idx="19">
                        <c:v>13.274786000000004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57103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1/T,</a:t>
                </a:r>
                <a:r>
                  <a:rPr lang="en-GB" baseline="0"/>
                  <a:t> K^(-1)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200888892744107"/>
              <c:y val="0.956843067750433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03552"/>
        <c:crosses val="autoZero"/>
        <c:crossBetween val="midCat"/>
      </c:valAx>
      <c:valAx>
        <c:axId val="15710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</a:t>
                </a:r>
                <a:r>
                  <a:rPr lang="en-GB" baseline="0"/>
                  <a:t> P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7683181464562365E-2"/>
              <c:y val="0.103860902664395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03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95981</xdr:colOff>
      <xdr:row>16</xdr:row>
      <xdr:rowOff>103522</xdr:rowOff>
    </xdr:from>
    <xdr:to>
      <xdr:col>6</xdr:col>
      <xdr:colOff>682369</xdr:colOff>
      <xdr:row>42</xdr:row>
      <xdr:rowOff>77510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286782</xdr:colOff>
      <xdr:row>80</xdr:row>
      <xdr:rowOff>29351</xdr:rowOff>
    </xdr:from>
    <xdr:to>
      <xdr:col>12</xdr:col>
      <xdr:colOff>688195</xdr:colOff>
      <xdr:row>101</xdr:row>
      <xdr:rowOff>100956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"/>
  <sheetViews>
    <sheetView tabSelected="1" zoomScale="98" zoomScaleNormal="98" workbookViewId="0">
      <selection activeCell="B4" sqref="B4"/>
    </sheetView>
  </sheetViews>
  <sheetFormatPr defaultRowHeight="15" x14ac:dyDescent="0.25"/>
  <cols>
    <col min="2" max="2" width="12.140625" bestFit="1" customWidth="1"/>
    <col min="3" max="3" width="11.5703125" customWidth="1"/>
    <col min="4" max="4" width="9.85546875" customWidth="1"/>
    <col min="5" max="5" width="11.140625" customWidth="1"/>
    <col min="6" max="7" width="11.7109375" customWidth="1"/>
    <col min="8" max="8" width="10.42578125" customWidth="1"/>
    <col min="9" max="9" width="10.85546875" customWidth="1"/>
    <col min="10" max="10" width="11.42578125" customWidth="1"/>
    <col min="11" max="11" width="11" customWidth="1"/>
    <col min="12" max="12" width="10.7109375" customWidth="1"/>
    <col min="13" max="14" width="10.85546875" customWidth="1"/>
    <col min="15" max="15" width="11.140625" customWidth="1"/>
    <col min="16" max="16" width="11.7109375" customWidth="1"/>
    <col min="17" max="20" width="10.42578125" bestFit="1" customWidth="1"/>
    <col min="21" max="21" width="11.42578125" customWidth="1"/>
    <col min="22" max="22" width="15.5703125" customWidth="1"/>
    <col min="23" max="24" width="11.28515625" customWidth="1"/>
    <col min="25" max="39" width="10.42578125" bestFit="1" customWidth="1"/>
    <col min="40" max="41" width="11.28515625" bestFit="1" customWidth="1"/>
    <col min="42" max="42" width="12.140625" bestFit="1" customWidth="1"/>
  </cols>
  <sheetData>
    <row r="1" spans="1:42" x14ac:dyDescent="0.25">
      <c r="A1" t="s">
        <v>0</v>
      </c>
      <c r="B1">
        <v>297</v>
      </c>
      <c r="C1">
        <v>298</v>
      </c>
      <c r="D1">
        <v>299</v>
      </c>
      <c r="E1">
        <v>300</v>
      </c>
      <c r="F1">
        <v>301</v>
      </c>
      <c r="G1">
        <v>302</v>
      </c>
      <c r="H1">
        <v>303</v>
      </c>
      <c r="I1">
        <v>304</v>
      </c>
      <c r="J1">
        <v>305</v>
      </c>
      <c r="K1">
        <v>306</v>
      </c>
      <c r="L1">
        <v>307</v>
      </c>
      <c r="M1">
        <v>308</v>
      </c>
      <c r="N1">
        <v>309</v>
      </c>
      <c r="O1">
        <v>310</v>
      </c>
      <c r="P1">
        <v>311</v>
      </c>
      <c r="Q1">
        <v>312</v>
      </c>
      <c r="R1">
        <v>313</v>
      </c>
      <c r="S1">
        <v>314</v>
      </c>
      <c r="T1">
        <v>315</v>
      </c>
      <c r="U1">
        <v>316</v>
      </c>
      <c r="V1" s="2">
        <v>316</v>
      </c>
      <c r="W1" s="2">
        <v>315</v>
      </c>
      <c r="X1" s="2">
        <v>314</v>
      </c>
      <c r="Y1" s="2">
        <v>313</v>
      </c>
      <c r="Z1" s="2">
        <v>312</v>
      </c>
      <c r="AA1" s="2">
        <v>311</v>
      </c>
      <c r="AB1" s="2">
        <v>310</v>
      </c>
      <c r="AC1" s="2">
        <v>309</v>
      </c>
      <c r="AD1" s="2">
        <v>308</v>
      </c>
      <c r="AE1" s="2">
        <v>307</v>
      </c>
      <c r="AF1" s="2">
        <v>306</v>
      </c>
      <c r="AG1" s="2">
        <v>305</v>
      </c>
      <c r="AH1" s="2">
        <v>304</v>
      </c>
      <c r="AI1" s="2">
        <v>303</v>
      </c>
      <c r="AJ1" s="2">
        <v>302</v>
      </c>
      <c r="AK1" s="2">
        <v>301</v>
      </c>
      <c r="AL1" s="2">
        <v>300</v>
      </c>
      <c r="AM1" s="2">
        <v>299</v>
      </c>
      <c r="AN1" s="2">
        <v>298</v>
      </c>
      <c r="AO1" s="2">
        <v>297</v>
      </c>
    </row>
    <row r="2" spans="1:42" x14ac:dyDescent="0.25">
      <c r="A2" t="s">
        <v>1</v>
      </c>
      <c r="B2">
        <v>22</v>
      </c>
      <c r="C2">
        <v>23</v>
      </c>
      <c r="D2">
        <v>25</v>
      </c>
      <c r="E2">
        <v>26</v>
      </c>
      <c r="F2">
        <v>28</v>
      </c>
      <c r="G2">
        <v>30</v>
      </c>
      <c r="H2">
        <v>31</v>
      </c>
      <c r="I2">
        <v>33</v>
      </c>
      <c r="J2">
        <v>35</v>
      </c>
      <c r="K2">
        <v>37</v>
      </c>
      <c r="L2">
        <v>39</v>
      </c>
      <c r="M2">
        <v>41</v>
      </c>
      <c r="N2">
        <v>44</v>
      </c>
      <c r="O2">
        <v>46</v>
      </c>
      <c r="P2">
        <v>48</v>
      </c>
      <c r="Q2">
        <v>51</v>
      </c>
      <c r="R2">
        <v>53.5</v>
      </c>
      <c r="S2">
        <v>56.5</v>
      </c>
      <c r="T2">
        <v>59</v>
      </c>
      <c r="U2">
        <v>63</v>
      </c>
      <c r="V2" s="2">
        <v>63</v>
      </c>
      <c r="W2" s="2">
        <v>61</v>
      </c>
      <c r="X2" s="2">
        <v>59</v>
      </c>
      <c r="Y2" s="2">
        <v>55</v>
      </c>
      <c r="Z2" s="2">
        <v>52</v>
      </c>
      <c r="AA2" s="2">
        <v>49</v>
      </c>
      <c r="AB2" s="2">
        <v>48</v>
      </c>
      <c r="AC2" s="2">
        <v>45.5</v>
      </c>
      <c r="AD2" s="2">
        <v>43</v>
      </c>
      <c r="AE2" s="2">
        <v>41.5</v>
      </c>
      <c r="AF2" s="2">
        <v>39</v>
      </c>
      <c r="AG2" s="2">
        <v>38</v>
      </c>
      <c r="AH2" s="2">
        <v>35.5</v>
      </c>
      <c r="AI2" s="2">
        <v>33.5</v>
      </c>
      <c r="AJ2" s="2">
        <v>32</v>
      </c>
      <c r="AK2" s="2">
        <v>30</v>
      </c>
      <c r="AL2" s="2">
        <v>29</v>
      </c>
      <c r="AM2" s="2">
        <v>27</v>
      </c>
      <c r="AN2" s="2">
        <v>26</v>
      </c>
      <c r="AO2" s="2">
        <v>25</v>
      </c>
    </row>
    <row r="3" spans="1:42" x14ac:dyDescent="0.25">
      <c r="A3" t="s">
        <v>2</v>
      </c>
      <c r="B3" s="2">
        <f>13545.7*B2*0.001*9.8</f>
        <v>2920.4529200000002</v>
      </c>
      <c r="C3" s="2">
        <f t="shared" ref="C3:U3" si="0">13545.7*C2*0.001*9.8</f>
        <v>3053.2007800000006</v>
      </c>
      <c r="D3" s="2">
        <f t="shared" si="0"/>
        <v>3318.6965</v>
      </c>
      <c r="E3" s="2">
        <f t="shared" si="0"/>
        <v>3451.4443600000004</v>
      </c>
      <c r="F3" s="2">
        <f t="shared" si="0"/>
        <v>3716.9400800000003</v>
      </c>
      <c r="G3" s="2">
        <f t="shared" si="0"/>
        <v>3982.4358000000002</v>
      </c>
      <c r="H3" s="2">
        <f t="shared" si="0"/>
        <v>4115.1836600000006</v>
      </c>
      <c r="I3" s="2">
        <f t="shared" si="0"/>
        <v>4380.6793800000014</v>
      </c>
      <c r="J3" s="2">
        <f t="shared" si="0"/>
        <v>4646.1751000000004</v>
      </c>
      <c r="K3" s="2">
        <f t="shared" si="0"/>
        <v>4911.6708200000012</v>
      </c>
      <c r="L3" s="2">
        <f t="shared" si="0"/>
        <v>5177.1665400000011</v>
      </c>
      <c r="M3" s="2">
        <f t="shared" si="0"/>
        <v>5442.662260000001</v>
      </c>
      <c r="N3" s="2">
        <f t="shared" si="0"/>
        <v>5840.9058400000004</v>
      </c>
      <c r="O3" s="2">
        <f t="shared" si="0"/>
        <v>6106.4015600000012</v>
      </c>
      <c r="P3" s="2">
        <f t="shared" si="0"/>
        <v>6371.897280000001</v>
      </c>
      <c r="Q3" s="2">
        <f t="shared" si="0"/>
        <v>6770.1408600000013</v>
      </c>
      <c r="R3" s="2">
        <f t="shared" si="0"/>
        <v>7102.010510000001</v>
      </c>
      <c r="S3" s="2">
        <f t="shared" si="0"/>
        <v>7500.2540900000013</v>
      </c>
      <c r="T3" s="2">
        <f t="shared" si="0"/>
        <v>7832.1237400000009</v>
      </c>
      <c r="U3" s="2">
        <f t="shared" si="0"/>
        <v>8363.1151800000025</v>
      </c>
      <c r="V3" s="2">
        <f>13545.7*V2*0.001*9.8</f>
        <v>8363.1151800000025</v>
      </c>
      <c r="W3" s="2">
        <f t="shared" ref="W3" si="1">13545.7*W2*0.001*9.8</f>
        <v>8097.6194600000017</v>
      </c>
      <c r="X3" s="2">
        <f t="shared" ref="X3" si="2">13545.7*X2*0.001*9.8</f>
        <v>7832.1237400000009</v>
      </c>
      <c r="Y3" s="2">
        <f t="shared" ref="Y3" si="3">13545.7*Y2*0.001*9.8</f>
        <v>7301.1323000000011</v>
      </c>
      <c r="Z3" s="2">
        <f t="shared" ref="Z3" si="4">13545.7*Z2*0.001*9.8</f>
        <v>6902.8887200000008</v>
      </c>
      <c r="AA3" s="2">
        <f t="shared" ref="AA3" si="5">13545.7*AA2*0.001*9.8</f>
        <v>6504.6451400000014</v>
      </c>
      <c r="AB3" s="2">
        <f t="shared" ref="AB3" si="6">13545.7*AB2*0.001*9.8</f>
        <v>6371.897280000001</v>
      </c>
      <c r="AC3" s="2">
        <f>13545.7*AC2*0.001*9.8</f>
        <v>6040.0276300000005</v>
      </c>
      <c r="AD3" s="2">
        <f t="shared" ref="AD3" si="7">13545.7*AD2*0.001*9.8</f>
        <v>5708.1579800000009</v>
      </c>
      <c r="AE3" s="2">
        <f t="shared" ref="AE3" si="8">13545.7*AE2*0.001*9.8</f>
        <v>5509.0361900000007</v>
      </c>
      <c r="AF3" s="2">
        <f t="shared" ref="AF3" si="9">13545.7*AF2*0.001*9.8</f>
        <v>5177.1665400000011</v>
      </c>
      <c r="AG3" s="2">
        <f t="shared" ref="AG3" si="10">13545.7*AG2*0.001*9.8</f>
        <v>5044.4186800000007</v>
      </c>
      <c r="AH3" s="2">
        <f t="shared" ref="AH3" si="11">13545.7*AH2*0.001*9.8</f>
        <v>4712.549030000001</v>
      </c>
      <c r="AI3" s="2">
        <f t="shared" ref="AI3" si="12">13545.7*AI2*0.001*9.8</f>
        <v>4447.0533100000002</v>
      </c>
      <c r="AJ3" s="2">
        <f t="shared" ref="AJ3" si="13">13545.7*AJ2*0.001*9.8</f>
        <v>4247.931520000001</v>
      </c>
      <c r="AK3" s="2">
        <f t="shared" ref="AK3" si="14">13545.7*AK2*0.001*9.8</f>
        <v>3982.4358000000002</v>
      </c>
      <c r="AL3" s="2">
        <f t="shared" ref="AL3" si="15">13545.7*AL2*0.001*9.8</f>
        <v>3849.6879400000007</v>
      </c>
      <c r="AM3" s="2">
        <f t="shared" ref="AM3" si="16">13545.7*AM2*0.001*9.8</f>
        <v>3584.1922200000004</v>
      </c>
      <c r="AN3" s="2">
        <f t="shared" ref="AN3" si="17">13545.7*AN2*0.001*9.8</f>
        <v>3451.4443600000004</v>
      </c>
      <c r="AO3" s="2">
        <f t="shared" ref="AO3" si="18">13545.7*AO2*0.001*9.8</f>
        <v>3318.6965</v>
      </c>
    </row>
    <row r="4" spans="1:42" x14ac:dyDescent="0.25">
      <c r="A4" t="s">
        <v>3</v>
      </c>
      <c r="B4" s="3">
        <f>1/B1</f>
        <v>3.3670033670033669E-3</v>
      </c>
      <c r="C4" s="3">
        <f t="shared" ref="C4:U4" si="19">1/C1</f>
        <v>3.3557046979865771E-3</v>
      </c>
      <c r="D4" s="3">
        <f t="shared" si="19"/>
        <v>3.3444816053511705E-3</v>
      </c>
      <c r="E4" s="3">
        <f t="shared" si="19"/>
        <v>3.3333333333333335E-3</v>
      </c>
      <c r="F4" s="3">
        <f t="shared" si="19"/>
        <v>3.3222591362126247E-3</v>
      </c>
      <c r="G4" s="3">
        <f t="shared" si="19"/>
        <v>3.3112582781456954E-3</v>
      </c>
      <c r="H4" s="3">
        <f t="shared" si="19"/>
        <v>3.3003300330033004E-3</v>
      </c>
      <c r="I4" s="3">
        <f t="shared" si="19"/>
        <v>3.2894736842105261E-3</v>
      </c>
      <c r="J4" s="3">
        <f t="shared" si="19"/>
        <v>3.2786885245901639E-3</v>
      </c>
      <c r="K4" s="3">
        <f t="shared" si="19"/>
        <v>3.2679738562091504E-3</v>
      </c>
      <c r="L4" s="3">
        <f t="shared" si="19"/>
        <v>3.2573289902280132E-3</v>
      </c>
      <c r="M4" s="3">
        <f t="shared" si="19"/>
        <v>3.246753246753247E-3</v>
      </c>
      <c r="N4" s="3">
        <f t="shared" si="19"/>
        <v>3.2362459546925568E-3</v>
      </c>
      <c r="O4" s="3">
        <f t="shared" si="19"/>
        <v>3.2258064516129032E-3</v>
      </c>
      <c r="P4" s="3">
        <f t="shared" si="19"/>
        <v>3.2154340836012861E-3</v>
      </c>
      <c r="Q4" s="3">
        <f t="shared" si="19"/>
        <v>3.205128205128205E-3</v>
      </c>
      <c r="R4" s="3">
        <f t="shared" si="19"/>
        <v>3.1948881789137379E-3</v>
      </c>
      <c r="S4" s="3">
        <f t="shared" si="19"/>
        <v>3.1847133757961785E-3</v>
      </c>
      <c r="T4" s="3">
        <f t="shared" si="19"/>
        <v>3.1746031746031746E-3</v>
      </c>
      <c r="U4" s="3">
        <f t="shared" si="19"/>
        <v>3.1645569620253164E-3</v>
      </c>
      <c r="V4" s="3">
        <f>1/V1</f>
        <v>3.1645569620253164E-3</v>
      </c>
      <c r="W4" s="3">
        <f t="shared" ref="W4:AO4" si="20">1/W1</f>
        <v>3.1746031746031746E-3</v>
      </c>
      <c r="X4" s="3">
        <f t="shared" si="20"/>
        <v>3.1847133757961785E-3</v>
      </c>
      <c r="Y4" s="3">
        <f t="shared" si="20"/>
        <v>3.1948881789137379E-3</v>
      </c>
      <c r="Z4" s="3">
        <f t="shared" si="20"/>
        <v>3.205128205128205E-3</v>
      </c>
      <c r="AA4" s="3">
        <f t="shared" si="20"/>
        <v>3.2154340836012861E-3</v>
      </c>
      <c r="AB4" s="3">
        <f t="shared" si="20"/>
        <v>3.2258064516129032E-3</v>
      </c>
      <c r="AC4" s="3">
        <f t="shared" si="20"/>
        <v>3.2362459546925568E-3</v>
      </c>
      <c r="AD4" s="3">
        <f t="shared" si="20"/>
        <v>3.246753246753247E-3</v>
      </c>
      <c r="AE4" s="3">
        <f t="shared" si="20"/>
        <v>3.2573289902280132E-3</v>
      </c>
      <c r="AF4" s="3">
        <f t="shared" si="20"/>
        <v>3.2679738562091504E-3</v>
      </c>
      <c r="AG4" s="3">
        <f t="shared" si="20"/>
        <v>3.2786885245901639E-3</v>
      </c>
      <c r="AH4" s="3">
        <f t="shared" si="20"/>
        <v>3.2894736842105261E-3</v>
      </c>
      <c r="AI4" s="3">
        <f t="shared" si="20"/>
        <v>3.3003300330033004E-3</v>
      </c>
      <c r="AJ4" s="3">
        <f t="shared" si="20"/>
        <v>3.3112582781456954E-3</v>
      </c>
      <c r="AK4" s="3">
        <f t="shared" si="20"/>
        <v>3.3222591362126247E-3</v>
      </c>
      <c r="AL4" s="3">
        <f t="shared" si="20"/>
        <v>3.3333333333333335E-3</v>
      </c>
      <c r="AM4" s="3">
        <f t="shared" si="20"/>
        <v>3.3444816053511705E-3</v>
      </c>
      <c r="AN4" s="3">
        <f t="shared" si="20"/>
        <v>3.3557046979865771E-3</v>
      </c>
      <c r="AO4" s="3">
        <f t="shared" si="20"/>
        <v>3.3670033670033669E-3</v>
      </c>
    </row>
    <row r="5" spans="1:42" x14ac:dyDescent="0.25">
      <c r="A5" t="s">
        <v>5</v>
      </c>
      <c r="B5" s="2">
        <f>(2.49*10^14*EXP(-4890.8/B1))/(B1*B1)</f>
        <v>199.07261694801304</v>
      </c>
      <c r="C5" s="2">
        <f t="shared" ref="C5:AO5" si="21">(2.49*10^14*EXP(-4890.8/C1))/(C1*C1)</f>
        <v>208.97330206088083</v>
      </c>
      <c r="D5" s="2">
        <f t="shared" si="21"/>
        <v>219.29025775612453</v>
      </c>
      <c r="E5" s="2">
        <f t="shared" si="21"/>
        <v>230.0375131818102</v>
      </c>
      <c r="F5" s="2">
        <f t="shared" si="21"/>
        <v>241.22943655459218</v>
      </c>
      <c r="G5" s="2">
        <f t="shared" si="21"/>
        <v>252.88073916456273</v>
      </c>
      <c r="H5" s="2">
        <f t="shared" si="21"/>
        <v>265.00647932278434</v>
      </c>
      <c r="I5" s="2">
        <f t="shared" si="21"/>
        <v>277.62206624923249</v>
      </c>
      <c r="J5" s="2">
        <f t="shared" si="21"/>
        <v>290.743263898902</v>
      </c>
      <c r="K5" s="2">
        <f t="shared" si="21"/>
        <v>304.38619472387046</v>
      </c>
      <c r="L5" s="2">
        <f t="shared" si="21"/>
        <v>318.56734336914246</v>
      </c>
      <c r="M5" s="2">
        <f t="shared" si="21"/>
        <v>333.30356030016247</v>
      </c>
      <c r="N5" s="2">
        <f t="shared" si="21"/>
        <v>348.61206535989044</v>
      </c>
      <c r="O5" s="2">
        <f t="shared" si="21"/>
        <v>364.51045125339846</v>
      </c>
      <c r="P5" s="2">
        <f t="shared" si="21"/>
        <v>381.01668695799424</v>
      </c>
      <c r="Q5" s="2">
        <f t="shared" si="21"/>
        <v>398.14912105689962</v>
      </c>
      <c r="R5" s="2">
        <f t="shared" si="21"/>
        <v>415.92648499458198</v>
      </c>
      <c r="S5" s="2">
        <f t="shared" si="21"/>
        <v>434.36789625186987</v>
      </c>
      <c r="T5" s="2">
        <f t="shared" si="21"/>
        <v>453.4928614390322</v>
      </c>
      <c r="U5" s="2">
        <f t="shared" si="21"/>
        <v>473.32127930506164</v>
      </c>
      <c r="V5" s="2">
        <f>(2.49*10^14*EXP(-4890.8/V1))/(V1*V1)</f>
        <v>473.32127930506164</v>
      </c>
      <c r="W5" s="2">
        <f t="shared" si="21"/>
        <v>453.4928614390322</v>
      </c>
      <c r="X5" s="2">
        <f t="shared" si="21"/>
        <v>434.36789625186987</v>
      </c>
      <c r="Y5" s="2">
        <f>(2.49*10^14*EXP(-4890.8/Y1))/(Y1*Y1)</f>
        <v>415.92648499458198</v>
      </c>
      <c r="Z5" s="2">
        <f t="shared" si="21"/>
        <v>398.14912105689962</v>
      </c>
      <c r="AA5" s="2">
        <f t="shared" si="21"/>
        <v>381.01668695799424</v>
      </c>
      <c r="AB5" s="2">
        <f t="shared" si="21"/>
        <v>364.51045125339846</v>
      </c>
      <c r="AC5" s="2">
        <f t="shared" si="21"/>
        <v>348.61206535989044</v>
      </c>
      <c r="AD5" s="2">
        <f t="shared" si="21"/>
        <v>333.30356030016247</v>
      </c>
      <c r="AE5" s="2">
        <f t="shared" si="21"/>
        <v>318.56734336914246</v>
      </c>
      <c r="AF5" s="2">
        <f t="shared" si="21"/>
        <v>304.38619472387046</v>
      </c>
      <c r="AG5" s="2">
        <f t="shared" si="21"/>
        <v>290.743263898902</v>
      </c>
      <c r="AH5" s="2">
        <f t="shared" si="21"/>
        <v>277.62206624923249</v>
      </c>
      <c r="AI5" s="2">
        <f t="shared" si="21"/>
        <v>265.00647932278434</v>
      </c>
      <c r="AJ5" s="2">
        <f t="shared" si="21"/>
        <v>252.88073916456273</v>
      </c>
      <c r="AK5" s="2">
        <f t="shared" si="21"/>
        <v>241.22943655459218</v>
      </c>
      <c r="AL5" s="2">
        <f t="shared" si="21"/>
        <v>230.0375131818102</v>
      </c>
      <c r="AM5" s="2">
        <f t="shared" si="21"/>
        <v>219.29025775612453</v>
      </c>
      <c r="AN5" s="2">
        <f t="shared" si="21"/>
        <v>208.97330206088083</v>
      </c>
      <c r="AO5" s="2">
        <f t="shared" si="21"/>
        <v>199.07261694801304</v>
      </c>
      <c r="AP5" t="e">
        <f>(2.49*10^14*EXP(-4895.3/AP1))/AP1*AP1</f>
        <v>#DIV/0!</v>
      </c>
    </row>
    <row r="6" spans="1:42" x14ac:dyDescent="0.25">
      <c r="A6" s="4" t="s">
        <v>6</v>
      </c>
      <c r="B6" s="5">
        <f>(B11*8.31*B15*B15)/B3</f>
        <v>34723.117572070245</v>
      </c>
      <c r="C6" s="5">
        <f>(C11*8.31*C15*C15)/C3</f>
        <v>35327.867284682463</v>
      </c>
      <c r="D6" s="5">
        <f t="shared" ref="C6:AO6" si="22">(D11*8.31*D15*D15)/D3</f>
        <v>34569.997187848923</v>
      </c>
      <c r="E6" s="5">
        <f t="shared" si="22"/>
        <v>35354.963958266882</v>
      </c>
      <c r="F6" s="5">
        <f t="shared" si="22"/>
        <v>34917.285283629521</v>
      </c>
      <c r="G6" s="5">
        <f t="shared" si="22"/>
        <v>34661.10702280065</v>
      </c>
      <c r="H6" s="5">
        <f t="shared" si="22"/>
        <v>35674.480752116702</v>
      </c>
      <c r="I6" s="5">
        <f t="shared" si="22"/>
        <v>35641.144092151189</v>
      </c>
      <c r="J6" s="5">
        <f t="shared" si="22"/>
        <v>35738.339302801134</v>
      </c>
      <c r="K6" s="5">
        <f t="shared" si="22"/>
        <v>35952.425804149381</v>
      </c>
      <c r="L6" s="5">
        <f t="shared" si="22"/>
        <v>36273.007211496828</v>
      </c>
      <c r="M6" s="5">
        <f t="shared" si="22"/>
        <v>36692.166460050321</v>
      </c>
      <c r="N6" s="5">
        <f t="shared" si="22"/>
        <v>36358.372397519226</v>
      </c>
      <c r="O6" s="5">
        <f t="shared" si="22"/>
        <v>36981.974203788101</v>
      </c>
      <c r="P6" s="5">
        <f t="shared" si="22"/>
        <v>37686.731351214577</v>
      </c>
      <c r="Q6" s="5">
        <f t="shared" si="22"/>
        <v>37716.5838892881</v>
      </c>
      <c r="R6" s="5">
        <f t="shared" si="22"/>
        <v>38230.735241747789</v>
      </c>
      <c r="S6" s="5">
        <f t="shared" si="22"/>
        <v>38492.226766701562</v>
      </c>
      <c r="T6" s="5">
        <f t="shared" si="22"/>
        <v>39193.651310537884</v>
      </c>
      <c r="U6" s="5">
        <f t="shared" si="22"/>
        <v>39026.957621625792</v>
      </c>
      <c r="V6" s="5">
        <f>(V11*8.31*V15*V15)/V3</f>
        <v>39026.957621625792</v>
      </c>
      <c r="W6" s="5">
        <f t="shared" si="22"/>
        <v>37908.613562651393</v>
      </c>
      <c r="X6" s="5">
        <f t="shared" si="22"/>
        <v>36861.200208790484</v>
      </c>
      <c r="Y6" s="5">
        <f t="shared" si="22"/>
        <v>37188.078826063756</v>
      </c>
      <c r="Z6" s="5">
        <f t="shared" si="22"/>
        <v>36991.264968340256</v>
      </c>
      <c r="AA6" s="5">
        <f t="shared" si="22"/>
        <v>36917.614384863256</v>
      </c>
      <c r="AB6" s="5">
        <f t="shared" si="22"/>
        <v>35441.058611963599</v>
      </c>
      <c r="AC6" s="5">
        <f t="shared" si="22"/>
        <v>35159.744736062552</v>
      </c>
      <c r="AD6" s="5">
        <f t="shared" si="22"/>
        <v>34985.554066559605</v>
      </c>
      <c r="AE6" s="5">
        <f t="shared" si="22"/>
        <v>34087.886295141601</v>
      </c>
      <c r="AF6" s="5">
        <f t="shared" si="22"/>
        <v>34108.711660346853</v>
      </c>
      <c r="AG6" s="5">
        <f t="shared" si="22"/>
        <v>32916.891463106309</v>
      </c>
      <c r="AH6" s="5">
        <f t="shared" si="22"/>
        <v>33131.204367351813</v>
      </c>
      <c r="AI6" s="5">
        <f t="shared" si="22"/>
        <v>33012.206069122927</v>
      </c>
      <c r="AJ6" s="5">
        <f t="shared" si="22"/>
        <v>32494.787833875602</v>
      </c>
      <c r="AK6" s="5">
        <f t="shared" si="22"/>
        <v>32589.466264720886</v>
      </c>
      <c r="AL6" s="5">
        <f t="shared" si="22"/>
        <v>31697.553893618584</v>
      </c>
      <c r="AM6" s="5">
        <f t="shared" si="22"/>
        <v>32009.256655415666</v>
      </c>
      <c r="AN6" s="5">
        <f t="shared" si="22"/>
        <v>31251.574905680645</v>
      </c>
      <c r="AO6" s="5">
        <f t="shared" si="22"/>
        <v>30556.343463421817</v>
      </c>
      <c r="AP6" s="2">
        <f>AVERAGE(V6:AO6)</f>
        <v>34416.79849293617</v>
      </c>
    </row>
    <row r="7" spans="1:42" x14ac:dyDescent="0.25">
      <c r="A7" t="s">
        <v>7</v>
      </c>
      <c r="B7">
        <f t="shared" ref="B7:AO7" si="23">ABS(B6-$AP$6)^2</f>
        <v>93831.378241547616</v>
      </c>
      <c r="C7">
        <f t="shared" si="23"/>
        <v>830046.34329404996</v>
      </c>
      <c r="D7">
        <f t="shared" si="23"/>
        <v>23469.840122970811</v>
      </c>
      <c r="E7">
        <f t="shared" si="23"/>
        <v>880154.44033919193</v>
      </c>
      <c r="F7">
        <f t="shared" si="23"/>
        <v>250487.02765852961</v>
      </c>
      <c r="G7">
        <f t="shared" si="23"/>
        <v>59686.657764543554</v>
      </c>
      <c r="H7">
        <f t="shared" si="23"/>
        <v>1581764.6650574473</v>
      </c>
      <c r="I7">
        <f t="shared" si="23"/>
        <v>1499022.1463171847</v>
      </c>
      <c r="J7">
        <f t="shared" si="23"/>
        <v>1746470.1121385451</v>
      </c>
      <c r="K7">
        <f t="shared" si="23"/>
        <v>2358151.2389439167</v>
      </c>
      <c r="L7">
        <f t="shared" si="23"/>
        <v>3445510.8068605997</v>
      </c>
      <c r="M7">
        <f t="shared" si="23"/>
        <v>5177299.3857691837</v>
      </c>
      <c r="N7">
        <f t="shared" si="23"/>
        <v>3769709.2269578939</v>
      </c>
      <c r="O7">
        <f t="shared" si="23"/>
        <v>6580126.4275447065</v>
      </c>
      <c r="P7">
        <f t="shared" si="23"/>
        <v>10692460.897648795</v>
      </c>
      <c r="Q7">
        <f t="shared" si="23"/>
        <v>10888583.661977464</v>
      </c>
      <c r="R7">
        <f t="shared" si="23"/>
        <v>14546113.523935739</v>
      </c>
      <c r="S7">
        <f t="shared" si="23"/>
        <v>16609115.614606364</v>
      </c>
      <c r="T7">
        <f t="shared" si="23"/>
        <v>22818322.841029428</v>
      </c>
      <c r="U7">
        <f t="shared" si="23"/>
        <v>21253567.191840254</v>
      </c>
      <c r="V7" s="2">
        <f t="shared" si="23"/>
        <v>21253567.191840254</v>
      </c>
      <c r="W7" s="2">
        <f t="shared" si="23"/>
        <v>12192772.48109033</v>
      </c>
      <c r="X7">
        <f t="shared" si="23"/>
        <v>5975099.7484715134</v>
      </c>
      <c r="Y7">
        <f t="shared" si="23"/>
        <v>7679994.6847797455</v>
      </c>
      <c r="Z7">
        <f t="shared" si="23"/>
        <v>6627877.6329795374</v>
      </c>
      <c r="AA7">
        <f t="shared" si="23"/>
        <v>6254080.1253150683</v>
      </c>
      <c r="AB7">
        <f t="shared" si="23"/>
        <v>1049108.7914300831</v>
      </c>
      <c r="AC7">
        <f t="shared" si="23"/>
        <v>551969.12017560494</v>
      </c>
      <c r="AD7">
        <f t="shared" si="23"/>
        <v>323482.902527723</v>
      </c>
      <c r="AE7">
        <f t="shared" si="23"/>
        <v>108183.23385805354</v>
      </c>
      <c r="AF7">
        <f t="shared" si="23"/>
        <v>94917.49641491787</v>
      </c>
      <c r="AG7">
        <f t="shared" si="23"/>
        <v>2249721.0981330359</v>
      </c>
      <c r="AH7">
        <f t="shared" si="23"/>
        <v>1652752.2557370081</v>
      </c>
      <c r="AI7">
        <f t="shared" si="23"/>
        <v>1972879.8770335605</v>
      </c>
      <c r="AJ7">
        <f t="shared" si="23"/>
        <v>3694124.9735424402</v>
      </c>
      <c r="AK7">
        <f t="shared" si="23"/>
        <v>3339143.0722742346</v>
      </c>
      <c r="AL7">
        <f t="shared" si="23"/>
        <v>7394291.1909178598</v>
      </c>
      <c r="AM7">
        <f t="shared" si="23"/>
        <v>5796257.6994116073</v>
      </c>
      <c r="AN7">
        <f t="shared" si="23"/>
        <v>10018640.357318733</v>
      </c>
      <c r="AO7" s="2">
        <f t="shared" si="23"/>
        <v>14903113.034902662</v>
      </c>
      <c r="AP7">
        <f>SUM(B7:AO7)</f>
        <v>238235870.39620233</v>
      </c>
    </row>
    <row r="8" spans="1:42" x14ac:dyDescent="0.25">
      <c r="A8" t="s">
        <v>4</v>
      </c>
      <c r="B8" s="1">
        <f>LN(B3)</f>
        <v>7.9794939928231203</v>
      </c>
      <c r="C8" s="1">
        <f t="shared" ref="C8:AO8" si="24">LN(C3)</f>
        <v>8.0239457553939548</v>
      </c>
      <c r="D8" s="1">
        <f t="shared" si="24"/>
        <v>8.1073273643330044</v>
      </c>
      <c r="E8" s="1">
        <f t="shared" si="24"/>
        <v>8.1465480774862868</v>
      </c>
      <c r="F8" s="1">
        <f t="shared" si="24"/>
        <v>8.2206560496400076</v>
      </c>
      <c r="G8" s="1">
        <f t="shared" si="24"/>
        <v>8.2896489211269593</v>
      </c>
      <c r="H8" s="1">
        <f t="shared" si="24"/>
        <v>8.3224387439499505</v>
      </c>
      <c r="I8" s="1">
        <f t="shared" si="24"/>
        <v>8.3849591009312849</v>
      </c>
      <c r="J8" s="1">
        <f t="shared" si="24"/>
        <v>8.4437996009542182</v>
      </c>
      <c r="K8" s="1">
        <f t="shared" si="24"/>
        <v>8.4993694521090291</v>
      </c>
      <c r="L8" s="1">
        <f t="shared" si="24"/>
        <v>8.5520131855944506</v>
      </c>
      <c r="M8" s="1">
        <f t="shared" si="24"/>
        <v>8.6020236061691122</v>
      </c>
      <c r="N8" s="1">
        <f t="shared" si="24"/>
        <v>8.6726411733830648</v>
      </c>
      <c r="O8" s="1">
        <f t="shared" si="24"/>
        <v>8.7170929359539002</v>
      </c>
      <c r="P8" s="1">
        <f t="shared" si="24"/>
        <v>8.7596525503726959</v>
      </c>
      <c r="Q8" s="1">
        <f t="shared" si="24"/>
        <v>8.8202771721891295</v>
      </c>
      <c r="R8" s="1">
        <f t="shared" si="24"/>
        <v>8.8681331933667646</v>
      </c>
      <c r="S8" s="1">
        <f t="shared" si="24"/>
        <v>8.9226921776171988</v>
      </c>
      <c r="T8" s="1">
        <f t="shared" si="24"/>
        <v>8.965988983370524</v>
      </c>
      <c r="U8" s="1">
        <f t="shared" si="24"/>
        <v>9.0315862658563368</v>
      </c>
      <c r="V8" s="1">
        <f t="shared" si="24"/>
        <v>9.0315862658563368</v>
      </c>
      <c r="W8" s="1">
        <f t="shared" si="24"/>
        <v>8.9993254036381156</v>
      </c>
      <c r="X8" s="1">
        <f t="shared" si="24"/>
        <v>8.965988983370524</v>
      </c>
      <c r="Y8" s="1">
        <f t="shared" si="24"/>
        <v>8.8957847246972754</v>
      </c>
      <c r="Z8" s="1">
        <f t="shared" si="24"/>
        <v>8.8396952580462322</v>
      </c>
      <c r="AA8" s="1">
        <f t="shared" si="24"/>
        <v>8.7802718375754303</v>
      </c>
      <c r="AB8" s="1">
        <f t="shared" si="24"/>
        <v>8.7596525503726959</v>
      </c>
      <c r="AC8" s="1">
        <f t="shared" si="24"/>
        <v>8.7061638654217095</v>
      </c>
      <c r="AD8" s="1">
        <f t="shared" si="24"/>
        <v>8.6496516551583671</v>
      </c>
      <c r="AE8" s="1">
        <f t="shared" si="24"/>
        <v>8.6141449667014562</v>
      </c>
      <c r="AF8" s="1">
        <f t="shared" si="24"/>
        <v>8.5520131855944506</v>
      </c>
      <c r="AG8" s="1">
        <f t="shared" si="24"/>
        <v>8.5260376991911908</v>
      </c>
      <c r="AH8" s="1">
        <f t="shared" si="24"/>
        <v>8.4579842359461743</v>
      </c>
      <c r="AI8" s="1">
        <f t="shared" si="24"/>
        <v>8.3999969782958246</v>
      </c>
      <c r="AJ8" s="1">
        <f t="shared" si="24"/>
        <v>8.3541874422645304</v>
      </c>
      <c r="AK8" s="1">
        <f t="shared" si="24"/>
        <v>8.2896489211269593</v>
      </c>
      <c r="AL8" s="1">
        <f t="shared" si="24"/>
        <v>8.255747369451278</v>
      </c>
      <c r="AM8" s="1">
        <f t="shared" si="24"/>
        <v>8.1842884054691325</v>
      </c>
      <c r="AN8" s="1">
        <f t="shared" si="24"/>
        <v>8.1465480774862868</v>
      </c>
      <c r="AO8" s="1">
        <f t="shared" si="24"/>
        <v>8.1073273643330044</v>
      </c>
      <c r="AP8">
        <f>SQRT(AP7/1560)</f>
        <v>390.78805193611936</v>
      </c>
    </row>
    <row r="10" spans="1:42" x14ac:dyDescent="0.25">
      <c r="A10" t="s">
        <v>8</v>
      </c>
      <c r="B10" s="2">
        <f>B3/B15</f>
        <v>9.8265576043068652</v>
      </c>
      <c r="C10" s="2">
        <f t="shared" ref="C10:AO10" si="25">C3/C15</f>
        <v>10.238768544600941</v>
      </c>
      <c r="D10" s="2">
        <f t="shared" si="25"/>
        <v>11.09190006684492</v>
      </c>
      <c r="E10" s="2">
        <f t="shared" si="25"/>
        <v>11.497149766822121</v>
      </c>
      <c r="F10" s="2">
        <f t="shared" si="25"/>
        <v>12.340438512616203</v>
      </c>
      <c r="G10" s="2">
        <f t="shared" si="25"/>
        <v>13.178146260754469</v>
      </c>
      <c r="H10" s="2">
        <f t="shared" si="25"/>
        <v>13.57250547493404</v>
      </c>
      <c r="I10" s="2">
        <f t="shared" si="25"/>
        <v>14.400655424063121</v>
      </c>
      <c r="J10" s="2">
        <f>J3/J15</f>
        <v>15.223378440366975</v>
      </c>
      <c r="K10" s="2">
        <f t="shared" si="25"/>
        <v>16.040727694317443</v>
      </c>
      <c r="L10" s="2">
        <f t="shared" si="25"/>
        <v>16.852755664062503</v>
      </c>
      <c r="M10" s="2">
        <f t="shared" si="25"/>
        <v>17.659514146658019</v>
      </c>
      <c r="N10" s="2">
        <f t="shared" si="25"/>
        <v>18.890381112548514</v>
      </c>
      <c r="O10" s="2">
        <f t="shared" si="25"/>
        <v>19.685369310122507</v>
      </c>
      <c r="P10" s="2">
        <f t="shared" si="25"/>
        <v>20.475248329048846</v>
      </c>
      <c r="Q10" s="2">
        <f t="shared" si="25"/>
        <v>21.685268609865474</v>
      </c>
      <c r="R10" s="2">
        <f t="shared" si="25"/>
        <v>22.675640197956582</v>
      </c>
      <c r="S10" s="2">
        <f t="shared" si="25"/>
        <v>23.870955092297905</v>
      </c>
      <c r="T10" s="2">
        <f t="shared" si="25"/>
        <v>24.848108312182745</v>
      </c>
      <c r="U10" s="2">
        <f t="shared" si="25"/>
        <v>26.448814611005702</v>
      </c>
      <c r="V10" s="2">
        <f t="shared" si="25"/>
        <v>26.448814611005702</v>
      </c>
      <c r="W10" s="2">
        <f t="shared" si="25"/>
        <v>25.690417068527925</v>
      </c>
      <c r="X10" s="2">
        <f t="shared" si="25"/>
        <v>24.927192043284535</v>
      </c>
      <c r="Y10" s="2">
        <f t="shared" si="25"/>
        <v>23.311405810983402</v>
      </c>
      <c r="Z10" s="2">
        <f t="shared" si="25"/>
        <v>22.110469955156955</v>
      </c>
      <c r="AA10" s="2">
        <f t="shared" si="25"/>
        <v>20.901816002570701</v>
      </c>
      <c r="AB10" s="2">
        <f t="shared" si="25"/>
        <v>20.541254932301744</v>
      </c>
      <c r="AC10" s="2">
        <f t="shared" si="25"/>
        <v>19.534371377749032</v>
      </c>
      <c r="AD10" s="2">
        <f t="shared" si="25"/>
        <v>18.52095386112914</v>
      </c>
      <c r="AE10" s="2">
        <f t="shared" si="25"/>
        <v>17.933060514322921</v>
      </c>
      <c r="AF10" s="2">
        <f t="shared" si="25"/>
        <v>16.907794056172442</v>
      </c>
      <c r="AG10" s="2">
        <f t="shared" si="25"/>
        <v>16.528239449541289</v>
      </c>
      <c r="AH10" s="2">
        <f t="shared" si="25"/>
        <v>15.491614168310326</v>
      </c>
      <c r="AI10" s="2">
        <f t="shared" si="25"/>
        <v>14.66706236807388</v>
      </c>
      <c r="AJ10" s="2">
        <f t="shared" si="25"/>
        <v>14.056689344804768</v>
      </c>
      <c r="AK10" s="2">
        <f t="shared" si="25"/>
        <v>13.221898406374503</v>
      </c>
      <c r="AL10" s="2">
        <f t="shared" si="25"/>
        <v>12.823743970686213</v>
      </c>
      <c r="AM10" s="2">
        <f t="shared" si="25"/>
        <v>11.979252072192516</v>
      </c>
      <c r="AN10" s="2">
        <f t="shared" si="25"/>
        <v>11.574260093896715</v>
      </c>
      <c r="AO10" s="2">
        <f t="shared" si="25"/>
        <v>11.166542732166892</v>
      </c>
    </row>
    <row r="11" spans="1:42" x14ac:dyDescent="0.25">
      <c r="A11" t="s">
        <v>9</v>
      </c>
      <c r="B11" s="2">
        <f>0.055*0.0002*EXP(0.055*B15)</f>
        <v>138.15617039543892</v>
      </c>
      <c r="C11" s="2">
        <f>0.055*0.0002*EXP(0.055*C15)</f>
        <v>145.96760519080931</v>
      </c>
      <c r="D11" s="2">
        <f t="shared" ref="D11:AO11" si="26">0.055*0.0002*EXP(0.055*D15)</f>
        <v>154.2207033110075</v>
      </c>
      <c r="E11" s="2">
        <f t="shared" si="26"/>
        <v>162.94043667189885</v>
      </c>
      <c r="F11" s="2">
        <f t="shared" si="26"/>
        <v>172.15318911682141</v>
      </c>
      <c r="G11" s="2">
        <f t="shared" si="26"/>
        <v>181.88683624783306</v>
      </c>
      <c r="H11" s="2">
        <f t="shared" si="26"/>
        <v>192.17082977066644</v>
      </c>
      <c r="I11" s="2">
        <f t="shared" si="26"/>
        <v>203.03628660859965</v>
      </c>
      <c r="J11" s="2">
        <f t="shared" si="26"/>
        <v>214.51608305487966</v>
      </c>
      <c r="K11" s="2">
        <f t="shared" si="26"/>
        <v>226.64495424858268</v>
      </c>
      <c r="L11" s="2">
        <f t="shared" si="26"/>
        <v>239.45959927489673</v>
      </c>
      <c r="M11" s="2">
        <f t="shared" si="26"/>
        <v>252.99879220784689</v>
      </c>
      <c r="N11" s="2">
        <f t="shared" si="26"/>
        <v>267.30349943143608</v>
      </c>
      <c r="O11" s="2">
        <f t="shared" si="26"/>
        <v>282.41700359420008</v>
      </c>
      <c r="P11" s="2">
        <f t="shared" si="26"/>
        <v>298.38503457222731</v>
      </c>
      <c r="Q11" s="2">
        <f t="shared" si="26"/>
        <v>315.25590783690961</v>
      </c>
      <c r="R11" s="2">
        <f t="shared" si="26"/>
        <v>333.08067064608935</v>
      </c>
      <c r="S11" s="2">
        <f t="shared" si="26"/>
        <v>351.91325650094501</v>
      </c>
      <c r="T11" s="2">
        <f t="shared" si="26"/>
        <v>371.81064833596321</v>
      </c>
      <c r="U11" s="2">
        <f t="shared" si="26"/>
        <v>392.83305093577246</v>
      </c>
      <c r="V11" s="2">
        <f t="shared" si="26"/>
        <v>392.83305093577246</v>
      </c>
      <c r="W11" s="2">
        <f t="shared" si="26"/>
        <v>371.81064833596321</v>
      </c>
      <c r="X11" s="2">
        <f t="shared" si="26"/>
        <v>351.91325650094501</v>
      </c>
      <c r="Y11" s="2">
        <f t="shared" si="26"/>
        <v>333.08067064608935</v>
      </c>
      <c r="Z11" s="2">
        <f t="shared" si="26"/>
        <v>315.25590783690961</v>
      </c>
      <c r="AA11" s="2">
        <f t="shared" si="26"/>
        <v>298.38503457222731</v>
      </c>
      <c r="AB11" s="2">
        <f t="shared" si="26"/>
        <v>282.41700359420008</v>
      </c>
      <c r="AC11" s="2">
        <f t="shared" si="26"/>
        <v>267.30349943143608</v>
      </c>
      <c r="AD11" s="2">
        <f t="shared" si="26"/>
        <v>252.99879220784689</v>
      </c>
      <c r="AE11" s="2">
        <f t="shared" si="26"/>
        <v>239.45959927489673</v>
      </c>
      <c r="AF11" s="2">
        <f t="shared" si="26"/>
        <v>226.64495424858268</v>
      </c>
      <c r="AG11" s="2">
        <f t="shared" si="26"/>
        <v>214.51608305487966</v>
      </c>
      <c r="AH11" s="2">
        <f t="shared" si="26"/>
        <v>203.03628660859965</v>
      </c>
      <c r="AI11" s="2">
        <f t="shared" si="26"/>
        <v>192.17082977066644</v>
      </c>
      <c r="AJ11" s="2">
        <f t="shared" si="26"/>
        <v>181.88683624783306</v>
      </c>
      <c r="AK11" s="2">
        <f t="shared" si="26"/>
        <v>172.15318911682141</v>
      </c>
      <c r="AL11" s="2">
        <f t="shared" si="26"/>
        <v>162.94043667189885</v>
      </c>
      <c r="AM11" s="2">
        <f t="shared" si="26"/>
        <v>154.2207033110075</v>
      </c>
      <c r="AN11" s="2">
        <f t="shared" si="26"/>
        <v>145.96760519080931</v>
      </c>
      <c r="AO11" s="2">
        <f t="shared" si="26"/>
        <v>138.15617039543892</v>
      </c>
    </row>
    <row r="12" spans="1:42" x14ac:dyDescent="0.25">
      <c r="A12" t="s">
        <v>10</v>
      </c>
      <c r="B12" s="2">
        <f>0.0005*0.0524*EXP(0.0524*B15)</f>
        <v>151.94655585523788</v>
      </c>
      <c r="C12" s="2">
        <f t="shared" ref="C12:AO12" si="27">0.0005*0.0524*EXP(0.0524*C15)</f>
        <v>160.12085162905103</v>
      </c>
      <c r="D12" s="2">
        <f t="shared" si="27"/>
        <v>168.73490144020732</v>
      </c>
      <c r="E12" s="2">
        <f t="shared" si="27"/>
        <v>177.81236281453116</v>
      </c>
      <c r="F12" s="2">
        <f t="shared" si="27"/>
        <v>187.37816598595225</v>
      </c>
      <c r="G12" s="2">
        <f t="shared" si="27"/>
        <v>197.45858236461032</v>
      </c>
      <c r="H12" s="2">
        <f t="shared" si="27"/>
        <v>208.08129668834843</v>
      </c>
      <c r="I12" s="2">
        <f t="shared" si="27"/>
        <v>219.27548305575525</v>
      </c>
      <c r="J12" s="2">
        <f t="shared" si="27"/>
        <v>231.07188504956656</v>
      </c>
      <c r="K12" s="2">
        <f t="shared" si="27"/>
        <v>243.50290017048297</v>
      </c>
      <c r="L12" s="2">
        <f t="shared" si="27"/>
        <v>256.60266881328948</v>
      </c>
      <c r="M12" s="2">
        <f t="shared" si="27"/>
        <v>270.40716802963192</v>
      </c>
      <c r="N12" s="2">
        <f t="shared" si="27"/>
        <v>284.95431033497772</v>
      </c>
      <c r="O12" s="2">
        <f t="shared" si="27"/>
        <v>300.2840478311029</v>
      </c>
      <c r="P12" s="2">
        <f t="shared" si="27"/>
        <v>316.43848193007483</v>
      </c>
      <c r="Q12" s="2">
        <f t="shared" si="27"/>
        <v>333.46197898108591</v>
      </c>
      <c r="R12" s="2">
        <f t="shared" si="27"/>
        <v>351.40129211766862</v>
      </c>
      <c r="S12" s="2">
        <f t="shared" si="27"/>
        <v>370.30568965996275</v>
      </c>
      <c r="T12" s="2">
        <f t="shared" si="27"/>
        <v>390.22709042465243</v>
      </c>
      <c r="U12" s="2">
        <f t="shared" si="27"/>
        <v>411.22020631419269</v>
      </c>
      <c r="V12" s="2">
        <f t="shared" si="27"/>
        <v>411.22020631419269</v>
      </c>
      <c r="W12" s="2">
        <f t="shared" si="27"/>
        <v>390.22709042465243</v>
      </c>
      <c r="X12" s="2">
        <f t="shared" si="27"/>
        <v>370.30568965996275</v>
      </c>
      <c r="Y12" s="2">
        <f t="shared" si="27"/>
        <v>351.40129211766862</v>
      </c>
      <c r="Z12" s="2">
        <f t="shared" si="27"/>
        <v>333.46197898108591</v>
      </c>
      <c r="AA12" s="2">
        <f t="shared" si="27"/>
        <v>316.43848193007483</v>
      </c>
      <c r="AB12" s="2">
        <f t="shared" si="27"/>
        <v>300.2840478311029</v>
      </c>
      <c r="AC12" s="2">
        <f t="shared" si="27"/>
        <v>284.95431033497772</v>
      </c>
      <c r="AD12" s="2">
        <f t="shared" si="27"/>
        <v>270.40716802963192</v>
      </c>
      <c r="AE12" s="2">
        <f t="shared" si="27"/>
        <v>256.60266881328948</v>
      </c>
      <c r="AF12" s="2">
        <f t="shared" si="27"/>
        <v>243.50290017048297</v>
      </c>
      <c r="AG12" s="2">
        <f t="shared" si="27"/>
        <v>231.07188504956656</v>
      </c>
      <c r="AH12" s="2">
        <f t="shared" si="27"/>
        <v>219.27548305575525</v>
      </c>
      <c r="AI12" s="2">
        <f t="shared" si="27"/>
        <v>208.08129668834843</v>
      </c>
      <c r="AJ12" s="2">
        <f t="shared" si="27"/>
        <v>197.45858236461032</v>
      </c>
      <c r="AK12" s="2">
        <f t="shared" si="27"/>
        <v>187.37816598595225</v>
      </c>
      <c r="AL12" s="2">
        <f t="shared" si="27"/>
        <v>177.81236281453116</v>
      </c>
      <c r="AM12" s="2">
        <f t="shared" si="27"/>
        <v>168.73490144020732</v>
      </c>
      <c r="AN12" s="2">
        <f t="shared" si="27"/>
        <v>160.12085162905103</v>
      </c>
      <c r="AO12" s="2">
        <f t="shared" si="27"/>
        <v>151.94655585523788</v>
      </c>
    </row>
    <row r="13" spans="1:42" x14ac:dyDescent="0.25">
      <c r="A13" t="s">
        <v>6</v>
      </c>
      <c r="B13" s="3">
        <f>(B12*8.31*B15*B15)/B3</f>
        <v>38189.087816570995</v>
      </c>
      <c r="C13" s="3">
        <f t="shared" ref="C13:AO13" si="28">(C12*8.31*C15*C15)/C3</f>
        <v>38753.312342604746</v>
      </c>
      <c r="D13" s="3">
        <f t="shared" si="28"/>
        <v>37823.488954764674</v>
      </c>
      <c r="E13" s="3">
        <f t="shared" si="28"/>
        <v>38581.88800181495</v>
      </c>
      <c r="F13" s="3">
        <f t="shared" si="28"/>
        <v>38005.319048809171</v>
      </c>
      <c r="G13" s="3">
        <f t="shared" si="28"/>
        <v>37628.523301074201</v>
      </c>
      <c r="H13" s="3">
        <f t="shared" si="28"/>
        <v>38628.090550697467</v>
      </c>
      <c r="I13" s="3">
        <f t="shared" si="28"/>
        <v>38491.784980937562</v>
      </c>
      <c r="J13" s="3">
        <f t="shared" si="28"/>
        <v>38496.532817665669</v>
      </c>
      <c r="K13" s="3">
        <f t="shared" si="28"/>
        <v>38626.582182246973</v>
      </c>
      <c r="L13" s="3">
        <f t="shared" si="28"/>
        <v>38869.81555359823</v>
      </c>
      <c r="M13" s="3">
        <f t="shared" si="28"/>
        <v>39216.886115341382</v>
      </c>
      <c r="N13" s="3">
        <f t="shared" si="28"/>
        <v>38759.219215141122</v>
      </c>
      <c r="O13" s="3">
        <f t="shared" si="28"/>
        <v>39321.62996338433</v>
      </c>
      <c r="P13" s="3">
        <f t="shared" si="28"/>
        <v>39966.924195047701</v>
      </c>
      <c r="Q13" s="3">
        <f t="shared" si="28"/>
        <v>39894.721689512633</v>
      </c>
      <c r="R13" s="3">
        <f t="shared" si="28"/>
        <v>40333.56164589071</v>
      </c>
      <c r="S13" s="3">
        <f t="shared" si="28"/>
        <v>40503.988741762063</v>
      </c>
      <c r="T13" s="3">
        <f t="shared" si="28"/>
        <v>41134.982503808562</v>
      </c>
      <c r="U13" s="3">
        <f t="shared" si="28"/>
        <v>40853.674421616168</v>
      </c>
      <c r="V13" s="3">
        <f t="shared" si="28"/>
        <v>40853.674421616168</v>
      </c>
      <c r="W13" s="3">
        <f t="shared" si="28"/>
        <v>39786.294552864012</v>
      </c>
      <c r="X13" s="3">
        <f t="shared" si="28"/>
        <v>38787.718032365367</v>
      </c>
      <c r="Y13" s="3">
        <f t="shared" si="28"/>
        <v>39233.555419184602</v>
      </c>
      <c r="Z13" s="3">
        <f t="shared" si="28"/>
        <v>39127.515503175855</v>
      </c>
      <c r="AA13" s="3">
        <f t="shared" si="28"/>
        <v>39151.272680863054</v>
      </c>
      <c r="AB13" s="3">
        <f t="shared" si="28"/>
        <v>37683.228714909987</v>
      </c>
      <c r="AC13" s="3">
        <f t="shared" si="28"/>
        <v>37481.442757499106</v>
      </c>
      <c r="AD13" s="3">
        <f t="shared" si="28"/>
        <v>37392.844900674339</v>
      </c>
      <c r="AE13" s="3">
        <f t="shared" si="28"/>
        <v>36528.260399767016</v>
      </c>
      <c r="AF13" s="3">
        <f t="shared" si="28"/>
        <v>36645.731813926614</v>
      </c>
      <c r="AG13" s="3">
        <f t="shared" si="28"/>
        <v>35457.332858376278</v>
      </c>
      <c r="AH13" s="3">
        <f t="shared" si="28"/>
        <v>35781.095897772946</v>
      </c>
      <c r="AI13" s="3">
        <f t="shared" si="28"/>
        <v>35745.397226018555</v>
      </c>
      <c r="AJ13" s="3">
        <f t="shared" si="28"/>
        <v>35276.740594757051</v>
      </c>
      <c r="AK13" s="3">
        <f t="shared" si="28"/>
        <v>35471.63111222189</v>
      </c>
      <c r="AL13" s="3">
        <f t="shared" si="28"/>
        <v>34590.658208523746</v>
      </c>
      <c r="AM13" s="3">
        <f t="shared" si="28"/>
        <v>35021.749032189509</v>
      </c>
      <c r="AN13" s="3">
        <f t="shared" si="28"/>
        <v>34281.776303073435</v>
      </c>
      <c r="AO13" s="3">
        <f t="shared" si="28"/>
        <v>33606.397278582481</v>
      </c>
    </row>
    <row r="14" spans="1:42" x14ac:dyDescent="0.25">
      <c r="A14" t="s">
        <v>11</v>
      </c>
      <c r="B14" s="1">
        <f>0.1*B3/B2</f>
        <v>13.274786000000001</v>
      </c>
      <c r="C14" s="1">
        <f>(0.1*C3)/C2</f>
        <v>13.274786000000004</v>
      </c>
      <c r="D14" s="1">
        <f t="shared" ref="C14:AO14" si="29">0.1*D3/D2</f>
        <v>13.274786000000001</v>
      </c>
      <c r="E14" s="1">
        <f t="shared" si="29"/>
        <v>13.274786000000002</v>
      </c>
      <c r="F14" s="1">
        <f t="shared" si="29"/>
        <v>13.274786000000002</v>
      </c>
      <c r="G14" s="1">
        <f t="shared" si="29"/>
        <v>13.274786000000002</v>
      </c>
      <c r="H14" s="1">
        <f t="shared" si="29"/>
        <v>13.274786000000002</v>
      </c>
      <c r="I14" s="1">
        <f t="shared" si="29"/>
        <v>13.274786000000004</v>
      </c>
      <c r="J14" s="1">
        <f t="shared" si="29"/>
        <v>13.274786000000001</v>
      </c>
      <c r="K14" s="1">
        <f t="shared" si="29"/>
        <v>13.274786000000004</v>
      </c>
      <c r="L14" s="1">
        <f t="shared" si="29"/>
        <v>13.274786000000004</v>
      </c>
      <c r="M14" s="1">
        <f t="shared" si="29"/>
        <v>13.274786000000002</v>
      </c>
      <c r="N14" s="1">
        <f t="shared" si="29"/>
        <v>13.274786000000001</v>
      </c>
      <c r="O14" s="1">
        <f t="shared" si="29"/>
        <v>13.274786000000004</v>
      </c>
      <c r="P14" s="1">
        <f t="shared" si="29"/>
        <v>13.274786000000004</v>
      </c>
      <c r="Q14" s="1">
        <f t="shared" si="29"/>
        <v>13.274786000000002</v>
      </c>
      <c r="R14" s="1">
        <f t="shared" si="29"/>
        <v>13.274786000000002</v>
      </c>
      <c r="S14" s="1">
        <f t="shared" si="29"/>
        <v>13.274786000000004</v>
      </c>
      <c r="T14" s="1">
        <f t="shared" si="29"/>
        <v>13.274786000000002</v>
      </c>
      <c r="U14" s="1">
        <f t="shared" si="29"/>
        <v>13.274786000000004</v>
      </c>
      <c r="V14" s="1">
        <f t="shared" si="29"/>
        <v>13.274786000000004</v>
      </c>
      <c r="W14" s="1">
        <f t="shared" si="29"/>
        <v>13.274786000000002</v>
      </c>
      <c r="X14" s="1">
        <f t="shared" si="29"/>
        <v>13.274786000000002</v>
      </c>
      <c r="Y14" s="1">
        <f t="shared" si="29"/>
        <v>13.274786000000002</v>
      </c>
      <c r="Z14" s="1">
        <f t="shared" si="29"/>
        <v>13.274786000000002</v>
      </c>
      <c r="AA14" s="1">
        <f t="shared" si="29"/>
        <v>13.274786000000004</v>
      </c>
      <c r="AB14" s="1">
        <f t="shared" si="29"/>
        <v>13.274786000000004</v>
      </c>
      <c r="AC14" s="1">
        <f t="shared" si="29"/>
        <v>13.274786000000002</v>
      </c>
      <c r="AD14" s="1">
        <f t="shared" si="29"/>
        <v>13.274786000000002</v>
      </c>
      <c r="AE14" s="1">
        <f t="shared" si="29"/>
        <v>13.274786000000001</v>
      </c>
      <c r="AF14" s="1">
        <f t="shared" si="29"/>
        <v>13.274786000000004</v>
      </c>
      <c r="AG14" s="1">
        <f t="shared" si="29"/>
        <v>13.274786000000002</v>
      </c>
      <c r="AH14" s="1">
        <f t="shared" si="29"/>
        <v>13.274786000000004</v>
      </c>
      <c r="AI14" s="1">
        <f t="shared" si="29"/>
        <v>13.274786000000002</v>
      </c>
      <c r="AJ14" s="1">
        <f t="shared" si="29"/>
        <v>13.274786000000004</v>
      </c>
      <c r="AK14" s="1">
        <f t="shared" si="29"/>
        <v>13.274786000000002</v>
      </c>
      <c r="AL14" s="1">
        <f t="shared" si="29"/>
        <v>13.274786000000004</v>
      </c>
      <c r="AM14" s="1">
        <f t="shared" si="29"/>
        <v>13.274786000000002</v>
      </c>
      <c r="AN14" s="1">
        <f t="shared" si="29"/>
        <v>13.274786000000002</v>
      </c>
      <c r="AO14" s="1">
        <f t="shared" si="29"/>
        <v>13.274786000000001</v>
      </c>
    </row>
    <row r="15" spans="1:42" x14ac:dyDescent="0.25">
      <c r="B15" s="1">
        <f>B1+0.2</f>
        <v>297.2</v>
      </c>
      <c r="C15" s="1">
        <f t="shared" ref="C15:AO15" si="30">C1+0.2</f>
        <v>298.2</v>
      </c>
      <c r="D15" s="1">
        <f t="shared" si="30"/>
        <v>299.2</v>
      </c>
      <c r="E15" s="1">
        <f t="shared" si="30"/>
        <v>300.2</v>
      </c>
      <c r="F15" s="1">
        <f t="shared" si="30"/>
        <v>301.2</v>
      </c>
      <c r="G15" s="1">
        <f t="shared" si="30"/>
        <v>302.2</v>
      </c>
      <c r="H15" s="1">
        <f t="shared" si="30"/>
        <v>303.2</v>
      </c>
      <c r="I15" s="1">
        <f t="shared" si="30"/>
        <v>304.2</v>
      </c>
      <c r="J15" s="1">
        <f t="shared" si="30"/>
        <v>305.2</v>
      </c>
      <c r="K15" s="1">
        <f t="shared" si="30"/>
        <v>306.2</v>
      </c>
      <c r="L15" s="1">
        <f t="shared" si="30"/>
        <v>307.2</v>
      </c>
      <c r="M15" s="1">
        <f t="shared" si="30"/>
        <v>308.2</v>
      </c>
      <c r="N15" s="1">
        <f t="shared" si="30"/>
        <v>309.2</v>
      </c>
      <c r="O15" s="1">
        <f t="shared" si="30"/>
        <v>310.2</v>
      </c>
      <c r="P15" s="1">
        <f t="shared" si="30"/>
        <v>311.2</v>
      </c>
      <c r="Q15" s="1">
        <f t="shared" si="30"/>
        <v>312.2</v>
      </c>
      <c r="R15" s="1">
        <f t="shared" si="30"/>
        <v>313.2</v>
      </c>
      <c r="S15" s="1">
        <f t="shared" si="30"/>
        <v>314.2</v>
      </c>
      <c r="T15" s="1">
        <f t="shared" si="30"/>
        <v>315.2</v>
      </c>
      <c r="U15" s="1">
        <f t="shared" si="30"/>
        <v>316.2</v>
      </c>
      <c r="V15" s="1">
        <f t="shared" si="30"/>
        <v>316.2</v>
      </c>
      <c r="W15" s="1">
        <f t="shared" si="30"/>
        <v>315.2</v>
      </c>
      <c r="X15" s="1">
        <f t="shared" si="30"/>
        <v>314.2</v>
      </c>
      <c r="Y15" s="1">
        <f t="shared" si="30"/>
        <v>313.2</v>
      </c>
      <c r="Z15" s="1">
        <f t="shared" si="30"/>
        <v>312.2</v>
      </c>
      <c r="AA15" s="1">
        <f t="shared" si="30"/>
        <v>311.2</v>
      </c>
      <c r="AB15" s="1">
        <f t="shared" si="30"/>
        <v>310.2</v>
      </c>
      <c r="AC15" s="1">
        <f t="shared" si="30"/>
        <v>309.2</v>
      </c>
      <c r="AD15" s="1">
        <f t="shared" si="30"/>
        <v>308.2</v>
      </c>
      <c r="AE15" s="1">
        <f t="shared" si="30"/>
        <v>307.2</v>
      </c>
      <c r="AF15" s="1">
        <f t="shared" si="30"/>
        <v>306.2</v>
      </c>
      <c r="AG15" s="1">
        <f t="shared" si="30"/>
        <v>305.2</v>
      </c>
      <c r="AH15" s="1">
        <f t="shared" si="30"/>
        <v>304.2</v>
      </c>
      <c r="AI15" s="1">
        <f t="shared" si="30"/>
        <v>303.2</v>
      </c>
      <c r="AJ15" s="1">
        <f t="shared" si="30"/>
        <v>302.2</v>
      </c>
      <c r="AK15" s="1">
        <f t="shared" si="30"/>
        <v>301.2</v>
      </c>
      <c r="AL15" s="1">
        <f t="shared" si="30"/>
        <v>300.2</v>
      </c>
      <c r="AM15" s="1">
        <f t="shared" si="30"/>
        <v>299.2</v>
      </c>
      <c r="AN15" s="1">
        <f t="shared" si="30"/>
        <v>298.2</v>
      </c>
      <c r="AO15" s="1">
        <f t="shared" si="30"/>
        <v>297.2</v>
      </c>
    </row>
    <row r="16" spans="1:42" x14ac:dyDescent="0.25">
      <c r="A16" t="s">
        <v>6</v>
      </c>
      <c r="B16">
        <f>(B10*8.31*B15*B15)/B3</f>
        <v>2469.732</v>
      </c>
      <c r="C16">
        <f t="shared" ref="C16:AO16" si="31">(C10*8.31*C15*C15)/C3</f>
        <v>2478.0420000000004</v>
      </c>
      <c r="D16">
        <f t="shared" si="31"/>
        <v>2486.3519999999999</v>
      </c>
      <c r="E16">
        <f t="shared" si="31"/>
        <v>2494.6620000000003</v>
      </c>
      <c r="F16">
        <f t="shared" si="31"/>
        <v>2502.9720000000002</v>
      </c>
      <c r="G16">
        <f t="shared" si="31"/>
        <v>2511.2820000000002</v>
      </c>
      <c r="H16">
        <f t="shared" si="31"/>
        <v>2519.5920000000006</v>
      </c>
      <c r="I16">
        <f t="shared" si="31"/>
        <v>2527.902</v>
      </c>
      <c r="J16">
        <f t="shared" si="31"/>
        <v>2536.2120000000004</v>
      </c>
      <c r="K16">
        <f t="shared" si="31"/>
        <v>2544.5219999999995</v>
      </c>
      <c r="L16">
        <f t="shared" si="31"/>
        <v>2552.8320000000003</v>
      </c>
      <c r="M16">
        <f t="shared" si="31"/>
        <v>2561.1420000000003</v>
      </c>
      <c r="N16">
        <f t="shared" si="31"/>
        <v>2569.4519999999998</v>
      </c>
      <c r="O16">
        <f t="shared" si="31"/>
        <v>2577.7620000000002</v>
      </c>
      <c r="P16">
        <f t="shared" si="31"/>
        <v>2586.0719999999997</v>
      </c>
      <c r="Q16">
        <f t="shared" si="31"/>
        <v>2594.3820000000001</v>
      </c>
      <c r="R16">
        <f t="shared" si="31"/>
        <v>2602.6919999999996</v>
      </c>
      <c r="S16">
        <f t="shared" si="31"/>
        <v>2611.002</v>
      </c>
      <c r="T16">
        <f t="shared" si="31"/>
        <v>2619.3120000000004</v>
      </c>
      <c r="U16">
        <f t="shared" si="31"/>
        <v>2627.6219999999998</v>
      </c>
      <c r="V16">
        <f t="shared" si="31"/>
        <v>2627.6219999999998</v>
      </c>
      <c r="W16">
        <f t="shared" si="31"/>
        <v>2619.3119999999999</v>
      </c>
      <c r="X16">
        <f t="shared" si="31"/>
        <v>2611.002</v>
      </c>
      <c r="Y16">
        <f t="shared" si="31"/>
        <v>2602.692</v>
      </c>
      <c r="Z16">
        <f t="shared" si="31"/>
        <v>2594.3819999999996</v>
      </c>
      <c r="AA16">
        <f t="shared" si="31"/>
        <v>2586.0720000000001</v>
      </c>
      <c r="AB16">
        <f t="shared" si="31"/>
        <v>2577.7620000000002</v>
      </c>
      <c r="AC16">
        <f t="shared" si="31"/>
        <v>2569.4519999999998</v>
      </c>
      <c r="AD16">
        <f t="shared" si="31"/>
        <v>2561.1419999999998</v>
      </c>
      <c r="AE16">
        <f t="shared" si="31"/>
        <v>2552.8320000000003</v>
      </c>
      <c r="AF16">
        <f t="shared" si="31"/>
        <v>2544.5219999999999</v>
      </c>
      <c r="AG16">
        <f t="shared" si="31"/>
        <v>2536.2120000000004</v>
      </c>
      <c r="AH16">
        <f t="shared" si="31"/>
        <v>2527.902</v>
      </c>
      <c r="AI16">
        <f t="shared" si="31"/>
        <v>2519.5919999999996</v>
      </c>
      <c r="AJ16">
        <f t="shared" si="31"/>
        <v>2511.2819999999997</v>
      </c>
      <c r="AK16">
        <f t="shared" si="31"/>
        <v>2502.9720000000002</v>
      </c>
      <c r="AL16">
        <f t="shared" si="31"/>
        <v>2494.6619999999998</v>
      </c>
      <c r="AM16">
        <f t="shared" si="31"/>
        <v>2486.3519999999999</v>
      </c>
      <c r="AN16">
        <f t="shared" si="31"/>
        <v>2478.0420000000004</v>
      </c>
      <c r="AO16">
        <f t="shared" si="31"/>
        <v>2469.732</v>
      </c>
    </row>
    <row r="17" spans="2:7" x14ac:dyDescent="0.25"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Карпова</dc:creator>
  <cp:lastModifiedBy>Татьяна Карпова</cp:lastModifiedBy>
  <cp:lastPrinted>2017-02-22T07:39:43Z</cp:lastPrinted>
  <dcterms:created xsi:type="dcterms:W3CDTF">2017-02-18T18:39:11Z</dcterms:created>
  <dcterms:modified xsi:type="dcterms:W3CDTF">2017-02-26T15:47:26Z</dcterms:modified>
</cp:coreProperties>
</file>