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0\Desktop\tex\2.5.1\"/>
    </mc:Choice>
  </mc:AlternateContent>
  <xr:revisionPtr revIDLastSave="0" documentId="13_ncr:1_{03505266-0AF4-48BD-A31B-1D625CE84F89}" xr6:coauthVersionLast="46" xr6:coauthVersionMax="46" xr10:uidLastSave="{00000000-0000-0000-0000-000000000000}"/>
  <bookViews>
    <workbookView xWindow="3324" yWindow="492" windowWidth="17280" windowHeight="8964" activeTab="1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4" l="1"/>
  <c r="O14" i="4"/>
  <c r="O15" i="4"/>
  <c r="O16" i="4"/>
  <c r="O17" i="4"/>
  <c r="O18" i="4"/>
  <c r="O12" i="4"/>
  <c r="Q13" i="4"/>
  <c r="Q14" i="4"/>
  <c r="Q15" i="4"/>
  <c r="Q16" i="4"/>
  <c r="Q17" i="4"/>
  <c r="Q18" i="4"/>
  <c r="Q12" i="4"/>
  <c r="E26" i="4"/>
  <c r="B26" i="4"/>
  <c r="E24" i="4"/>
  <c r="B24" i="4"/>
  <c r="E22" i="4"/>
  <c r="B22" i="4"/>
  <c r="I9" i="4"/>
  <c r="H9" i="4"/>
  <c r="G9" i="4"/>
  <c r="H3" i="4"/>
  <c r="H4" i="4"/>
  <c r="H5" i="4"/>
  <c r="H6" i="4"/>
  <c r="H7" i="4"/>
  <c r="H8" i="4"/>
  <c r="H2" i="4"/>
  <c r="G3" i="4"/>
  <c r="G4" i="4"/>
  <c r="G5" i="4"/>
  <c r="G6" i="4"/>
  <c r="G7" i="4"/>
  <c r="G8" i="4"/>
  <c r="G2" i="4"/>
  <c r="E21" i="4"/>
  <c r="B21" i="4"/>
  <c r="J18" i="4"/>
  <c r="C18" i="4"/>
  <c r="D18" i="4"/>
  <c r="E18" i="4"/>
  <c r="F18" i="4"/>
  <c r="G18" i="4"/>
  <c r="H18" i="4"/>
  <c r="B18" i="4"/>
  <c r="J17" i="4"/>
  <c r="C17" i="4"/>
  <c r="D17" i="4"/>
  <c r="E17" i="4"/>
  <c r="F17" i="4"/>
  <c r="G17" i="4"/>
  <c r="H17" i="4"/>
  <c r="B17" i="4"/>
  <c r="E20" i="4"/>
  <c r="B20" i="4"/>
  <c r="J12" i="4"/>
  <c r="J14" i="4"/>
  <c r="J15" i="4"/>
  <c r="J11" i="4"/>
  <c r="C15" i="4"/>
  <c r="D15" i="4"/>
  <c r="E15" i="4"/>
  <c r="F15" i="4"/>
  <c r="G15" i="4"/>
  <c r="H15" i="4"/>
  <c r="B15" i="4"/>
  <c r="C14" i="4"/>
  <c r="D14" i="4"/>
  <c r="E14" i="4"/>
  <c r="F14" i="4"/>
  <c r="G14" i="4"/>
  <c r="H14" i="4"/>
  <c r="B14" i="4"/>
  <c r="AA2" i="3"/>
  <c r="AB2" i="3"/>
  <c r="AA3" i="3"/>
  <c r="AB3" i="3"/>
  <c r="AA4" i="3"/>
  <c r="AB4" i="3"/>
  <c r="AA5" i="3"/>
  <c r="AB5" i="3"/>
  <c r="AA6" i="3"/>
  <c r="AB6" i="3"/>
  <c r="AA7" i="3"/>
  <c r="AB7" i="3"/>
  <c r="AA8" i="3"/>
  <c r="AB8" i="3"/>
  <c r="T22" i="3"/>
  <c r="V22" i="3"/>
  <c r="W22" i="3"/>
  <c r="T8" i="3"/>
  <c r="V8" i="3"/>
  <c r="W8" i="3"/>
  <c r="T15" i="3"/>
  <c r="V15" i="3"/>
  <c r="W15" i="3"/>
  <c r="T29" i="3"/>
  <c r="V29" i="3"/>
  <c r="W29" i="3"/>
  <c r="T36" i="3"/>
  <c r="V36" i="3"/>
  <c r="W36" i="3"/>
  <c r="T43" i="3"/>
  <c r="V43" i="3"/>
  <c r="W43" i="3"/>
  <c r="W1" i="3"/>
  <c r="V1" i="3"/>
  <c r="T1" i="3"/>
  <c r="C48" i="3"/>
  <c r="C47" i="3"/>
  <c r="C46" i="3"/>
  <c r="D44" i="3" s="1"/>
  <c r="H44" i="3" s="1"/>
  <c r="L44" i="3" s="1"/>
  <c r="C45" i="3"/>
  <c r="F44" i="3"/>
  <c r="C44" i="3"/>
  <c r="C41" i="3"/>
  <c r="C40" i="3"/>
  <c r="D37" i="3" s="1"/>
  <c r="H37" i="3" s="1"/>
  <c r="L37" i="3" s="1"/>
  <c r="C39" i="3"/>
  <c r="C38" i="3"/>
  <c r="F37" i="3"/>
  <c r="C37" i="3"/>
  <c r="C34" i="3"/>
  <c r="C33" i="3"/>
  <c r="C32" i="3"/>
  <c r="C31" i="3"/>
  <c r="F30" i="3"/>
  <c r="C30" i="3"/>
  <c r="C27" i="3"/>
  <c r="C26" i="3"/>
  <c r="D23" i="3" s="1"/>
  <c r="H23" i="3" s="1"/>
  <c r="L23" i="3" s="1"/>
  <c r="C25" i="3"/>
  <c r="C24" i="3"/>
  <c r="F23" i="3"/>
  <c r="C23" i="3"/>
  <c r="C20" i="3"/>
  <c r="C19" i="3"/>
  <c r="C18" i="3"/>
  <c r="C17" i="3"/>
  <c r="F16" i="3"/>
  <c r="E16" i="3"/>
  <c r="G16" i="3" s="1"/>
  <c r="I16" i="3" s="1"/>
  <c r="C16" i="3"/>
  <c r="C13" i="3"/>
  <c r="C12" i="3"/>
  <c r="C11" i="3"/>
  <c r="C10" i="3"/>
  <c r="F9" i="3"/>
  <c r="C9" i="3"/>
  <c r="I2" i="3"/>
  <c r="J2" i="3" s="1"/>
  <c r="M2" i="3" s="1"/>
  <c r="N2" i="3" s="1"/>
  <c r="L2" i="3"/>
  <c r="F9" i="1"/>
  <c r="H2" i="3"/>
  <c r="G2" i="3"/>
  <c r="E2" i="3"/>
  <c r="D2" i="3"/>
  <c r="F2" i="3"/>
  <c r="C3" i="3"/>
  <c r="C4" i="3"/>
  <c r="C5" i="3"/>
  <c r="C6" i="3"/>
  <c r="C2" i="3"/>
  <c r="J11" i="2"/>
  <c r="K11" i="2" s="1"/>
  <c r="C14" i="2"/>
  <c r="B14" i="2"/>
  <c r="I11" i="2"/>
  <c r="A14" i="2"/>
  <c r="C11" i="2"/>
  <c r="B11" i="2"/>
  <c r="A11" i="2"/>
  <c r="R2" i="2"/>
  <c r="H2" i="2"/>
  <c r="M7" i="2"/>
  <c r="M6" i="2"/>
  <c r="M5" i="2"/>
  <c r="M4" i="2"/>
  <c r="M3" i="2"/>
  <c r="P2" i="2"/>
  <c r="M2" i="2"/>
  <c r="F2" i="2"/>
  <c r="C3" i="2"/>
  <c r="C4" i="2"/>
  <c r="C5" i="2"/>
  <c r="C6" i="2"/>
  <c r="C7" i="2"/>
  <c r="C2" i="2"/>
  <c r="D2" i="2" s="1"/>
  <c r="E9" i="1"/>
  <c r="D9" i="1"/>
  <c r="H2" i="1"/>
  <c r="G2" i="1"/>
  <c r="E2" i="1"/>
  <c r="F2" i="1"/>
  <c r="D2" i="1"/>
  <c r="C3" i="1"/>
  <c r="C4" i="1"/>
  <c r="C5" i="1"/>
  <c r="C6" i="1"/>
  <c r="C2" i="1"/>
  <c r="E44" i="3" l="1"/>
  <c r="G44" i="3" s="1"/>
  <c r="I44" i="3" s="1"/>
  <c r="J44" i="3" s="1"/>
  <c r="M44" i="3" s="1"/>
  <c r="N44" i="3" s="1"/>
  <c r="E37" i="3"/>
  <c r="G37" i="3" s="1"/>
  <c r="I37" i="3" s="1"/>
  <c r="J37" i="3" s="1"/>
  <c r="M37" i="3" s="1"/>
  <c r="N37" i="3" s="1"/>
  <c r="D30" i="3"/>
  <c r="H30" i="3" s="1"/>
  <c r="L30" i="3" s="1"/>
  <c r="E30" i="3"/>
  <c r="G30" i="3" s="1"/>
  <c r="I30" i="3" s="1"/>
  <c r="D16" i="3"/>
  <c r="H16" i="3" s="1"/>
  <c r="L16" i="3" s="1"/>
  <c r="J16" i="3"/>
  <c r="M16" i="3" s="1"/>
  <c r="N16" i="3" s="1"/>
  <c r="E9" i="3"/>
  <c r="G9" i="3" s="1"/>
  <c r="I9" i="3" s="1"/>
  <c r="E23" i="3"/>
  <c r="G23" i="3" s="1"/>
  <c r="I23" i="3" s="1"/>
  <c r="J23" i="3" s="1"/>
  <c r="M23" i="3" s="1"/>
  <c r="N23" i="3" s="1"/>
  <c r="D9" i="3"/>
  <c r="H9" i="3" s="1"/>
  <c r="L9" i="3" s="1"/>
  <c r="E2" i="2"/>
  <c r="G2" i="2" s="1"/>
  <c r="O2" i="2"/>
  <c r="Q2" i="2" s="1"/>
  <c r="N2" i="2"/>
  <c r="J30" i="3" l="1"/>
  <c r="M30" i="3" s="1"/>
  <c r="N30" i="3" s="1"/>
  <c r="J9" i="3"/>
  <c r="M9" i="3" s="1"/>
  <c r="N9" i="3" s="1"/>
</calcChain>
</file>

<file path=xl/sharedStrings.xml><?xml version="1.0" encoding="utf-8"?>
<sst xmlns="http://schemas.openxmlformats.org/spreadsheetml/2006/main" count="152" uniqueCount="39">
  <si>
    <t>№</t>
  </si>
  <si>
    <t>дел</t>
  </si>
  <si>
    <t>P</t>
  </si>
  <si>
    <t>P_ср</t>
  </si>
  <si>
    <t>P_сл</t>
  </si>
  <si>
    <t>P_сист</t>
  </si>
  <si>
    <t>сигма P</t>
  </si>
  <si>
    <t>епс P</t>
  </si>
  <si>
    <t>P1</t>
  </si>
  <si>
    <t>случ</t>
  </si>
  <si>
    <t>сист</t>
  </si>
  <si>
    <t>полн</t>
  </si>
  <si>
    <t>h1</t>
  </si>
  <si>
    <t>P2</t>
  </si>
  <si>
    <t>h2</t>
  </si>
  <si>
    <t>епсилон</t>
  </si>
  <si>
    <t>P2-P1</t>
  </si>
  <si>
    <t>сигма</t>
  </si>
  <si>
    <t>dH</t>
  </si>
  <si>
    <t>h1-h2</t>
  </si>
  <si>
    <t>T</t>
  </si>
  <si>
    <t>D</t>
  </si>
  <si>
    <t>сигма сигма</t>
  </si>
  <si>
    <t>$ T $, К</t>
  </si>
  <si>
    <t>$ P' $, дел</t>
  </si>
  <si>
    <t>$ P' $, Па</t>
  </si>
  <si>
    <t>$ \langle P' \rangle $, Па</t>
  </si>
  <si>
    <t>$ \sigma_{P'} $, Па</t>
  </si>
  <si>
    <t>$ P $, Па</t>
  </si>
  <si>
    <t>$ \sigma_P $, Па</t>
  </si>
  <si>
    <t>sigma</t>
  </si>
  <si>
    <t>x</t>
  </si>
  <si>
    <t>y</t>
  </si>
  <si>
    <t>xy</t>
  </si>
  <si>
    <t>x^2</t>
  </si>
  <si>
    <t>k</t>
  </si>
  <si>
    <t>b</t>
  </si>
  <si>
    <t>ДИСП Х</t>
  </si>
  <si>
    <t>ДИСП 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</si>
</sst>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D2" sqref="D2:D6"/>
    </sheetView>
  </sheetViews>
  <sheetFormatPr defaultRowHeight="14.4" x14ac:dyDescent="0.3"/>
  <cols>
    <col min="5" max="5" width="12" bestFit="1" customWidth="1"/>
    <col min="6" max="6" width="12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47</v>
      </c>
      <c r="C2">
        <f>B2*9.81*0.2</f>
        <v>92.214000000000013</v>
      </c>
      <c r="D2" s="4">
        <f>AVERAGE(C2:C6)</f>
        <v>92.998800000000003</v>
      </c>
      <c r="E2" s="4">
        <f>SQRT(_xlfn.VAR.P(C2:C6)/4)</f>
        <v>0.4805898875340569</v>
      </c>
      <c r="F2" s="4">
        <f>1/AVERAGE(B2:B6)*D2</f>
        <v>1.962</v>
      </c>
      <c r="G2" s="4">
        <f>SQRT(E2^2+F2^2)</f>
        <v>2.0200026336616488</v>
      </c>
      <c r="H2" s="4">
        <f>G2/D2</f>
        <v>2.1720738694065395E-2</v>
      </c>
    </row>
    <row r="3" spans="1:8" x14ac:dyDescent="0.3">
      <c r="A3">
        <v>2</v>
      </c>
      <c r="B3">
        <v>48</v>
      </c>
      <c r="C3">
        <f t="shared" ref="C3:C6" si="0">B3*9.81*0.2</f>
        <v>94.176000000000002</v>
      </c>
      <c r="D3" s="4"/>
      <c r="E3" s="4"/>
      <c r="F3" s="4"/>
      <c r="G3" s="4"/>
      <c r="H3" s="4"/>
    </row>
    <row r="4" spans="1:8" x14ac:dyDescent="0.3">
      <c r="A4">
        <v>3</v>
      </c>
      <c r="B4">
        <v>48</v>
      </c>
      <c r="C4">
        <f t="shared" si="0"/>
        <v>94.176000000000002</v>
      </c>
      <c r="D4" s="4"/>
      <c r="E4" s="4"/>
      <c r="F4" s="4"/>
      <c r="G4" s="4"/>
      <c r="H4" s="4"/>
    </row>
    <row r="5" spans="1:8" x14ac:dyDescent="0.3">
      <c r="A5">
        <v>4</v>
      </c>
      <c r="B5">
        <v>47</v>
      </c>
      <c r="C5">
        <f t="shared" si="0"/>
        <v>92.214000000000013</v>
      </c>
      <c r="D5" s="4"/>
      <c r="E5" s="4"/>
      <c r="F5" s="4"/>
      <c r="G5" s="4"/>
      <c r="H5" s="4"/>
    </row>
    <row r="6" spans="1:8" x14ac:dyDescent="0.3">
      <c r="A6">
        <v>5</v>
      </c>
      <c r="B6">
        <v>47</v>
      </c>
      <c r="C6">
        <f t="shared" si="0"/>
        <v>92.214000000000013</v>
      </c>
      <c r="D6" s="4"/>
      <c r="E6" s="4"/>
      <c r="F6" s="4"/>
      <c r="G6" s="4"/>
      <c r="H6" s="4"/>
    </row>
    <row r="9" spans="1:8" x14ac:dyDescent="0.3">
      <c r="D9">
        <f>(4*22.4*10^-3)/(D2)</f>
        <v>9.6345329187043274E-4</v>
      </c>
      <c r="E9" s="1">
        <f>D9*H2</f>
        <v>2.092691719665479E-5</v>
      </c>
      <c r="F9" s="2">
        <f>H2</f>
        <v>2.1720738694065395E-2</v>
      </c>
    </row>
  </sheetData>
  <mergeCells count="5">
    <mergeCell ref="D2:D6"/>
    <mergeCell ref="E2:E6"/>
    <mergeCell ref="F2:F6"/>
    <mergeCell ref="G2:G6"/>
    <mergeCell ref="H2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286A-518B-4EC9-A076-F81052E9DC27}">
  <dimension ref="A1:S14"/>
  <sheetViews>
    <sheetView tabSelected="1" workbookViewId="0">
      <selection activeCell="J11" sqref="J11"/>
    </sheetView>
  </sheetViews>
  <sheetFormatPr defaultRowHeight="14.4" x14ac:dyDescent="0.3"/>
  <cols>
    <col min="5" max="5" width="12" bestFit="1" customWidth="1"/>
  </cols>
  <sheetData>
    <row r="1" spans="1:19" x14ac:dyDescent="0.3">
      <c r="A1" t="s">
        <v>0</v>
      </c>
      <c r="B1" t="s">
        <v>8</v>
      </c>
      <c r="C1" t="s">
        <v>8</v>
      </c>
      <c r="D1" t="s">
        <v>3</v>
      </c>
      <c r="E1" t="s">
        <v>9</v>
      </c>
      <c r="F1" t="s">
        <v>10</v>
      </c>
      <c r="G1" t="s">
        <v>11</v>
      </c>
      <c r="H1" t="s">
        <v>15</v>
      </c>
      <c r="I1" t="s">
        <v>12</v>
      </c>
      <c r="K1" t="s">
        <v>0</v>
      </c>
      <c r="L1" t="s">
        <v>13</v>
      </c>
      <c r="M1" t="s">
        <v>13</v>
      </c>
      <c r="N1" t="s">
        <v>3</v>
      </c>
      <c r="O1" t="s">
        <v>9</v>
      </c>
      <c r="P1" t="s">
        <v>10</v>
      </c>
      <c r="Q1" t="s">
        <v>11</v>
      </c>
      <c r="R1" t="s">
        <v>15</v>
      </c>
      <c r="S1" t="s">
        <v>14</v>
      </c>
    </row>
    <row r="2" spans="1:19" x14ac:dyDescent="0.3">
      <c r="A2">
        <v>1</v>
      </c>
      <c r="B2">
        <v>131</v>
      </c>
      <c r="C2">
        <f>B2*0.2*9.81</f>
        <v>257.02200000000005</v>
      </c>
      <c r="D2" s="4">
        <f>AVERAGE(C2:C7)</f>
        <v>257.02199999999999</v>
      </c>
      <c r="E2" s="4">
        <f>SQRT(_xlfn.VAR.P(C2:C7)/5)</f>
        <v>2.5421149729252075E-14</v>
      </c>
      <c r="F2" s="4">
        <f>0.2*9.81</f>
        <v>1.9620000000000002</v>
      </c>
      <c r="G2" s="4">
        <f>SQRT(E2^2+F2^2)</f>
        <v>1.9620000000000002</v>
      </c>
      <c r="H2" s="4">
        <f>G2/D2</f>
        <v>7.6335877862595426E-3</v>
      </c>
      <c r="I2" s="4">
        <v>54</v>
      </c>
      <c r="K2">
        <v>1</v>
      </c>
      <c r="L2">
        <v>190</v>
      </c>
      <c r="M2">
        <f>L2*0.2*9.81</f>
        <v>372.78000000000003</v>
      </c>
      <c r="N2" s="4">
        <f>AVERAGE(M2:M7)</f>
        <v>374.41500000000002</v>
      </c>
      <c r="O2" s="4">
        <f>SQRT(_xlfn.VAR.P(M2:M7)/5)</f>
        <v>0.32699999999999813</v>
      </c>
      <c r="P2" s="4">
        <f>0.2*9.81</f>
        <v>1.9620000000000002</v>
      </c>
      <c r="Q2" s="4">
        <f>SQRT(O2^2+P2^2)</f>
        <v>1.9890633474075177</v>
      </c>
      <c r="R2" s="4">
        <f>Q2/N2</f>
        <v>5.3124563583390556E-3</v>
      </c>
      <c r="S2" s="4">
        <v>42</v>
      </c>
    </row>
    <row r="3" spans="1:19" x14ac:dyDescent="0.3">
      <c r="A3">
        <v>2</v>
      </c>
      <c r="B3">
        <v>131</v>
      </c>
      <c r="C3">
        <f t="shared" ref="C3:C7" si="0">B3*0.2*9.81</f>
        <v>257.02200000000005</v>
      </c>
      <c r="D3" s="4"/>
      <c r="E3" s="4"/>
      <c r="F3" s="4"/>
      <c r="G3" s="4"/>
      <c r="H3" s="4"/>
      <c r="I3" s="4"/>
      <c r="K3">
        <v>2</v>
      </c>
      <c r="L3">
        <v>191</v>
      </c>
      <c r="M3">
        <f t="shared" ref="M3:M7" si="1">L3*0.2*9.81</f>
        <v>374.74200000000002</v>
      </c>
      <c r="N3" s="4"/>
      <c r="O3" s="4"/>
      <c r="P3" s="4"/>
      <c r="Q3" s="4"/>
      <c r="R3" s="4"/>
      <c r="S3" s="4"/>
    </row>
    <row r="4" spans="1:19" x14ac:dyDescent="0.3">
      <c r="A4">
        <v>3</v>
      </c>
      <c r="B4">
        <v>131</v>
      </c>
      <c r="C4">
        <f t="shared" si="0"/>
        <v>257.02200000000005</v>
      </c>
      <c r="D4" s="4"/>
      <c r="E4" s="4"/>
      <c r="F4" s="4"/>
      <c r="G4" s="4"/>
      <c r="H4" s="4"/>
      <c r="I4" s="4"/>
      <c r="K4">
        <v>3</v>
      </c>
      <c r="L4">
        <v>191</v>
      </c>
      <c r="M4">
        <f t="shared" si="1"/>
        <v>374.74200000000002</v>
      </c>
      <c r="N4" s="4"/>
      <c r="O4" s="4"/>
      <c r="P4" s="4"/>
      <c r="Q4" s="4"/>
      <c r="R4" s="4"/>
      <c r="S4" s="4"/>
    </row>
    <row r="5" spans="1:19" x14ac:dyDescent="0.3">
      <c r="A5">
        <v>4</v>
      </c>
      <c r="B5">
        <v>131</v>
      </c>
      <c r="C5">
        <f t="shared" si="0"/>
        <v>257.02200000000005</v>
      </c>
      <c r="D5" s="4"/>
      <c r="E5" s="4"/>
      <c r="F5" s="4"/>
      <c r="G5" s="4"/>
      <c r="H5" s="4"/>
      <c r="I5" s="4"/>
      <c r="K5">
        <v>4</v>
      </c>
      <c r="L5">
        <v>191</v>
      </c>
      <c r="M5">
        <f t="shared" si="1"/>
        <v>374.74200000000002</v>
      </c>
      <c r="N5" s="4"/>
      <c r="O5" s="4"/>
      <c r="P5" s="4"/>
      <c r="Q5" s="4"/>
      <c r="R5" s="4"/>
      <c r="S5" s="4"/>
    </row>
    <row r="6" spans="1:19" x14ac:dyDescent="0.3">
      <c r="A6">
        <v>5</v>
      </c>
      <c r="B6">
        <v>131</v>
      </c>
      <c r="C6">
        <f t="shared" si="0"/>
        <v>257.02200000000005</v>
      </c>
      <c r="D6" s="4"/>
      <c r="E6" s="4"/>
      <c r="F6" s="4"/>
      <c r="G6" s="4"/>
      <c r="H6" s="4"/>
      <c r="I6" s="4"/>
      <c r="K6">
        <v>5</v>
      </c>
      <c r="L6">
        <v>191</v>
      </c>
      <c r="M6">
        <f t="shared" si="1"/>
        <v>374.74200000000002</v>
      </c>
      <c r="N6" s="4"/>
      <c r="O6" s="4"/>
      <c r="P6" s="4"/>
      <c r="Q6" s="4"/>
      <c r="R6" s="4"/>
      <c r="S6" s="4"/>
    </row>
    <row r="7" spans="1:19" x14ac:dyDescent="0.3">
      <c r="A7">
        <v>6</v>
      </c>
      <c r="B7">
        <v>131</v>
      </c>
      <c r="C7">
        <f t="shared" si="0"/>
        <v>257.02200000000005</v>
      </c>
      <c r="D7" s="4"/>
      <c r="E7" s="4"/>
      <c r="F7" s="4"/>
      <c r="G7" s="4"/>
      <c r="H7" s="4"/>
      <c r="I7" s="4"/>
      <c r="K7">
        <v>6</v>
      </c>
      <c r="L7">
        <v>191</v>
      </c>
      <c r="M7">
        <f t="shared" si="1"/>
        <v>374.74200000000002</v>
      </c>
      <c r="N7" s="4"/>
      <c r="O7" s="4"/>
      <c r="P7" s="4"/>
      <c r="Q7" s="4"/>
      <c r="R7" s="4"/>
      <c r="S7" s="4"/>
    </row>
    <row r="10" spans="1:19" x14ac:dyDescent="0.3">
      <c r="A10" t="s">
        <v>16</v>
      </c>
      <c r="B10" t="s">
        <v>17</v>
      </c>
      <c r="C10" t="s">
        <v>15</v>
      </c>
      <c r="I10" t="s">
        <v>19</v>
      </c>
      <c r="J10" t="s">
        <v>17</v>
      </c>
      <c r="K10" t="s">
        <v>15</v>
      </c>
    </row>
    <row r="11" spans="1:19" x14ac:dyDescent="0.3">
      <c r="A11">
        <f>N2-D2</f>
        <v>117.39300000000003</v>
      </c>
      <c r="B11">
        <f>SQRT(G2*G2+Q2*Q2)</f>
        <v>2.7938892247188325</v>
      </c>
      <c r="C11">
        <f>B11/A11</f>
        <v>2.3799453329575289E-2</v>
      </c>
      <c r="I11">
        <f>I2-S2</f>
        <v>12</v>
      </c>
      <c r="J11">
        <f>SQRT(0.5)</f>
        <v>0.70710678118654757</v>
      </c>
      <c r="K11">
        <f>J11/I11</f>
        <v>5.8925565098878967E-2</v>
      </c>
    </row>
    <row r="13" spans="1:19" x14ac:dyDescent="0.3">
      <c r="A13" t="s">
        <v>18</v>
      </c>
      <c r="B13" t="s">
        <v>17</v>
      </c>
      <c r="C13" t="s">
        <v>15</v>
      </c>
    </row>
    <row r="14" spans="1:19" x14ac:dyDescent="0.3">
      <c r="A14">
        <f>A11/1000/9.81</f>
        <v>1.1966666666666669E-2</v>
      </c>
      <c r="B14">
        <f>A14*C11</f>
        <v>2.8480012484391769E-4</v>
      </c>
      <c r="C14">
        <f>C11</f>
        <v>2.3799453329575289E-2</v>
      </c>
    </row>
  </sheetData>
  <mergeCells count="12">
    <mergeCell ref="D2:D7"/>
    <mergeCell ref="H2:H7"/>
    <mergeCell ref="R2:R7"/>
    <mergeCell ref="E2:E7"/>
    <mergeCell ref="F2:F7"/>
    <mergeCell ref="G2:G7"/>
    <mergeCell ref="I2:I7"/>
    <mergeCell ref="N2:N7"/>
    <mergeCell ref="O2:O7"/>
    <mergeCell ref="P2:P7"/>
    <mergeCell ref="Q2:Q7"/>
    <mergeCell ref="S2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8256-6A12-4638-A351-55BFE8E0E047}">
  <dimension ref="A1:AE48"/>
  <sheetViews>
    <sheetView workbookViewId="0">
      <selection activeCell="P10" sqref="P10"/>
    </sheetView>
  </sheetViews>
  <sheetFormatPr defaultRowHeight="14.4" x14ac:dyDescent="0.3"/>
  <cols>
    <col min="13" max="13" width="11.21875" customWidth="1"/>
  </cols>
  <sheetData>
    <row r="1" spans="1:31" x14ac:dyDescent="0.3">
      <c r="A1" t="s">
        <v>23</v>
      </c>
      <c r="B1" t="s">
        <v>24</v>
      </c>
      <c r="C1" t="s">
        <v>25</v>
      </c>
      <c r="D1" t="s">
        <v>26</v>
      </c>
      <c r="E1" t="s">
        <v>9</v>
      </c>
      <c r="F1" t="s">
        <v>10</v>
      </c>
      <c r="G1" t="s">
        <v>27</v>
      </c>
      <c r="H1" t="s">
        <v>28</v>
      </c>
      <c r="I1" t="s">
        <v>29</v>
      </c>
      <c r="J1" t="s">
        <v>15</v>
      </c>
      <c r="L1" t="s">
        <v>17</v>
      </c>
      <c r="M1" t="s">
        <v>22</v>
      </c>
      <c r="N1" t="s">
        <v>15</v>
      </c>
      <c r="T1">
        <f>A2</f>
        <v>302</v>
      </c>
      <c r="U1">
        <v>0.1</v>
      </c>
      <c r="V1">
        <f>L2</f>
        <v>6.1891420534458508E-2</v>
      </c>
      <c r="W1">
        <f>M2</f>
        <v>1.5787117309531951E-3</v>
      </c>
      <c r="X1" t="s">
        <v>0</v>
      </c>
      <c r="Y1" t="s">
        <v>20</v>
      </c>
      <c r="Z1" t="s">
        <v>20</v>
      </c>
      <c r="AA1" t="s">
        <v>30</v>
      </c>
      <c r="AB1" t="s">
        <v>30</v>
      </c>
      <c r="AD1">
        <v>6.1891420534458508E-2</v>
      </c>
      <c r="AE1">
        <v>1.5787117309531951E-3</v>
      </c>
    </row>
    <row r="2" spans="1:31" x14ac:dyDescent="0.3">
      <c r="A2" s="4">
        <v>302</v>
      </c>
      <c r="B2">
        <v>190</v>
      </c>
      <c r="C2" s="3">
        <f>B2*0.2*9.81</f>
        <v>372.78000000000003</v>
      </c>
      <c r="D2" s="5">
        <f>AVERAGE(C2:C6)</f>
        <v>374.34960000000001</v>
      </c>
      <c r="E2" s="5">
        <f>SQRT(_xlfn.VAR.P(C2:C6)/4)</f>
        <v>0.39239999999999781</v>
      </c>
      <c r="F2" s="5">
        <f>0.2*9.81</f>
        <v>1.9620000000000002</v>
      </c>
      <c r="G2" s="5">
        <f>SQRT(E2*E2+F2*F2)</f>
        <v>2.0008552571338085</v>
      </c>
      <c r="H2" s="5">
        <f>D2-$P$3</f>
        <v>256.95659999999998</v>
      </c>
      <c r="I2" s="5">
        <f>SQRT($Q$3*$Q$3+G2*G2)</f>
        <v>3.4364572978577805</v>
      </c>
      <c r="J2" s="5">
        <f>I2/H2</f>
        <v>1.3373687610506136E-2</v>
      </c>
      <c r="L2">
        <f>$P$6*H2/4</f>
        <v>6.1891420534458508E-2</v>
      </c>
      <c r="M2">
        <f>L2*SQRT(J2*J2+$R$6*$R$6)</f>
        <v>1.5787117309531951E-3</v>
      </c>
      <c r="N2">
        <f>M2/L2</f>
        <v>2.5507763714588447E-2</v>
      </c>
      <c r="P2" t="s">
        <v>16</v>
      </c>
      <c r="Q2" t="s">
        <v>17</v>
      </c>
      <c r="R2" t="s">
        <v>15</v>
      </c>
      <c r="X2">
        <v>1</v>
      </c>
      <c r="Y2">
        <v>302</v>
      </c>
      <c r="Z2">
        <v>0.1</v>
      </c>
      <c r="AA2" s="3">
        <f t="shared" ref="AA2:AB8" si="0">AD1*1000</f>
        <v>61.891420534458504</v>
      </c>
      <c r="AB2" s="3">
        <f t="shared" si="0"/>
        <v>1.5787117309531951</v>
      </c>
      <c r="AD2">
        <v>6.1040787623066105E-2</v>
      </c>
      <c r="AE2">
        <v>1.5601482207428193E-3</v>
      </c>
    </row>
    <row r="3" spans="1:31" x14ac:dyDescent="0.3">
      <c r="A3" s="4"/>
      <c r="B3">
        <v>191</v>
      </c>
      <c r="C3" s="3">
        <f t="shared" ref="C3:C6" si="1">B3*0.2*9.81</f>
        <v>374.74200000000002</v>
      </c>
      <c r="D3" s="5"/>
      <c r="E3" s="5"/>
      <c r="F3" s="5"/>
      <c r="G3" s="5"/>
      <c r="H3" s="5"/>
      <c r="I3" s="5"/>
      <c r="J3" s="5"/>
      <c r="P3">
        <v>117.39300000000003</v>
      </c>
      <c r="Q3">
        <v>2.7938892247188325</v>
      </c>
      <c r="R3">
        <v>2.3799453329575289E-2</v>
      </c>
      <c r="X3">
        <v>2</v>
      </c>
      <c r="Y3">
        <v>307</v>
      </c>
      <c r="Z3">
        <v>0.1</v>
      </c>
      <c r="AA3" s="3">
        <f t="shared" si="0"/>
        <v>61.040787623066102</v>
      </c>
      <c r="AB3" s="3">
        <f t="shared" si="0"/>
        <v>1.5601482207428194</v>
      </c>
      <c r="AD3">
        <v>6.0095639943741203E-2</v>
      </c>
      <c r="AE3">
        <v>1.5427398750309628E-3</v>
      </c>
    </row>
    <row r="4" spans="1:31" x14ac:dyDescent="0.3">
      <c r="A4" s="4"/>
      <c r="B4">
        <v>191</v>
      </c>
      <c r="C4" s="3">
        <f t="shared" si="1"/>
        <v>374.74200000000002</v>
      </c>
      <c r="D4" s="5"/>
      <c r="E4" s="5"/>
      <c r="F4" s="5"/>
      <c r="G4" s="5"/>
      <c r="H4" s="5"/>
      <c r="I4" s="5"/>
      <c r="J4" s="5"/>
      <c r="X4">
        <v>3</v>
      </c>
      <c r="Y4">
        <v>312</v>
      </c>
      <c r="Z4">
        <v>0.1</v>
      </c>
      <c r="AA4" s="3">
        <f t="shared" si="0"/>
        <v>60.095639943741205</v>
      </c>
      <c r="AB4" s="3">
        <f t="shared" si="0"/>
        <v>1.5427398750309629</v>
      </c>
      <c r="AD4">
        <v>5.9245007032348806E-2</v>
      </c>
      <c r="AE4">
        <v>1.5300606240130547E-3</v>
      </c>
    </row>
    <row r="5" spans="1:31" x14ac:dyDescent="0.3">
      <c r="A5" s="4"/>
      <c r="B5">
        <v>191</v>
      </c>
      <c r="C5" s="3">
        <f t="shared" si="1"/>
        <v>374.74200000000002</v>
      </c>
      <c r="D5" s="5"/>
      <c r="E5" s="5"/>
      <c r="F5" s="5"/>
      <c r="G5" s="5"/>
      <c r="H5" s="5"/>
      <c r="I5" s="5"/>
      <c r="J5" s="5"/>
      <c r="P5" t="s">
        <v>21</v>
      </c>
      <c r="Q5" t="s">
        <v>17</v>
      </c>
      <c r="R5" t="s">
        <v>15</v>
      </c>
      <c r="X5">
        <v>4</v>
      </c>
      <c r="Y5">
        <v>317</v>
      </c>
      <c r="Z5">
        <v>0.1</v>
      </c>
      <c r="AA5" s="3">
        <f t="shared" si="0"/>
        <v>59.245007032348809</v>
      </c>
      <c r="AB5" s="3">
        <f t="shared" si="0"/>
        <v>1.5300606240130548</v>
      </c>
      <c r="AD5">
        <v>5.8583403656821381E-2</v>
      </c>
      <c r="AE5">
        <v>1.5179943239190428E-3</v>
      </c>
    </row>
    <row r="6" spans="1:31" x14ac:dyDescent="0.3">
      <c r="A6" s="4"/>
      <c r="B6">
        <v>191</v>
      </c>
      <c r="C6" s="3">
        <f t="shared" si="1"/>
        <v>374.74200000000002</v>
      </c>
      <c r="D6" s="5"/>
      <c r="E6" s="5"/>
      <c r="F6" s="5"/>
      <c r="G6" s="5"/>
      <c r="H6" s="5"/>
      <c r="I6" s="5"/>
      <c r="J6" s="5"/>
      <c r="P6">
        <v>9.6345329187043274E-4</v>
      </c>
      <c r="Q6">
        <v>2.092691719665479E-5</v>
      </c>
      <c r="R6">
        <v>2.1720738694065395E-2</v>
      </c>
      <c r="X6">
        <v>5</v>
      </c>
      <c r="Y6">
        <v>322</v>
      </c>
      <c r="Z6">
        <v>0.1</v>
      </c>
      <c r="AA6" s="3">
        <f t="shared" si="0"/>
        <v>58.583403656821382</v>
      </c>
      <c r="AB6" s="3">
        <f t="shared" si="0"/>
        <v>1.5179943239190428</v>
      </c>
      <c r="AD6">
        <v>5.8016315049226441E-2</v>
      </c>
      <c r="AE6">
        <v>1.5091644648022877E-3</v>
      </c>
    </row>
    <row r="7" spans="1:31" x14ac:dyDescent="0.3">
      <c r="X7">
        <v>6</v>
      </c>
      <c r="Y7">
        <v>327</v>
      </c>
      <c r="Z7">
        <v>0.1</v>
      </c>
      <c r="AA7" s="3">
        <f t="shared" si="0"/>
        <v>58.016315049226442</v>
      </c>
      <c r="AB7" s="3">
        <f t="shared" si="0"/>
        <v>1.5091644648022877</v>
      </c>
      <c r="AD7">
        <v>5.7165682137834045E-2</v>
      </c>
      <c r="AE7">
        <v>1.4922754311508342E-3</v>
      </c>
    </row>
    <row r="8" spans="1:31" x14ac:dyDescent="0.3">
      <c r="A8" t="s">
        <v>23</v>
      </c>
      <c r="B8" t="s">
        <v>24</v>
      </c>
      <c r="C8" t="s">
        <v>25</v>
      </c>
      <c r="D8" t="s">
        <v>26</v>
      </c>
      <c r="E8" t="s">
        <v>9</v>
      </c>
      <c r="F8" t="s">
        <v>10</v>
      </c>
      <c r="G8" t="s">
        <v>27</v>
      </c>
      <c r="H8" t="s">
        <v>28</v>
      </c>
      <c r="I8" t="s">
        <v>29</v>
      </c>
      <c r="J8" t="s">
        <v>15</v>
      </c>
      <c r="L8" t="s">
        <v>17</v>
      </c>
      <c r="M8" t="s">
        <v>22</v>
      </c>
      <c r="N8" t="s">
        <v>15</v>
      </c>
      <c r="T8">
        <f t="shared" ref="T8" si="2">A9</f>
        <v>307</v>
      </c>
      <c r="U8">
        <v>0.1</v>
      </c>
      <c r="V8">
        <f t="shared" ref="V8" si="3">L9</f>
        <v>6.1040787623066105E-2</v>
      </c>
      <c r="W8">
        <f t="shared" ref="W8" si="4">M9</f>
        <v>1.5601482207428193E-3</v>
      </c>
      <c r="X8">
        <v>7</v>
      </c>
      <c r="Y8">
        <v>332</v>
      </c>
      <c r="Z8">
        <v>0.1</v>
      </c>
      <c r="AA8" s="3">
        <f t="shared" si="0"/>
        <v>57.165682137834047</v>
      </c>
      <c r="AB8" s="3">
        <f t="shared" si="0"/>
        <v>1.4922754311508342</v>
      </c>
    </row>
    <row r="9" spans="1:31" x14ac:dyDescent="0.3">
      <c r="A9" s="4">
        <v>307</v>
      </c>
      <c r="B9">
        <v>189</v>
      </c>
      <c r="C9" s="3">
        <f>B9*0.2*9.81</f>
        <v>370.81800000000004</v>
      </c>
      <c r="D9" s="5">
        <f>AVERAGE(C9:C13)</f>
        <v>370.81800000000004</v>
      </c>
      <c r="E9" s="5">
        <f>SQRT(_xlfn.VAR.P(C9:C13)/4)</f>
        <v>0</v>
      </c>
      <c r="F9" s="5">
        <f>0.2*9.81</f>
        <v>1.9620000000000002</v>
      </c>
      <c r="G9" s="5">
        <f>SQRT(E9*E9+F9*F9)</f>
        <v>1.9620000000000002</v>
      </c>
      <c r="H9" s="5">
        <f>D9-$P$3</f>
        <v>253.42500000000001</v>
      </c>
      <c r="I9" s="5">
        <f>SQRT($Q$3*$Q$3+G9*G9)</f>
        <v>3.4139802284137497</v>
      </c>
      <c r="J9" s="5">
        <f>I9/H9</f>
        <v>1.3471363237303934E-2</v>
      </c>
      <c r="L9">
        <f>$P$6*H9/4</f>
        <v>6.1040787623066105E-2</v>
      </c>
      <c r="M9">
        <f>L9*SQRT(J9*J9+$R$6*$R$6)</f>
        <v>1.5601482207428193E-3</v>
      </c>
      <c r="N9">
        <f>M9/L9</f>
        <v>2.5559110252261395E-2</v>
      </c>
    </row>
    <row r="10" spans="1:31" x14ac:dyDescent="0.3">
      <c r="A10" s="4"/>
      <c r="B10">
        <v>189</v>
      </c>
      <c r="C10" s="3">
        <f t="shared" ref="C10:C13" si="5">B10*0.2*9.81</f>
        <v>370.81800000000004</v>
      </c>
      <c r="D10" s="5"/>
      <c r="E10" s="5"/>
      <c r="F10" s="5"/>
      <c r="G10" s="5"/>
      <c r="H10" s="5"/>
      <c r="I10" s="5"/>
      <c r="J10" s="5"/>
    </row>
    <row r="11" spans="1:31" x14ac:dyDescent="0.3">
      <c r="A11" s="4"/>
      <c r="B11">
        <v>189</v>
      </c>
      <c r="C11" s="3">
        <f t="shared" si="5"/>
        <v>370.81800000000004</v>
      </c>
      <c r="D11" s="5"/>
      <c r="E11" s="5"/>
      <c r="F11" s="5"/>
      <c r="G11" s="5"/>
      <c r="H11" s="5"/>
      <c r="I11" s="5"/>
      <c r="J11" s="5"/>
    </row>
    <row r="12" spans="1:31" x14ac:dyDescent="0.3">
      <c r="A12" s="4"/>
      <c r="B12">
        <v>189</v>
      </c>
      <c r="C12" s="3">
        <f t="shared" si="5"/>
        <v>370.81800000000004</v>
      </c>
      <c r="D12" s="5"/>
      <c r="E12" s="5"/>
      <c r="F12" s="5"/>
      <c r="G12" s="5"/>
      <c r="H12" s="5"/>
      <c r="I12" s="5"/>
      <c r="J12" s="5"/>
    </row>
    <row r="13" spans="1:31" x14ac:dyDescent="0.3">
      <c r="A13" s="4"/>
      <c r="B13">
        <v>189</v>
      </c>
      <c r="C13" s="3">
        <f t="shared" si="5"/>
        <v>370.81800000000004</v>
      </c>
      <c r="D13" s="5"/>
      <c r="E13" s="5"/>
      <c r="F13" s="5"/>
      <c r="G13" s="5"/>
      <c r="H13" s="5"/>
      <c r="I13" s="5"/>
      <c r="J13" s="5"/>
    </row>
    <row r="15" spans="1:31" x14ac:dyDescent="0.3">
      <c r="A15" t="s">
        <v>23</v>
      </c>
      <c r="B15" t="s">
        <v>24</v>
      </c>
      <c r="C15" t="s">
        <v>25</v>
      </c>
      <c r="D15" t="s">
        <v>26</v>
      </c>
      <c r="E15" t="s">
        <v>9</v>
      </c>
      <c r="F15" t="s">
        <v>10</v>
      </c>
      <c r="G15" t="s">
        <v>27</v>
      </c>
      <c r="H15" t="s">
        <v>28</v>
      </c>
      <c r="I15" t="s">
        <v>29</v>
      </c>
      <c r="J15" t="s">
        <v>15</v>
      </c>
      <c r="L15" t="s">
        <v>17</v>
      </c>
      <c r="M15" t="s">
        <v>22</v>
      </c>
      <c r="N15" t="s">
        <v>15</v>
      </c>
      <c r="T15">
        <f t="shared" ref="T15" si="6">A16</f>
        <v>312</v>
      </c>
      <c r="U15">
        <v>0.1</v>
      </c>
      <c r="V15">
        <f t="shared" ref="V15" si="7">L16</f>
        <v>6.0095639943741203E-2</v>
      </c>
      <c r="W15">
        <f t="shared" ref="W15" si="8">M16</f>
        <v>1.5427398750309628E-3</v>
      </c>
    </row>
    <row r="16" spans="1:31" x14ac:dyDescent="0.3">
      <c r="A16" s="4">
        <v>312</v>
      </c>
      <c r="B16">
        <v>187</v>
      </c>
      <c r="C16" s="3">
        <f>B16*0.2*9.81</f>
        <v>366.89400000000001</v>
      </c>
      <c r="D16" s="5">
        <f>AVERAGE(C16:C20)</f>
        <v>366.89400000000001</v>
      </c>
      <c r="E16" s="5">
        <f>SQRT(_xlfn.VAR.P(C16:C20)/4)</f>
        <v>0</v>
      </c>
      <c r="F16" s="5">
        <f>0.2*9.81</f>
        <v>1.9620000000000002</v>
      </c>
      <c r="G16" s="5">
        <f>SQRT(E16*E16+F16*F16)</f>
        <v>1.9620000000000002</v>
      </c>
      <c r="H16" s="5">
        <f>D16-$P$3</f>
        <v>249.50099999999998</v>
      </c>
      <c r="I16" s="5">
        <f>SQRT($Q$3*$Q$3+G16*G16)</f>
        <v>3.4139802284137497</v>
      </c>
      <c r="J16" s="5">
        <f>I16/H16</f>
        <v>1.3683232646016449E-2</v>
      </c>
      <c r="L16">
        <f>$P$6*H16/4</f>
        <v>6.0095639943741203E-2</v>
      </c>
      <c r="M16">
        <f>L16*SQRT(J16*J16+$R$6*$R$6)</f>
        <v>1.5427398750309628E-3</v>
      </c>
      <c r="N16">
        <f>M16/L16</f>
        <v>2.5671411045380423E-2</v>
      </c>
    </row>
    <row r="17" spans="1:23" x14ac:dyDescent="0.3">
      <c r="A17" s="4"/>
      <c r="B17">
        <v>187</v>
      </c>
      <c r="C17" s="3">
        <f t="shared" ref="C17:C20" si="9">B17*0.2*9.81</f>
        <v>366.89400000000001</v>
      </c>
      <c r="D17" s="5"/>
      <c r="E17" s="5"/>
      <c r="F17" s="5"/>
      <c r="G17" s="5"/>
      <c r="H17" s="5"/>
      <c r="I17" s="5"/>
      <c r="J17" s="5"/>
    </row>
    <row r="18" spans="1:23" x14ac:dyDescent="0.3">
      <c r="A18" s="4"/>
      <c r="B18">
        <v>187</v>
      </c>
      <c r="C18" s="3">
        <f t="shared" si="9"/>
        <v>366.89400000000001</v>
      </c>
      <c r="D18" s="5"/>
      <c r="E18" s="5"/>
      <c r="F18" s="5"/>
      <c r="G18" s="5"/>
      <c r="H18" s="5"/>
      <c r="I18" s="5"/>
      <c r="J18" s="5"/>
    </row>
    <row r="19" spans="1:23" x14ac:dyDescent="0.3">
      <c r="A19" s="4"/>
      <c r="B19">
        <v>187</v>
      </c>
      <c r="C19" s="3">
        <f t="shared" si="9"/>
        <v>366.89400000000001</v>
      </c>
      <c r="D19" s="5"/>
      <c r="E19" s="5"/>
      <c r="F19" s="5"/>
      <c r="G19" s="5"/>
      <c r="H19" s="5"/>
      <c r="I19" s="5"/>
      <c r="J19" s="5"/>
    </row>
    <row r="20" spans="1:23" x14ac:dyDescent="0.3">
      <c r="A20" s="4"/>
      <c r="B20">
        <v>187</v>
      </c>
      <c r="C20" s="3">
        <f t="shared" si="9"/>
        <v>366.89400000000001</v>
      </c>
      <c r="D20" s="5"/>
      <c r="E20" s="5"/>
      <c r="F20" s="5"/>
      <c r="G20" s="5"/>
      <c r="H20" s="5"/>
      <c r="I20" s="5"/>
      <c r="J20" s="5"/>
    </row>
    <row r="22" spans="1:23" x14ac:dyDescent="0.3">
      <c r="A22" t="s">
        <v>23</v>
      </c>
      <c r="B22" t="s">
        <v>24</v>
      </c>
      <c r="C22" t="s">
        <v>25</v>
      </c>
      <c r="D22" t="s">
        <v>26</v>
      </c>
      <c r="E22" t="s">
        <v>9</v>
      </c>
      <c r="F22" t="s">
        <v>10</v>
      </c>
      <c r="G22" t="s">
        <v>27</v>
      </c>
      <c r="H22" t="s">
        <v>28</v>
      </c>
      <c r="I22" t="s">
        <v>29</v>
      </c>
      <c r="J22" t="s">
        <v>15</v>
      </c>
      <c r="L22" t="s">
        <v>17</v>
      </c>
      <c r="M22" t="s">
        <v>22</v>
      </c>
      <c r="N22" t="s">
        <v>15</v>
      </c>
      <c r="T22">
        <f t="shared" ref="T22" si="10">A23</f>
        <v>317</v>
      </c>
      <c r="U22">
        <v>0.1</v>
      </c>
      <c r="V22">
        <f t="shared" ref="V22" si="11">L23</f>
        <v>5.9245007032348806E-2</v>
      </c>
      <c r="W22">
        <f t="shared" ref="W22" si="12">M23</f>
        <v>1.5300606240130547E-3</v>
      </c>
    </row>
    <row r="23" spans="1:23" x14ac:dyDescent="0.3">
      <c r="A23" s="4">
        <v>317</v>
      </c>
      <c r="B23">
        <v>185</v>
      </c>
      <c r="C23" s="3">
        <f>B23*0.2*9.81</f>
        <v>362.97</v>
      </c>
      <c r="D23" s="5">
        <f>AVERAGE(C23:C27)</f>
        <v>363.36240000000004</v>
      </c>
      <c r="E23" s="5">
        <f>SQRT(_xlfn.VAR.P(C23:C27)/4)</f>
        <v>0.39240000000000919</v>
      </c>
      <c r="F23" s="5">
        <f>0.2*9.81</f>
        <v>1.9620000000000002</v>
      </c>
      <c r="G23" s="5">
        <f>SQRT(E23*E23+F23*F23)</f>
        <v>2.0008552571338107</v>
      </c>
      <c r="H23" s="5">
        <f>D23-$P$3</f>
        <v>245.96940000000001</v>
      </c>
      <c r="I23" s="5">
        <f>SQRT($Q$3*$Q$3+G23*G23)</f>
        <v>3.4364572978577819</v>
      </c>
      <c r="J23" s="5">
        <f>I23/H23</f>
        <v>1.3971076474788253E-2</v>
      </c>
      <c r="L23">
        <f>$P$6*H23/4</f>
        <v>5.9245007032348806E-2</v>
      </c>
      <c r="M23">
        <f>L23*SQRT(J23*J23+$R$6*$R$6)</f>
        <v>1.5300606240130547E-3</v>
      </c>
      <c r="N23">
        <f>M23/L23</f>
        <v>2.5825984342910367E-2</v>
      </c>
    </row>
    <row r="24" spans="1:23" x14ac:dyDescent="0.3">
      <c r="A24" s="4"/>
      <c r="B24">
        <v>185</v>
      </c>
      <c r="C24" s="3">
        <f t="shared" ref="C24:C27" si="13">B24*0.2*9.81</f>
        <v>362.97</v>
      </c>
      <c r="D24" s="5"/>
      <c r="E24" s="5"/>
      <c r="F24" s="5"/>
      <c r="G24" s="5"/>
      <c r="H24" s="5"/>
      <c r="I24" s="5"/>
      <c r="J24" s="5"/>
    </row>
    <row r="25" spans="1:23" x14ac:dyDescent="0.3">
      <c r="A25" s="4"/>
      <c r="B25">
        <v>186</v>
      </c>
      <c r="C25" s="3">
        <f t="shared" si="13"/>
        <v>364.93200000000007</v>
      </c>
      <c r="D25" s="5"/>
      <c r="E25" s="5"/>
      <c r="F25" s="5"/>
      <c r="G25" s="5"/>
      <c r="H25" s="5"/>
      <c r="I25" s="5"/>
      <c r="J25" s="5"/>
    </row>
    <row r="26" spans="1:23" x14ac:dyDescent="0.3">
      <c r="A26" s="4"/>
      <c r="B26">
        <v>185</v>
      </c>
      <c r="C26" s="3">
        <f t="shared" si="13"/>
        <v>362.97</v>
      </c>
      <c r="D26" s="5"/>
      <c r="E26" s="5"/>
      <c r="F26" s="5"/>
      <c r="G26" s="5"/>
      <c r="H26" s="5"/>
      <c r="I26" s="5"/>
      <c r="J26" s="5"/>
    </row>
    <row r="27" spans="1:23" x14ac:dyDescent="0.3">
      <c r="A27" s="4"/>
      <c r="B27">
        <v>185</v>
      </c>
      <c r="C27" s="3">
        <f t="shared" si="13"/>
        <v>362.97</v>
      </c>
      <c r="D27" s="5"/>
      <c r="E27" s="5"/>
      <c r="F27" s="5"/>
      <c r="G27" s="5"/>
      <c r="H27" s="5"/>
      <c r="I27" s="5"/>
      <c r="J27" s="5"/>
    </row>
    <row r="29" spans="1:23" x14ac:dyDescent="0.3">
      <c r="A29" t="s">
        <v>23</v>
      </c>
      <c r="B29" t="s">
        <v>24</v>
      </c>
      <c r="C29" t="s">
        <v>25</v>
      </c>
      <c r="D29" t="s">
        <v>26</v>
      </c>
      <c r="E29" t="s">
        <v>9</v>
      </c>
      <c r="F29" t="s">
        <v>10</v>
      </c>
      <c r="G29" t="s">
        <v>27</v>
      </c>
      <c r="H29" t="s">
        <v>28</v>
      </c>
      <c r="I29" t="s">
        <v>29</v>
      </c>
      <c r="J29" t="s">
        <v>15</v>
      </c>
      <c r="L29" t="s">
        <v>17</v>
      </c>
      <c r="M29" t="s">
        <v>22</v>
      </c>
      <c r="N29" t="s">
        <v>15</v>
      </c>
      <c r="T29">
        <f t="shared" ref="T29" si="14">A30</f>
        <v>322</v>
      </c>
      <c r="U29">
        <v>0.1</v>
      </c>
      <c r="V29">
        <f t="shared" ref="V29" si="15">L30</f>
        <v>5.8583403656821381E-2</v>
      </c>
      <c r="W29">
        <f t="shared" ref="W29" si="16">M30</f>
        <v>1.5179943239190428E-3</v>
      </c>
    </row>
    <row r="30" spans="1:23" x14ac:dyDescent="0.3">
      <c r="A30" s="4">
        <v>322</v>
      </c>
      <c r="B30">
        <v>184</v>
      </c>
      <c r="C30" s="3">
        <f>B30*0.2*9.81</f>
        <v>361.00800000000004</v>
      </c>
      <c r="D30" s="5">
        <f>AVERAGE(C30:C34)</f>
        <v>360.61560000000003</v>
      </c>
      <c r="E30" s="5">
        <f>SQRT(_xlfn.VAR.P(C30:C34)/4)</f>
        <v>0.39239999999999781</v>
      </c>
      <c r="F30" s="5">
        <f>0.2*9.81</f>
        <v>1.9620000000000002</v>
      </c>
      <c r="G30" s="5">
        <f>SQRT(E30*E30+F30*F30)</f>
        <v>2.0008552571338085</v>
      </c>
      <c r="H30" s="5">
        <f>D30-$P$3</f>
        <v>243.2226</v>
      </c>
      <c r="I30" s="5">
        <f>SQRT($Q$3*$Q$3+G30*G30)</f>
        <v>3.4364572978577805</v>
      </c>
      <c r="J30" s="5">
        <f>I30/H30</f>
        <v>1.4128856849066578E-2</v>
      </c>
      <c r="L30">
        <f>$P$6*H30/4</f>
        <v>5.8583403656821381E-2</v>
      </c>
      <c r="M30">
        <f>L30*SQRT(J30*J30+$R$6*$R$6)</f>
        <v>1.5179943239190428E-3</v>
      </c>
      <c r="N30">
        <f>M30/L30</f>
        <v>2.5911678549975978E-2</v>
      </c>
    </row>
    <row r="31" spans="1:23" x14ac:dyDescent="0.3">
      <c r="A31" s="4"/>
      <c r="B31">
        <v>184</v>
      </c>
      <c r="C31" s="3">
        <f t="shared" ref="C31:C34" si="17">B31*0.2*9.81</f>
        <v>361.00800000000004</v>
      </c>
      <c r="D31" s="5"/>
      <c r="E31" s="5"/>
      <c r="F31" s="5"/>
      <c r="G31" s="5"/>
      <c r="H31" s="5"/>
      <c r="I31" s="5"/>
      <c r="J31" s="5"/>
    </row>
    <row r="32" spans="1:23" x14ac:dyDescent="0.3">
      <c r="A32" s="4"/>
      <c r="B32">
        <v>183</v>
      </c>
      <c r="C32" s="3">
        <f t="shared" si="17"/>
        <v>359.04600000000005</v>
      </c>
      <c r="D32" s="5"/>
      <c r="E32" s="5"/>
      <c r="F32" s="5"/>
      <c r="G32" s="5"/>
      <c r="H32" s="5"/>
      <c r="I32" s="5"/>
      <c r="J32" s="5"/>
    </row>
    <row r="33" spans="1:23" x14ac:dyDescent="0.3">
      <c r="A33" s="4"/>
      <c r="B33">
        <v>184</v>
      </c>
      <c r="C33" s="3">
        <f t="shared" si="17"/>
        <v>361.00800000000004</v>
      </c>
      <c r="D33" s="5"/>
      <c r="E33" s="5"/>
      <c r="F33" s="5"/>
      <c r="G33" s="5"/>
      <c r="H33" s="5"/>
      <c r="I33" s="5"/>
      <c r="J33" s="5"/>
    </row>
    <row r="34" spans="1:23" x14ac:dyDescent="0.3">
      <c r="A34" s="4"/>
      <c r="B34">
        <v>184</v>
      </c>
      <c r="C34" s="3">
        <f t="shared" si="17"/>
        <v>361.00800000000004</v>
      </c>
      <c r="D34" s="5"/>
      <c r="E34" s="5"/>
      <c r="F34" s="5"/>
      <c r="G34" s="5"/>
      <c r="H34" s="5"/>
      <c r="I34" s="5"/>
      <c r="J34" s="5"/>
    </row>
    <row r="36" spans="1:23" x14ac:dyDescent="0.3">
      <c r="A36" t="s">
        <v>23</v>
      </c>
      <c r="B36" t="s">
        <v>24</v>
      </c>
      <c r="C36" t="s">
        <v>25</v>
      </c>
      <c r="D36" t="s">
        <v>26</v>
      </c>
      <c r="E36" t="s">
        <v>9</v>
      </c>
      <c r="F36" t="s">
        <v>10</v>
      </c>
      <c r="G36" t="s">
        <v>27</v>
      </c>
      <c r="H36" t="s">
        <v>28</v>
      </c>
      <c r="I36" t="s">
        <v>29</v>
      </c>
      <c r="J36" t="s">
        <v>15</v>
      </c>
      <c r="L36" t="s">
        <v>17</v>
      </c>
      <c r="M36" t="s">
        <v>22</v>
      </c>
      <c r="N36" t="s">
        <v>15</v>
      </c>
      <c r="T36">
        <f t="shared" ref="T36" si="18">A37</f>
        <v>327</v>
      </c>
      <c r="U36">
        <v>5.0999999999999996</v>
      </c>
      <c r="V36">
        <f t="shared" ref="V36" si="19">L37</f>
        <v>5.8016315049226441E-2</v>
      </c>
      <c r="W36">
        <f t="shared" ref="W36" si="20">M37</f>
        <v>1.5091644648022877E-3</v>
      </c>
    </row>
    <row r="37" spans="1:23" x14ac:dyDescent="0.3">
      <c r="A37" s="4">
        <v>327</v>
      </c>
      <c r="B37">
        <v>183</v>
      </c>
      <c r="C37" s="3">
        <f>B37*0.2*9.81</f>
        <v>359.04600000000005</v>
      </c>
      <c r="D37" s="5">
        <f>AVERAGE(C37:C41)</f>
        <v>358.26120000000003</v>
      </c>
      <c r="E37" s="5">
        <f>SQRT(_xlfn.VAR.P(C37:C41)/4)</f>
        <v>0.48058988753407078</v>
      </c>
      <c r="F37" s="5">
        <f>0.2*9.81</f>
        <v>1.9620000000000002</v>
      </c>
      <c r="G37" s="5">
        <f>SQRT(E37*E37+F37*F37)</f>
        <v>2.0200026336616523</v>
      </c>
      <c r="H37" s="5">
        <f>D37-$P$3</f>
        <v>240.8682</v>
      </c>
      <c r="I37" s="5">
        <f>SQRT($Q$3*$Q$3+G37*G37)</f>
        <v>3.4476408803702294</v>
      </c>
      <c r="J37" s="5">
        <f>I37/H37</f>
        <v>1.4313391640616027E-2</v>
      </c>
      <c r="L37">
        <f>$P$6*H37/4</f>
        <v>5.8016315049226441E-2</v>
      </c>
      <c r="M37">
        <f>L37*SQRT(J37*J37+$R$6*$R$6)</f>
        <v>1.5091644648022877E-3</v>
      </c>
      <c r="N37">
        <f>M37/L37</f>
        <v>2.6012759747353346E-2</v>
      </c>
    </row>
    <row r="38" spans="1:23" x14ac:dyDescent="0.3">
      <c r="A38" s="4"/>
      <c r="B38">
        <v>182</v>
      </c>
      <c r="C38" s="3">
        <f t="shared" ref="C38:C41" si="21">B38*0.2*9.81</f>
        <v>357.084</v>
      </c>
      <c r="D38" s="5"/>
      <c r="E38" s="5"/>
      <c r="F38" s="5"/>
      <c r="G38" s="5"/>
      <c r="H38" s="5"/>
      <c r="I38" s="5"/>
      <c r="J38" s="5"/>
    </row>
    <row r="39" spans="1:23" x14ac:dyDescent="0.3">
      <c r="A39" s="4"/>
      <c r="B39">
        <v>183</v>
      </c>
      <c r="C39" s="3">
        <f t="shared" si="21"/>
        <v>359.04600000000005</v>
      </c>
      <c r="D39" s="5"/>
      <c r="E39" s="5"/>
      <c r="F39" s="5"/>
      <c r="G39" s="5"/>
      <c r="H39" s="5"/>
      <c r="I39" s="5"/>
      <c r="J39" s="5"/>
    </row>
    <row r="40" spans="1:23" x14ac:dyDescent="0.3">
      <c r="A40" s="4"/>
      <c r="B40">
        <v>183</v>
      </c>
      <c r="C40" s="3">
        <f t="shared" si="21"/>
        <v>359.04600000000005</v>
      </c>
      <c r="D40" s="5"/>
      <c r="E40" s="5"/>
      <c r="F40" s="5"/>
      <c r="G40" s="5"/>
      <c r="H40" s="5"/>
      <c r="I40" s="5"/>
      <c r="J40" s="5"/>
    </row>
    <row r="41" spans="1:23" x14ac:dyDescent="0.3">
      <c r="A41" s="4"/>
      <c r="B41">
        <v>182</v>
      </c>
      <c r="C41" s="3">
        <f t="shared" si="21"/>
        <v>357.084</v>
      </c>
      <c r="D41" s="5"/>
      <c r="E41" s="5"/>
      <c r="F41" s="5"/>
      <c r="G41" s="5"/>
      <c r="H41" s="5"/>
      <c r="I41" s="5"/>
      <c r="J41" s="5"/>
    </row>
    <row r="43" spans="1:23" x14ac:dyDescent="0.3">
      <c r="A43" t="s">
        <v>23</v>
      </c>
      <c r="B43" t="s">
        <v>24</v>
      </c>
      <c r="C43" t="s">
        <v>25</v>
      </c>
      <c r="D43" t="s">
        <v>26</v>
      </c>
      <c r="E43" t="s">
        <v>9</v>
      </c>
      <c r="F43" t="s">
        <v>10</v>
      </c>
      <c r="G43" t="s">
        <v>27</v>
      </c>
      <c r="H43" t="s">
        <v>28</v>
      </c>
      <c r="I43" t="s">
        <v>29</v>
      </c>
      <c r="J43" t="s">
        <v>15</v>
      </c>
      <c r="L43" t="s">
        <v>17</v>
      </c>
      <c r="M43" t="s">
        <v>22</v>
      </c>
      <c r="N43" t="s">
        <v>15</v>
      </c>
      <c r="T43">
        <f t="shared" ref="T43" si="22">A44</f>
        <v>332</v>
      </c>
      <c r="U43">
        <v>6.1</v>
      </c>
      <c r="V43">
        <f t="shared" ref="V43" si="23">L44</f>
        <v>5.7165682137834045E-2</v>
      </c>
      <c r="W43">
        <f t="shared" ref="W43" si="24">M44</f>
        <v>1.4922754311508342E-3</v>
      </c>
    </row>
    <row r="44" spans="1:23" x14ac:dyDescent="0.3">
      <c r="A44" s="4">
        <v>332</v>
      </c>
      <c r="B44">
        <v>181</v>
      </c>
      <c r="C44" s="3">
        <f>B44*0.2*9.81</f>
        <v>355.12200000000007</v>
      </c>
      <c r="D44" s="5">
        <f>AVERAGE(C44:C48)</f>
        <v>354.72960000000006</v>
      </c>
      <c r="E44" s="5">
        <f>SQRT(_xlfn.VAR.P(C44:C48)/4)</f>
        <v>0.39240000000000919</v>
      </c>
      <c r="F44" s="5">
        <f>0.2*9.81</f>
        <v>1.9620000000000002</v>
      </c>
      <c r="G44" s="5">
        <f>SQRT(E44*E44+F44*F44)</f>
        <v>2.0008552571338107</v>
      </c>
      <c r="H44" s="5">
        <f>D44-$P$3</f>
        <v>237.33660000000003</v>
      </c>
      <c r="I44" s="5">
        <f>SQRT($Q$3*$Q$3+G44*G44)</f>
        <v>3.4364572978577819</v>
      </c>
      <c r="J44" s="5">
        <f>I44/H44</f>
        <v>1.4479255613579116E-2</v>
      </c>
      <c r="L44">
        <f>$P$6*H44/4</f>
        <v>5.7165682137834045E-2</v>
      </c>
      <c r="M44">
        <f>L44*SQRT(J44*J44+$R$6*$R$6)</f>
        <v>1.4922754311508342E-3</v>
      </c>
      <c r="N44">
        <f>M44/L44</f>
        <v>2.6104392973965745E-2</v>
      </c>
    </row>
    <row r="45" spans="1:23" x14ac:dyDescent="0.3">
      <c r="A45" s="4"/>
      <c r="B45">
        <v>181</v>
      </c>
      <c r="C45" s="3">
        <f t="shared" ref="C45:C48" si="25">B45*0.2*9.81</f>
        <v>355.12200000000007</v>
      </c>
      <c r="D45" s="5"/>
      <c r="E45" s="5"/>
      <c r="F45" s="5"/>
      <c r="G45" s="5"/>
      <c r="H45" s="5"/>
      <c r="I45" s="5"/>
      <c r="J45" s="5"/>
    </row>
    <row r="46" spans="1:23" x14ac:dyDescent="0.3">
      <c r="A46" s="4"/>
      <c r="B46">
        <v>181</v>
      </c>
      <c r="C46" s="3">
        <f t="shared" si="25"/>
        <v>355.12200000000007</v>
      </c>
      <c r="D46" s="5"/>
      <c r="E46" s="5"/>
      <c r="F46" s="5"/>
      <c r="G46" s="5"/>
      <c r="H46" s="5"/>
      <c r="I46" s="5"/>
      <c r="J46" s="5"/>
    </row>
    <row r="47" spans="1:23" x14ac:dyDescent="0.3">
      <c r="A47" s="4"/>
      <c r="B47">
        <v>181</v>
      </c>
      <c r="C47" s="3">
        <f t="shared" si="25"/>
        <v>355.12200000000007</v>
      </c>
      <c r="D47" s="5"/>
      <c r="E47" s="5"/>
      <c r="F47" s="5"/>
      <c r="G47" s="5"/>
      <c r="H47" s="5"/>
      <c r="I47" s="5"/>
      <c r="J47" s="5"/>
    </row>
    <row r="48" spans="1:23" x14ac:dyDescent="0.3">
      <c r="A48" s="4"/>
      <c r="B48">
        <v>180</v>
      </c>
      <c r="C48" s="3">
        <f t="shared" si="25"/>
        <v>353.16</v>
      </c>
      <c r="D48" s="5"/>
      <c r="E48" s="5"/>
      <c r="F48" s="5"/>
      <c r="G48" s="5"/>
      <c r="H48" s="5"/>
      <c r="I48" s="5"/>
      <c r="J48" s="5"/>
    </row>
  </sheetData>
  <mergeCells count="56">
    <mergeCell ref="I2:I6"/>
    <mergeCell ref="J2:J6"/>
    <mergeCell ref="A2:A6"/>
    <mergeCell ref="D2:D6"/>
    <mergeCell ref="E2:E6"/>
    <mergeCell ref="F2:F6"/>
    <mergeCell ref="G2:G6"/>
    <mergeCell ref="H2:H6"/>
    <mergeCell ref="I9:I13"/>
    <mergeCell ref="J9:J13"/>
    <mergeCell ref="A16:A20"/>
    <mergeCell ref="D16:D20"/>
    <mergeCell ref="E16:E20"/>
    <mergeCell ref="F16:F20"/>
    <mergeCell ref="G16:G20"/>
    <mergeCell ref="H16:H20"/>
    <mergeCell ref="I16:I20"/>
    <mergeCell ref="J16:J20"/>
    <mergeCell ref="A9:A13"/>
    <mergeCell ref="D9:D13"/>
    <mergeCell ref="E9:E13"/>
    <mergeCell ref="F9:F13"/>
    <mergeCell ref="G9:G13"/>
    <mergeCell ref="H9:H13"/>
    <mergeCell ref="I23:I27"/>
    <mergeCell ref="J23:J27"/>
    <mergeCell ref="A30:A34"/>
    <mergeCell ref="D30:D34"/>
    <mergeCell ref="E30:E34"/>
    <mergeCell ref="F30:F34"/>
    <mergeCell ref="G30:G34"/>
    <mergeCell ref="H30:H34"/>
    <mergeCell ref="I30:I34"/>
    <mergeCell ref="J30:J34"/>
    <mergeCell ref="A23:A27"/>
    <mergeCell ref="D23:D27"/>
    <mergeCell ref="E23:E27"/>
    <mergeCell ref="F23:F27"/>
    <mergeCell ref="G23:G27"/>
    <mergeCell ref="H23:H27"/>
    <mergeCell ref="I37:I41"/>
    <mergeCell ref="J37:J41"/>
    <mergeCell ref="A44:A48"/>
    <mergeCell ref="D44:D48"/>
    <mergeCell ref="E44:E48"/>
    <mergeCell ref="F44:F48"/>
    <mergeCell ref="G44:G48"/>
    <mergeCell ref="H44:H48"/>
    <mergeCell ref="I44:I48"/>
    <mergeCell ref="J44:J48"/>
    <mergeCell ref="A37:A41"/>
    <mergeCell ref="D37:D41"/>
    <mergeCell ref="E37:E41"/>
    <mergeCell ref="F37:F41"/>
    <mergeCell ref="G37:G41"/>
    <mergeCell ref="H37:H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2D3E-9AEE-4262-9D22-21072F158857}">
  <dimension ref="A1:Q26"/>
  <sheetViews>
    <sheetView topLeftCell="A10" workbookViewId="0">
      <selection activeCell="L14" sqref="L14"/>
    </sheetView>
  </sheetViews>
  <sheetFormatPr defaultRowHeight="14.4" x14ac:dyDescent="0.3"/>
  <sheetData>
    <row r="1" spans="1:17" x14ac:dyDescent="0.3">
      <c r="A1" t="s">
        <v>0</v>
      </c>
      <c r="B1" t="s">
        <v>20</v>
      </c>
      <c r="C1" t="s">
        <v>20</v>
      </c>
      <c r="D1" t="s">
        <v>30</v>
      </c>
      <c r="E1" t="s">
        <v>30</v>
      </c>
    </row>
    <row r="2" spans="1:17" x14ac:dyDescent="0.3">
      <c r="A2">
        <v>1</v>
      </c>
      <c r="B2">
        <v>302</v>
      </c>
      <c r="C2">
        <v>0.1</v>
      </c>
      <c r="D2">
        <v>61.891420534458504</v>
      </c>
      <c r="E2">
        <v>1.5787117309531951</v>
      </c>
      <c r="G2">
        <f>C2/B2</f>
        <v>3.3112582781456954E-4</v>
      </c>
      <c r="H2">
        <f>E2/D2</f>
        <v>2.550776371458845E-2</v>
      </c>
      <c r="N2">
        <v>302</v>
      </c>
      <c r="O2">
        <v>61.891420534458504</v>
      </c>
      <c r="P2">
        <v>0.1</v>
      </c>
      <c r="Q2">
        <v>1.5787117309531951</v>
      </c>
    </row>
    <row r="3" spans="1:17" x14ac:dyDescent="0.3">
      <c r="A3">
        <v>2</v>
      </c>
      <c r="B3">
        <v>307</v>
      </c>
      <c r="C3">
        <v>0.1</v>
      </c>
      <c r="D3">
        <v>61.040787623066102</v>
      </c>
      <c r="E3">
        <v>1.5601482207428194</v>
      </c>
      <c r="G3">
        <f t="shared" ref="G3:G8" si="0">C3/B3</f>
        <v>3.2573289902280132E-4</v>
      </c>
      <c r="H3">
        <f t="shared" ref="H3:H8" si="1">E3/D3</f>
        <v>2.5559110252261399E-2</v>
      </c>
      <c r="N3">
        <v>307</v>
      </c>
      <c r="O3">
        <v>61.040787623066102</v>
      </c>
      <c r="P3">
        <v>0.1</v>
      </c>
      <c r="Q3">
        <v>1.5601482207428194</v>
      </c>
    </row>
    <row r="4" spans="1:17" x14ac:dyDescent="0.3">
      <c r="A4">
        <v>3</v>
      </c>
      <c r="B4">
        <v>312</v>
      </c>
      <c r="C4">
        <v>0.1</v>
      </c>
      <c r="D4">
        <v>60.095639943741205</v>
      </c>
      <c r="E4">
        <v>1.5427398750309629</v>
      </c>
      <c r="G4">
        <f t="shared" si="0"/>
        <v>3.2051282051282051E-4</v>
      </c>
      <c r="H4">
        <f t="shared" si="1"/>
        <v>2.5671411045380423E-2</v>
      </c>
      <c r="N4">
        <v>312</v>
      </c>
      <c r="O4">
        <v>60.095639943741205</v>
      </c>
      <c r="P4">
        <v>0.1</v>
      </c>
      <c r="Q4">
        <v>1.5427398750309629</v>
      </c>
    </row>
    <row r="5" spans="1:17" x14ac:dyDescent="0.3">
      <c r="A5">
        <v>4</v>
      </c>
      <c r="B5">
        <v>317</v>
      </c>
      <c r="C5">
        <v>0.1</v>
      </c>
      <c r="D5">
        <v>59.245007032348809</v>
      </c>
      <c r="E5">
        <v>1.5300606240130548</v>
      </c>
      <c r="G5">
        <f t="shared" si="0"/>
        <v>3.1545741324921138E-4</v>
      </c>
      <c r="H5">
        <f t="shared" si="1"/>
        <v>2.5825984342910363E-2</v>
      </c>
      <c r="N5">
        <v>317</v>
      </c>
      <c r="O5">
        <v>59.245007032348809</v>
      </c>
      <c r="P5">
        <v>0.1</v>
      </c>
      <c r="Q5">
        <v>1.5300606240130548</v>
      </c>
    </row>
    <row r="6" spans="1:17" x14ac:dyDescent="0.3">
      <c r="A6">
        <v>5</v>
      </c>
      <c r="B6">
        <v>322</v>
      </c>
      <c r="C6">
        <v>0.1</v>
      </c>
      <c r="D6">
        <v>58.583403656821382</v>
      </c>
      <c r="E6">
        <v>1.5179943239190428</v>
      </c>
      <c r="G6">
        <f t="shared" si="0"/>
        <v>3.1055900621118014E-4</v>
      </c>
      <c r="H6">
        <f t="shared" si="1"/>
        <v>2.5911678549975975E-2</v>
      </c>
      <c r="N6">
        <v>322</v>
      </c>
      <c r="O6">
        <v>58.583403656821382</v>
      </c>
      <c r="P6">
        <v>0.1</v>
      </c>
      <c r="Q6">
        <v>1.5179943239190428</v>
      </c>
    </row>
    <row r="7" spans="1:17" x14ac:dyDescent="0.3">
      <c r="A7">
        <v>6</v>
      </c>
      <c r="B7">
        <v>327</v>
      </c>
      <c r="C7">
        <v>0.1</v>
      </c>
      <c r="D7">
        <v>58.016315049226442</v>
      </c>
      <c r="E7">
        <v>1.5091644648022877</v>
      </c>
      <c r="G7">
        <f t="shared" si="0"/>
        <v>3.0581039755351685E-4</v>
      </c>
      <c r="H7">
        <f t="shared" si="1"/>
        <v>2.6012759747353346E-2</v>
      </c>
      <c r="N7">
        <v>327</v>
      </c>
      <c r="O7">
        <v>58.016315049226442</v>
      </c>
      <c r="P7">
        <v>0.1</v>
      </c>
      <c r="Q7">
        <v>1.5091644648022877</v>
      </c>
    </row>
    <row r="8" spans="1:17" x14ac:dyDescent="0.3">
      <c r="A8">
        <v>7</v>
      </c>
      <c r="B8">
        <v>332</v>
      </c>
      <c r="C8">
        <v>0.1</v>
      </c>
      <c r="D8">
        <v>57.165682137834047</v>
      </c>
      <c r="E8">
        <v>1.4922754311508342</v>
      </c>
      <c r="G8">
        <f t="shared" si="0"/>
        <v>3.0120481927710846E-4</v>
      </c>
      <c r="H8">
        <f t="shared" si="1"/>
        <v>2.6104392973965745E-2</v>
      </c>
      <c r="N8">
        <v>332</v>
      </c>
      <c r="O8">
        <v>57.165682137834047</v>
      </c>
      <c r="P8">
        <v>0.1</v>
      </c>
      <c r="Q8">
        <v>1.4922754311508342</v>
      </c>
    </row>
    <row r="9" spans="1:17" x14ac:dyDescent="0.3">
      <c r="G9">
        <f>AVERAGE(G2:G8)</f>
        <v>3.1577188337731548E-4</v>
      </c>
      <c r="H9">
        <f>AVERAGE(H2:H8)</f>
        <v>2.5799014375205102E-2</v>
      </c>
      <c r="I9">
        <f>SQRT(G9*G9+H9*H9)</f>
        <v>2.5800946777480301E-2</v>
      </c>
    </row>
    <row r="11" spans="1:17" x14ac:dyDescent="0.3">
      <c r="A11" t="s">
        <v>31</v>
      </c>
      <c r="B11">
        <v>302</v>
      </c>
      <c r="C11">
        <v>307</v>
      </c>
      <c r="D11">
        <v>312</v>
      </c>
      <c r="E11">
        <v>317</v>
      </c>
      <c r="F11">
        <v>322</v>
      </c>
      <c r="G11">
        <v>327</v>
      </c>
      <c r="H11">
        <v>332</v>
      </c>
      <c r="J11">
        <f>AVERAGE(B11:H11)</f>
        <v>317</v>
      </c>
    </row>
    <row r="12" spans="1:17" x14ac:dyDescent="0.3">
      <c r="A12" t="s">
        <v>32</v>
      </c>
      <c r="B12">
        <v>61.891420534458504</v>
      </c>
      <c r="C12">
        <v>61.040787623066102</v>
      </c>
      <c r="D12">
        <v>60.095639943741205</v>
      </c>
      <c r="E12">
        <v>59.245007032348809</v>
      </c>
      <c r="F12">
        <v>58.583403656821382</v>
      </c>
      <c r="G12">
        <v>58.016315049226442</v>
      </c>
      <c r="H12">
        <v>57.165682137834047</v>
      </c>
      <c r="J12">
        <f t="shared" ref="J12:J15" si="2">AVERAGE(B12:H12)</f>
        <v>59.434036568213784</v>
      </c>
      <c r="N12">
        <v>302</v>
      </c>
      <c r="O12">
        <f>D2-N12*$B$20</f>
        <v>108.78424753867685</v>
      </c>
      <c r="Q12">
        <f t="shared" ref="Q12:Q18" si="3">-N12*$B$20</f>
        <v>46.89282700421834</v>
      </c>
    </row>
    <row r="13" spans="1:17" x14ac:dyDescent="0.3">
      <c r="N13">
        <v>307</v>
      </c>
      <c r="O13">
        <f t="shared" ref="O13:O18" si="4">D3-N13*$B$20</f>
        <v>108.7099859353013</v>
      </c>
      <c r="Q13">
        <f t="shared" si="3"/>
        <v>47.669198312235203</v>
      </c>
    </row>
    <row r="14" spans="1:17" x14ac:dyDescent="0.3">
      <c r="A14" t="s">
        <v>33</v>
      </c>
      <c r="B14">
        <f>B11*B12</f>
        <v>18691.209001406467</v>
      </c>
      <c r="C14">
        <f t="shared" ref="C14:H14" si="5">C11*C12</f>
        <v>18739.521800281294</v>
      </c>
      <c r="D14">
        <f t="shared" si="5"/>
        <v>18749.839662447255</v>
      </c>
      <c r="E14">
        <f t="shared" si="5"/>
        <v>18780.667229254574</v>
      </c>
      <c r="F14">
        <f t="shared" si="5"/>
        <v>18863.855977496485</v>
      </c>
      <c r="G14">
        <f t="shared" si="5"/>
        <v>18971.335021097046</v>
      </c>
      <c r="H14">
        <f t="shared" si="5"/>
        <v>18979.006469760905</v>
      </c>
      <c r="J14">
        <f t="shared" si="2"/>
        <v>18825.062165963431</v>
      </c>
      <c r="N14">
        <v>312</v>
      </c>
      <c r="O14">
        <f t="shared" si="4"/>
        <v>108.54120956399326</v>
      </c>
      <c r="Q14">
        <f t="shared" si="3"/>
        <v>48.445569620252058</v>
      </c>
    </row>
    <row r="15" spans="1:17" x14ac:dyDescent="0.3">
      <c r="A15" t="s">
        <v>34</v>
      </c>
      <c r="B15">
        <f>B11*B11</f>
        <v>91204</v>
      </c>
      <c r="C15">
        <f t="shared" ref="C15:H15" si="6">C11*C11</f>
        <v>94249</v>
      </c>
      <c r="D15">
        <f t="shared" si="6"/>
        <v>97344</v>
      </c>
      <c r="E15">
        <f t="shared" si="6"/>
        <v>100489</v>
      </c>
      <c r="F15">
        <f t="shared" si="6"/>
        <v>103684</v>
      </c>
      <c r="G15">
        <f t="shared" si="6"/>
        <v>106929</v>
      </c>
      <c r="H15">
        <f t="shared" si="6"/>
        <v>110224</v>
      </c>
      <c r="J15">
        <f t="shared" si="2"/>
        <v>100589</v>
      </c>
      <c r="N15">
        <v>317</v>
      </c>
      <c r="O15">
        <f t="shared" si="4"/>
        <v>108.46694796061773</v>
      </c>
      <c r="Q15">
        <f t="shared" si="3"/>
        <v>49.221940928268921</v>
      </c>
    </row>
    <row r="16" spans="1:17" x14ac:dyDescent="0.3">
      <c r="N16">
        <v>322</v>
      </c>
      <c r="O16">
        <f t="shared" si="4"/>
        <v>108.58171589310716</v>
      </c>
      <c r="Q16">
        <f t="shared" si="3"/>
        <v>49.998312236285777</v>
      </c>
    </row>
    <row r="17" spans="1:17" x14ac:dyDescent="0.3">
      <c r="A17" t="s">
        <v>37</v>
      </c>
      <c r="B17">
        <f>(B11-$J$11)^2</f>
        <v>225</v>
      </c>
      <c r="C17">
        <f t="shared" ref="C17:H17" si="7">(C11-$J$11)^2</f>
        <v>100</v>
      </c>
      <c r="D17">
        <f t="shared" si="7"/>
        <v>25</v>
      </c>
      <c r="E17">
        <f t="shared" si="7"/>
        <v>0</v>
      </c>
      <c r="F17">
        <f t="shared" si="7"/>
        <v>25</v>
      </c>
      <c r="G17">
        <f t="shared" si="7"/>
        <v>100</v>
      </c>
      <c r="H17">
        <f t="shared" si="7"/>
        <v>225</v>
      </c>
      <c r="J17">
        <f>AVERAGE(B17:H17)</f>
        <v>100</v>
      </c>
      <c r="N17">
        <v>327</v>
      </c>
      <c r="O17">
        <f t="shared" si="4"/>
        <v>108.79099859352908</v>
      </c>
      <c r="Q17">
        <f t="shared" si="3"/>
        <v>50.77468354430264</v>
      </c>
    </row>
    <row r="18" spans="1:17" x14ac:dyDescent="0.3">
      <c r="A18" t="s">
        <v>38</v>
      </c>
      <c r="B18">
        <f>(B12-$J$12)^2</f>
        <v>6.0387359575566304</v>
      </c>
      <c r="C18">
        <f t="shared" ref="C18:H18" si="8">(C12-$J$12)^2</f>
        <v>2.5816489522690347</v>
      </c>
      <c r="D18">
        <f t="shared" si="8"/>
        <v>0.43771902650927663</v>
      </c>
      <c r="E18">
        <f t="shared" si="8"/>
        <v>3.5732165429327938E-2</v>
      </c>
      <c r="F18">
        <f t="shared" si="8"/>
        <v>0.72357634994391484</v>
      </c>
      <c r="G18">
        <f t="shared" si="8"/>
        <v>2.0099343053997769</v>
      </c>
      <c r="H18">
        <f t="shared" si="8"/>
        <v>5.1454318218233839</v>
      </c>
      <c r="J18">
        <f>AVERAGE(B18:H18)</f>
        <v>2.4246826541330493</v>
      </c>
      <c r="N18">
        <v>332</v>
      </c>
      <c r="O18">
        <f t="shared" si="4"/>
        <v>108.71673699015355</v>
      </c>
      <c r="Q18">
        <f t="shared" si="3"/>
        <v>51.551054852319503</v>
      </c>
    </row>
    <row r="20" spans="1:17" x14ac:dyDescent="0.3">
      <c r="A20" t="s">
        <v>35</v>
      </c>
      <c r="B20">
        <f>(J14-J11*J12)/(J15-J11^2)</f>
        <v>-0.15527426160337199</v>
      </c>
      <c r="D20" t="s">
        <v>36</v>
      </c>
      <c r="E20">
        <f>J12-B20*J11</f>
        <v>108.65597749648271</v>
      </c>
    </row>
    <row r="21" spans="1:17" x14ac:dyDescent="0.3">
      <c r="A21" t="s">
        <v>30</v>
      </c>
      <c r="B21">
        <f>SQRT((J18/J17-B20*B20)/5)</f>
        <v>5.2293446024925926E-3</v>
      </c>
      <c r="D21" t="s">
        <v>30</v>
      </c>
      <c r="E21">
        <f>B21*SQRT(J15)</f>
        <v>1.6585268516518281</v>
      </c>
    </row>
    <row r="22" spans="1:17" x14ac:dyDescent="0.3">
      <c r="B22">
        <f>I9*B20</f>
        <v>-4.0062229595411534E-3</v>
      </c>
      <c r="E22">
        <f>E20*I9</f>
        <v>2.8034270924418476</v>
      </c>
    </row>
    <row r="24" spans="1:17" x14ac:dyDescent="0.3">
      <c r="B24">
        <f>SQRT(B21*B21+B22*B22)</f>
        <v>6.5875539749722803E-3</v>
      </c>
      <c r="E24">
        <f>SQRT(E21*E21+E22*E22)</f>
        <v>3.2572864136098127</v>
      </c>
    </row>
    <row r="26" spans="1:17" x14ac:dyDescent="0.3">
      <c r="B26">
        <f>B24/B20*-1</f>
        <v>4.2425279675773531E-2</v>
      </c>
      <c r="E26">
        <f>E24/E20</f>
        <v>2.9977977177696038E-2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LAPTOP-ARSENIY</dc:creator>
  <cp:lastModifiedBy>0</cp:lastModifiedBy>
  <dcterms:created xsi:type="dcterms:W3CDTF">2015-06-05T18:19:34Z</dcterms:created>
  <dcterms:modified xsi:type="dcterms:W3CDTF">2021-03-03T17:48:12Z</dcterms:modified>
</cp:coreProperties>
</file>