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D:\Рауф\МФТИ\2 курс\лабораторные работы\1.2.1\"/>
    </mc:Choice>
  </mc:AlternateContent>
  <xr:revisionPtr revIDLastSave="0" documentId="13_ncr:1_{44581E3D-E547-4052-8FD3-4C74EFABBF7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M32" i="1" l="1"/>
  <c r="K44" i="1"/>
  <c r="K43" i="1"/>
  <c r="K42" i="1"/>
  <c r="H41" i="1"/>
  <c r="K41" i="1"/>
  <c r="H42" i="1"/>
  <c r="H43" i="1"/>
  <c r="H44" i="1"/>
  <c r="H45" i="1"/>
  <c r="G42" i="1"/>
  <c r="G41" i="1"/>
  <c r="F19" i="1"/>
  <c r="F20" i="1"/>
  <c r="H10" i="1"/>
  <c r="H12" i="1"/>
  <c r="H9" i="1"/>
  <c r="F21" i="1" l="1"/>
  <c r="F22" i="1" s="1"/>
  <c r="K20" i="1" s="1"/>
  <c r="L32" i="1" s="1"/>
  <c r="G20" i="1"/>
  <c r="H20" i="1" s="1"/>
  <c r="H19" i="1"/>
  <c r="J30" i="1"/>
  <c r="J31" i="1"/>
  <c r="J32" i="1"/>
  <c r="J33" i="1"/>
  <c r="J34" i="1"/>
  <c r="J35" i="1"/>
  <c r="J36" i="1"/>
  <c r="J37" i="1"/>
  <c r="J29" i="1"/>
  <c r="H30" i="1"/>
  <c r="K30" i="1" s="1"/>
  <c r="H31" i="1"/>
  <c r="K31" i="1" s="1"/>
  <c r="H32" i="1"/>
  <c r="K32" i="1" s="1"/>
  <c r="H33" i="1"/>
  <c r="K33" i="1" s="1"/>
  <c r="H34" i="1"/>
  <c r="K34" i="1" s="1"/>
  <c r="H35" i="1"/>
  <c r="K35" i="1" s="1"/>
  <c r="H36" i="1"/>
  <c r="K36" i="1" s="1"/>
  <c r="H37" i="1"/>
  <c r="K37" i="1" s="1"/>
  <c r="H29" i="1"/>
  <c r="K29" i="1" s="1"/>
  <c r="G21" i="1" l="1"/>
  <c r="H21" i="1" s="1"/>
  <c r="G13" i="1"/>
  <c r="F13" i="1"/>
  <c r="G11" i="1"/>
  <c r="F11" i="1"/>
  <c r="G22" i="1" l="1"/>
  <c r="H22" i="1" s="1"/>
  <c r="H11" i="1"/>
  <c r="K9" i="1"/>
  <c r="M9" i="1" s="1"/>
  <c r="F23" i="1"/>
  <c r="F24" i="1"/>
  <c r="H13" i="1"/>
  <c r="L20" i="1" l="1"/>
  <c r="G24" i="1"/>
  <c r="H24" i="1" s="1"/>
  <c r="F25" i="1"/>
  <c r="G23" i="1"/>
  <c r="K10" i="1"/>
  <c r="L10" i="1" l="1"/>
  <c r="M10" i="1" s="1"/>
  <c r="K11" i="1"/>
  <c r="K12" i="1"/>
  <c r="G25" i="1"/>
  <c r="H25" i="1" s="1"/>
  <c r="H23" i="1"/>
  <c r="L11" i="1" l="1"/>
  <c r="M11" i="1" s="1"/>
  <c r="K13" i="1"/>
  <c r="L13" i="1" s="1"/>
  <c r="M13" i="1" s="1"/>
  <c r="L12" i="1"/>
  <c r="M12" i="1" s="1"/>
</calcChain>
</file>

<file path=xl/sharedStrings.xml><?xml version="1.0" encoding="utf-8"?>
<sst xmlns="http://schemas.openxmlformats.org/spreadsheetml/2006/main" count="52" uniqueCount="37">
  <si>
    <t>$m$, г</t>
  </si>
  <si>
    <t>$N$</t>
  </si>
  <si>
    <t>$M$, г</t>
  </si>
  <si>
    <t>Величина</t>
  </si>
  <si>
    <t>Значение</t>
  </si>
  <si>
    <t>$\sigma$</t>
  </si>
  <si>
    <t>$d$, мм</t>
  </si>
  <si>
    <t>$r$, мм</t>
  </si>
  <si>
    <t>$h$, см</t>
  </si>
  <si>
    <t>$p_m$</t>
  </si>
  <si>
    <t>$B_p$</t>
  </si>
  <si>
    <t>$B_r$</t>
  </si>
  <si>
    <t>$P_m$,</t>
  </si>
  <si>
    <t>T</t>
  </si>
  <si>
    <t>n</t>
  </si>
  <si>
    <t>N</t>
  </si>
  <si>
    <t>t</t>
  </si>
  <si>
    <t>F_0</t>
  </si>
  <si>
    <t>P_m</t>
  </si>
  <si>
    <t>Задание 1</t>
  </si>
  <si>
    <t>A</t>
  </si>
  <si>
    <t>B</t>
  </si>
  <si>
    <t>M, г</t>
  </si>
  <si>
    <t>F, дин</t>
  </si>
  <si>
    <t>Задание 2</t>
  </si>
  <si>
    <t>T=kn</t>
  </si>
  <si>
    <t>k</t>
  </si>
  <si>
    <t>B_h</t>
  </si>
  <si>
    <t>Задание 3</t>
  </si>
  <si>
    <t>B_v</t>
  </si>
  <si>
    <t xml:space="preserve">B </t>
  </si>
  <si>
    <t>tg beta</t>
  </si>
  <si>
    <t>beta</t>
  </si>
  <si>
    <t>Параметр</t>
  </si>
  <si>
    <t>$n$</t>
  </si>
  <si>
    <t>$r$, см</t>
  </si>
  <si>
    <t>$M$, дин $\cdot$ см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</si>
</sst>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48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4" xfId="0" applyFill="1" applyBorder="1"/>
    <xf numFmtId="0" fontId="0" fillId="0" borderId="0" xfId="0" applyAlignment="1">
      <alignment horizontal="center"/>
    </xf>
    <xf numFmtId="0" fontId="0" fillId="0" borderId="6" xfId="0" applyFill="1" applyBorder="1"/>
    <xf numFmtId="0" fontId="1" fillId="0" borderId="0" xfId="0" applyFont="1" applyAlignment="1">
      <alignment horizontal="center"/>
    </xf>
    <xf numFmtId="0" fontId="0" fillId="0" borderId="0" xfId="0" applyAlignment="1"/>
    <xf numFmtId="0" fontId="0" fillId="0" borderId="1" xfId="0" applyFill="1" applyBorder="1"/>
    <xf numFmtId="1" fontId="0" fillId="0" borderId="0" xfId="0" applyNumberFormat="1" applyBorder="1"/>
    <xf numFmtId="1" fontId="0" fillId="0" borderId="5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1:Q50"/>
  <sheetViews>
    <sheetView tabSelected="1" topLeftCell="A28" workbookViewId="0">
      <selection activeCell="M42" sqref="M42"/>
    </sheetView>
  </sheetViews>
  <sheetFormatPr defaultRowHeight="14.4" x14ac:dyDescent="0.3"/>
  <cols>
    <col min="2" max="3" width="12" bestFit="1" customWidth="1"/>
    <col min="5" max="5" width="12" bestFit="1" customWidth="1"/>
    <col min="7" max="7" width="10.109375" customWidth="1"/>
    <col min="10" max="10" width="11" bestFit="1" customWidth="1"/>
    <col min="12" max="12" width="12" bestFit="1" customWidth="1"/>
    <col min="13" max="13" width="8.88671875" customWidth="1"/>
  </cols>
  <sheetData>
    <row r="1" spans="5:17" x14ac:dyDescent="0.3">
      <c r="E1" s="11" t="s">
        <v>19</v>
      </c>
      <c r="F1" s="11"/>
      <c r="G1" s="11"/>
      <c r="H1" s="11"/>
      <c r="I1" s="11"/>
      <c r="J1" s="11"/>
      <c r="K1" s="11"/>
      <c r="L1" s="11"/>
    </row>
    <row r="2" spans="5:17" x14ac:dyDescent="0.3">
      <c r="E2" s="13" t="s">
        <v>20</v>
      </c>
      <c r="F2" s="11"/>
      <c r="G2" s="11"/>
      <c r="H2" s="11"/>
      <c r="I2" s="11"/>
      <c r="J2" s="11"/>
      <c r="K2" s="11"/>
      <c r="L2" s="11"/>
    </row>
    <row r="3" spans="5:17" x14ac:dyDescent="0.3">
      <c r="E3" s="11"/>
      <c r="F3" s="11"/>
      <c r="G3" s="11"/>
      <c r="H3" s="11"/>
      <c r="I3" s="11"/>
      <c r="J3" s="11"/>
      <c r="K3" s="11"/>
      <c r="L3" s="11"/>
    </row>
    <row r="4" spans="5:17" x14ac:dyDescent="0.3">
      <c r="E4" s="11"/>
      <c r="F4" s="11"/>
      <c r="G4" s="11"/>
      <c r="H4" s="11"/>
      <c r="I4" s="11"/>
      <c r="J4" s="11"/>
      <c r="K4" s="11"/>
      <c r="L4" s="11"/>
    </row>
    <row r="5" spans="5:17" x14ac:dyDescent="0.3">
      <c r="E5" s="11"/>
      <c r="F5" s="11"/>
      <c r="G5" s="11"/>
      <c r="H5" s="11"/>
      <c r="I5" s="11"/>
      <c r="J5" s="11"/>
      <c r="K5" s="11"/>
      <c r="L5" s="11"/>
    </row>
    <row r="6" spans="5:17" x14ac:dyDescent="0.3">
      <c r="E6" s="11"/>
      <c r="F6" s="11"/>
      <c r="G6" s="11"/>
      <c r="H6" s="11"/>
      <c r="I6" s="11"/>
      <c r="J6" s="11"/>
      <c r="K6" s="11"/>
      <c r="L6" s="11"/>
    </row>
    <row r="7" spans="5:17" x14ac:dyDescent="0.3">
      <c r="E7" s="11"/>
      <c r="F7" s="11"/>
      <c r="G7" s="11"/>
      <c r="H7" s="11"/>
      <c r="I7" s="11"/>
      <c r="J7" s="11"/>
      <c r="K7" s="11"/>
      <c r="L7" s="11"/>
    </row>
    <row r="8" spans="5:17" x14ac:dyDescent="0.3">
      <c r="E8" s="1" t="s">
        <v>3</v>
      </c>
      <c r="F8" s="2" t="s">
        <v>4</v>
      </c>
      <c r="G8" s="3" t="s">
        <v>5</v>
      </c>
      <c r="J8" s="1" t="s">
        <v>3</v>
      </c>
      <c r="K8" s="2" t="s">
        <v>4</v>
      </c>
      <c r="L8" s="3" t="s">
        <v>5</v>
      </c>
      <c r="O8" t="s">
        <v>33</v>
      </c>
      <c r="P8" t="s">
        <v>4</v>
      </c>
      <c r="Q8" t="s">
        <v>5</v>
      </c>
    </row>
    <row r="9" spans="5:17" x14ac:dyDescent="0.3">
      <c r="E9" s="4" t="s">
        <v>2</v>
      </c>
      <c r="F9" s="5">
        <v>10.207000000000001</v>
      </c>
      <c r="G9" s="6">
        <v>1E-3</v>
      </c>
      <c r="H9">
        <f t="shared" ref="H9:H13" si="0">G9*100/F9</f>
        <v>9.7971980013716077E-3</v>
      </c>
      <c r="J9" s="4" t="s">
        <v>8</v>
      </c>
      <c r="K9" s="5">
        <f>1.52+0.26+2*F13/10</f>
        <v>2.38</v>
      </c>
      <c r="L9" s="6">
        <v>0.01</v>
      </c>
      <c r="M9">
        <f t="shared" ref="M9:M13" si="1">L9*100/K9</f>
        <v>0.42016806722689076</v>
      </c>
      <c r="O9" t="s">
        <v>0</v>
      </c>
      <c r="P9">
        <v>0.85</v>
      </c>
      <c r="Q9">
        <v>0.01</v>
      </c>
    </row>
    <row r="10" spans="5:17" x14ac:dyDescent="0.3">
      <c r="E10" s="4" t="s">
        <v>1</v>
      </c>
      <c r="F10" s="5">
        <v>12</v>
      </c>
      <c r="G10" s="6">
        <v>0</v>
      </c>
      <c r="H10">
        <f t="shared" si="0"/>
        <v>0</v>
      </c>
      <c r="J10" s="4" t="s">
        <v>12</v>
      </c>
      <c r="K10" s="16">
        <f>SQRT(F11*980*(K9)^4/6)</f>
        <v>66.765139556742071</v>
      </c>
      <c r="L10" s="17">
        <f>K10*SQRT((L9/K9)^2+4*(G12/F12)^2+(G11/F11)^2)</f>
        <v>2.2431247099138867</v>
      </c>
      <c r="M10">
        <f t="shared" si="1"/>
        <v>3.359724438241471</v>
      </c>
      <c r="O10" t="s">
        <v>6</v>
      </c>
      <c r="P10">
        <v>6</v>
      </c>
      <c r="Q10">
        <v>0.1</v>
      </c>
    </row>
    <row r="11" spans="5:17" x14ac:dyDescent="0.3">
      <c r="E11" s="4" t="s">
        <v>0</v>
      </c>
      <c r="F11" s="5">
        <f>F9/F10</f>
        <v>0.85058333333333336</v>
      </c>
      <c r="G11" s="6">
        <f>G9/F10</f>
        <v>8.3333333333333331E-5</v>
      </c>
      <c r="H11">
        <f t="shared" si="0"/>
        <v>9.7971980013716077E-3</v>
      </c>
      <c r="J11" s="4" t="s">
        <v>9</v>
      </c>
      <c r="K11" s="5">
        <f>K10/3.14/(4/3)/($F$13/10)^3</f>
        <v>590.63286939793056</v>
      </c>
      <c r="L11" s="6">
        <f>K11*SQRT((L10/K10)^2+$G$12/$F$12*$G$12/$F$12*3)</f>
        <v>26.162490558990321</v>
      </c>
      <c r="M11">
        <f t="shared" si="1"/>
        <v>4.4295690122460343</v>
      </c>
    </row>
    <row r="12" spans="5:17" x14ac:dyDescent="0.3">
      <c r="E12" s="4" t="s">
        <v>6</v>
      </c>
      <c r="F12" s="5">
        <v>6</v>
      </c>
      <c r="G12" s="6">
        <v>0.1</v>
      </c>
      <c r="H12">
        <f t="shared" si="0"/>
        <v>1.6666666666666667</v>
      </c>
      <c r="J12" s="4" t="s">
        <v>10</v>
      </c>
      <c r="K12" s="5">
        <f>2*K10/(($F$13/10)^3)</f>
        <v>4945.5658930920054</v>
      </c>
      <c r="L12" s="6">
        <f>K12*SQRT((L10/K10)^2+3*($G$12/$F$12)^2)</f>
        <v>219.06725428061227</v>
      </c>
      <c r="M12">
        <f t="shared" si="1"/>
        <v>4.4295690122460343</v>
      </c>
    </row>
    <row r="13" spans="5:17" x14ac:dyDescent="0.3">
      <c r="E13" s="7" t="s">
        <v>7</v>
      </c>
      <c r="F13" s="8">
        <f>F12/2</f>
        <v>3</v>
      </c>
      <c r="G13" s="9">
        <f>G12/2</f>
        <v>0.05</v>
      </c>
      <c r="H13">
        <f t="shared" si="0"/>
        <v>1.6666666666666667</v>
      </c>
      <c r="J13" s="12" t="s">
        <v>11</v>
      </c>
      <c r="K13" s="8">
        <f>4*3.14*K11</f>
        <v>7418.348839638008</v>
      </c>
      <c r="L13" s="9">
        <f>K13*L11/K11</f>
        <v>328.60088142091843</v>
      </c>
      <c r="M13">
        <f t="shared" si="1"/>
        <v>4.4295690122460343</v>
      </c>
    </row>
    <row r="14" spans="5:17" x14ac:dyDescent="0.3">
      <c r="E14" s="13" t="s">
        <v>21</v>
      </c>
      <c r="F14" s="11"/>
      <c r="G14" s="11"/>
      <c r="H14" s="11"/>
      <c r="I14" s="11"/>
      <c r="J14" s="11"/>
      <c r="K14" s="11"/>
      <c r="L14" s="11"/>
    </row>
    <row r="15" spans="5:17" x14ac:dyDescent="0.3">
      <c r="E15" s="11"/>
      <c r="F15" s="11"/>
      <c r="G15" s="11"/>
      <c r="H15" s="11"/>
      <c r="I15" s="11"/>
      <c r="J15" s="11"/>
      <c r="K15" s="11"/>
      <c r="L15" s="11"/>
    </row>
    <row r="16" spans="5:17" x14ac:dyDescent="0.3">
      <c r="E16" s="11"/>
      <c r="F16" s="11"/>
      <c r="G16" s="11"/>
      <c r="H16" s="11"/>
      <c r="I16" s="11"/>
      <c r="J16" s="11"/>
      <c r="K16" s="11"/>
      <c r="L16" s="11"/>
    </row>
    <row r="17" spans="5:13" x14ac:dyDescent="0.3">
      <c r="E17" s="11"/>
      <c r="F17" s="11"/>
      <c r="G17" s="11"/>
      <c r="H17" s="11"/>
      <c r="I17" s="11"/>
      <c r="J17" s="11"/>
      <c r="K17" s="11"/>
      <c r="L17" s="11"/>
    </row>
    <row r="18" spans="5:13" x14ac:dyDescent="0.3">
      <c r="E18" s="11"/>
      <c r="F18" s="11"/>
      <c r="G18" s="11"/>
      <c r="H18" s="11"/>
      <c r="I18" s="11"/>
      <c r="J18" s="11"/>
      <c r="K18" s="11"/>
      <c r="L18" s="11"/>
    </row>
    <row r="19" spans="5:13" x14ac:dyDescent="0.3">
      <c r="E19" s="15" t="s">
        <v>22</v>
      </c>
      <c r="F19" s="2">
        <f>256.3+27.2+99.9</f>
        <v>383.4</v>
      </c>
      <c r="G19" s="3">
        <v>0.1</v>
      </c>
      <c r="H19">
        <f t="shared" ref="H19:H24" si="2">G19*100/F19</f>
        <v>2.6082420448617635E-2</v>
      </c>
    </row>
    <row r="20" spans="5:13" x14ac:dyDescent="0.3">
      <c r="E20" s="10" t="s">
        <v>23</v>
      </c>
      <c r="F20" s="5">
        <f>F19*980</f>
        <v>375732</v>
      </c>
      <c r="G20" s="6">
        <f>F20*G19/F19</f>
        <v>98.000000000000014</v>
      </c>
      <c r="H20">
        <f t="shared" si="2"/>
        <v>2.6082420448617638E-2</v>
      </c>
      <c r="J20" s="14" t="s">
        <v>18</v>
      </c>
      <c r="K20" s="14">
        <f>F22</f>
        <v>86.687023250311228</v>
      </c>
      <c r="L20">
        <f>G22</f>
        <v>2.8896558991410708</v>
      </c>
    </row>
    <row r="21" spans="5:13" x14ac:dyDescent="0.3">
      <c r="E21" s="10" t="s">
        <v>17</v>
      </c>
      <c r="F21" s="5">
        <f>F20/1.08</f>
        <v>347900</v>
      </c>
      <c r="G21" s="6">
        <f>F21*G20/F20</f>
        <v>90.740740740740762</v>
      </c>
      <c r="H21">
        <f t="shared" si="2"/>
        <v>2.6082420448617638E-2</v>
      </c>
      <c r="J21" s="14"/>
      <c r="K21" s="14"/>
    </row>
    <row r="22" spans="5:13" x14ac:dyDescent="0.3">
      <c r="E22" s="10" t="s">
        <v>18</v>
      </c>
      <c r="F22" s="5">
        <f>SQRT((F12/10)^4/6*F21)</f>
        <v>86.687023250311228</v>
      </c>
      <c r="G22" s="6">
        <f>F22*SQRT((G21/F21)^2+4*(G12/F12)^2)</f>
        <v>2.8896558991410708</v>
      </c>
      <c r="H22">
        <f t="shared" si="2"/>
        <v>3.3334353756699056</v>
      </c>
    </row>
    <row r="23" spans="5:13" x14ac:dyDescent="0.3">
      <c r="E23" s="4" t="s">
        <v>9</v>
      </c>
      <c r="F23" s="5">
        <f>F22/3.14/(4/3)/($F$13/10)^3</f>
        <v>766.87034014783467</v>
      </c>
      <c r="G23" s="6">
        <f>F23*SQRT((G22/F22)^2+$G$12/$F$12*$G$12/$F$12*3)</f>
        <v>33.816395007160999</v>
      </c>
      <c r="H23">
        <f t="shared" si="2"/>
        <v>4.4096626557029168</v>
      </c>
    </row>
    <row r="24" spans="5:13" x14ac:dyDescent="0.3">
      <c r="E24" s="4" t="s">
        <v>10</v>
      </c>
      <c r="F24" s="5">
        <f>2*F22/(($F$13/10)^3)</f>
        <v>6421.2609815045353</v>
      </c>
      <c r="G24" s="6">
        <f>F24*SQRT((G22/F22)^2+3*($G$12/$F$12)^2)</f>
        <v>283.15594752662804</v>
      </c>
      <c r="H24">
        <f t="shared" si="2"/>
        <v>4.4096626557029159</v>
      </c>
    </row>
    <row r="25" spans="5:13" x14ac:dyDescent="0.3">
      <c r="E25" s="12" t="s">
        <v>11</v>
      </c>
      <c r="F25" s="8">
        <f>4*3.14*F23</f>
        <v>9631.8914722568043</v>
      </c>
      <c r="G25" s="9">
        <f>F25*G23/F23</f>
        <v>424.7339212899422</v>
      </c>
      <c r="H25">
        <f>G25*100/F25</f>
        <v>4.4096626557029177</v>
      </c>
    </row>
    <row r="27" spans="5:13" x14ac:dyDescent="0.3">
      <c r="E27" s="11" t="s">
        <v>24</v>
      </c>
      <c r="F27" s="11"/>
      <c r="G27" s="11"/>
      <c r="H27" s="11"/>
      <c r="I27" s="11"/>
      <c r="J27" s="11"/>
      <c r="K27" s="11"/>
      <c r="L27" s="11"/>
    </row>
    <row r="28" spans="5:13" x14ac:dyDescent="0.3">
      <c r="E28" t="s">
        <v>14</v>
      </c>
      <c r="F28" t="s">
        <v>16</v>
      </c>
      <c r="G28" t="s">
        <v>15</v>
      </c>
      <c r="H28" t="s">
        <v>13</v>
      </c>
      <c r="J28" t="s">
        <v>14</v>
      </c>
      <c r="K28" t="s">
        <v>13</v>
      </c>
      <c r="L28" t="s">
        <v>25</v>
      </c>
    </row>
    <row r="29" spans="5:13" x14ac:dyDescent="0.3">
      <c r="E29">
        <v>12</v>
      </c>
      <c r="F29">
        <v>34</v>
      </c>
      <c r="G29">
        <v>10</v>
      </c>
      <c r="H29">
        <f>F29/G29</f>
        <v>3.4</v>
      </c>
      <c r="J29">
        <f>E29</f>
        <v>12</v>
      </c>
      <c r="K29">
        <f>H29</f>
        <v>3.4</v>
      </c>
      <c r="L29" t="s">
        <v>26</v>
      </c>
    </row>
    <row r="30" spans="5:13" x14ac:dyDescent="0.3">
      <c r="E30">
        <v>11</v>
      </c>
      <c r="F30">
        <v>31</v>
      </c>
      <c r="G30">
        <v>10</v>
      </c>
      <c r="H30">
        <f t="shared" ref="H30:H37" si="3">F30/G30</f>
        <v>3.1</v>
      </c>
      <c r="J30">
        <f t="shared" ref="J30:J37" si="4">E30</f>
        <v>11</v>
      </c>
      <c r="K30">
        <f t="shared" ref="K30:K37" si="5">H30</f>
        <v>3.1</v>
      </c>
      <c r="L30">
        <v>0.28416999999999998</v>
      </c>
      <c r="M30">
        <v>0.01</v>
      </c>
    </row>
    <row r="31" spans="5:13" x14ac:dyDescent="0.3">
      <c r="E31">
        <v>10</v>
      </c>
      <c r="F31">
        <v>28</v>
      </c>
      <c r="G31">
        <v>10</v>
      </c>
      <c r="H31">
        <f t="shared" si="3"/>
        <v>2.8</v>
      </c>
      <c r="J31">
        <f t="shared" si="4"/>
        <v>10</v>
      </c>
      <c r="K31">
        <f t="shared" si="5"/>
        <v>2.8</v>
      </c>
      <c r="L31" t="s">
        <v>27</v>
      </c>
    </row>
    <row r="32" spans="5:13" x14ac:dyDescent="0.3">
      <c r="E32">
        <v>9</v>
      </c>
      <c r="F32">
        <v>27.5</v>
      </c>
      <c r="G32">
        <v>10</v>
      </c>
      <c r="H32">
        <f t="shared" si="3"/>
        <v>2.75</v>
      </c>
      <c r="J32">
        <f t="shared" si="4"/>
        <v>9</v>
      </c>
      <c r="K32">
        <f t="shared" si="5"/>
        <v>2.75</v>
      </c>
      <c r="L32">
        <f>PI()*PI()*F11*F12^2/100/3/L30/L30/K20</f>
        <v>0.14390878802678783</v>
      </c>
      <c r="M32">
        <f>L32*SQRT((G11/F11)^2+2*(G12/F12)^2+2*(M30/L30)^2+(L20/K20)^2)</f>
        <v>9.2633507543665294E-3</v>
      </c>
    </row>
    <row r="33" spans="5:12" x14ac:dyDescent="0.3">
      <c r="E33">
        <v>8</v>
      </c>
      <c r="F33">
        <v>22.5</v>
      </c>
      <c r="G33">
        <v>10</v>
      </c>
      <c r="H33">
        <f t="shared" si="3"/>
        <v>2.25</v>
      </c>
      <c r="J33">
        <f t="shared" si="4"/>
        <v>8</v>
      </c>
      <c r="K33">
        <f t="shared" si="5"/>
        <v>2.25</v>
      </c>
    </row>
    <row r="34" spans="5:12" x14ac:dyDescent="0.3">
      <c r="E34">
        <v>7</v>
      </c>
      <c r="F34">
        <v>19.5</v>
      </c>
      <c r="G34">
        <v>10</v>
      </c>
      <c r="H34">
        <f t="shared" si="3"/>
        <v>1.95</v>
      </c>
      <c r="J34">
        <f t="shared" si="4"/>
        <v>7</v>
      </c>
      <c r="K34">
        <f t="shared" si="5"/>
        <v>1.95</v>
      </c>
    </row>
    <row r="35" spans="5:12" x14ac:dyDescent="0.3">
      <c r="E35">
        <v>6</v>
      </c>
      <c r="F35">
        <v>16.5</v>
      </c>
      <c r="G35">
        <v>10</v>
      </c>
      <c r="H35">
        <f t="shared" si="3"/>
        <v>1.65</v>
      </c>
      <c r="J35">
        <f t="shared" si="4"/>
        <v>6</v>
      </c>
      <c r="K35">
        <f t="shared" si="5"/>
        <v>1.65</v>
      </c>
    </row>
    <row r="36" spans="5:12" x14ac:dyDescent="0.3">
      <c r="E36">
        <v>5</v>
      </c>
      <c r="F36">
        <v>14.5</v>
      </c>
      <c r="G36">
        <v>10</v>
      </c>
      <c r="H36">
        <f t="shared" si="3"/>
        <v>1.45</v>
      </c>
      <c r="J36">
        <f t="shared" si="4"/>
        <v>5</v>
      </c>
      <c r="K36">
        <f t="shared" si="5"/>
        <v>1.45</v>
      </c>
    </row>
    <row r="37" spans="5:12" x14ac:dyDescent="0.3">
      <c r="E37">
        <v>4</v>
      </c>
      <c r="F37">
        <v>11.5</v>
      </c>
      <c r="G37">
        <v>10</v>
      </c>
      <c r="H37">
        <f t="shared" si="3"/>
        <v>1.1499999999999999</v>
      </c>
      <c r="J37">
        <f t="shared" si="4"/>
        <v>4</v>
      </c>
      <c r="K37">
        <f t="shared" si="5"/>
        <v>1.1499999999999999</v>
      </c>
    </row>
    <row r="39" spans="5:12" x14ac:dyDescent="0.3">
      <c r="E39" s="11" t="s">
        <v>28</v>
      </c>
      <c r="F39" s="11"/>
      <c r="G39" s="11"/>
      <c r="H39" s="11"/>
      <c r="I39" s="11"/>
      <c r="J39" s="11"/>
      <c r="K39" s="11"/>
      <c r="L39" s="11"/>
    </row>
    <row r="40" spans="5:12" x14ac:dyDescent="0.3">
      <c r="E40" t="s">
        <v>34</v>
      </c>
      <c r="F40" s="14" t="s">
        <v>0</v>
      </c>
      <c r="G40" t="s">
        <v>35</v>
      </c>
      <c r="H40" t="s">
        <v>36</v>
      </c>
      <c r="J40" t="s">
        <v>20</v>
      </c>
      <c r="K40">
        <v>37.6</v>
      </c>
    </row>
    <row r="41" spans="5:12" x14ac:dyDescent="0.3">
      <c r="E41">
        <v>12</v>
      </c>
      <c r="F41" s="14">
        <v>0.16</v>
      </c>
      <c r="G41">
        <f>0.6*5</f>
        <v>3</v>
      </c>
      <c r="H41">
        <f>G41*F41*980</f>
        <v>470.4</v>
      </c>
      <c r="J41" t="s">
        <v>29</v>
      </c>
      <c r="K41">
        <f>K40/K20</f>
        <v>0.43374427440458924</v>
      </c>
    </row>
    <row r="42" spans="5:12" x14ac:dyDescent="0.3">
      <c r="E42">
        <v>10</v>
      </c>
      <c r="F42" s="14">
        <v>0.2</v>
      </c>
      <c r="G42">
        <f>2.4</f>
        <v>2.4</v>
      </c>
      <c r="H42">
        <f t="shared" ref="H42:H45" si="6">G42*F42*980</f>
        <v>470.4</v>
      </c>
      <c r="J42" t="s">
        <v>30</v>
      </c>
      <c r="K42">
        <f>SQRT(K41^2+L32^2)</f>
        <v>0.45699434881637491</v>
      </c>
    </row>
    <row r="43" spans="5:12" x14ac:dyDescent="0.3">
      <c r="E43">
        <v>8</v>
      </c>
      <c r="F43" s="14">
        <v>0.23</v>
      </c>
      <c r="G43">
        <v>1.8</v>
      </c>
      <c r="H43">
        <f t="shared" si="6"/>
        <v>405.72</v>
      </c>
      <c r="J43" t="s">
        <v>31</v>
      </c>
      <c r="K43">
        <f>L32/K41</f>
        <v>0.33178256525537941</v>
      </c>
    </row>
    <row r="44" spans="5:12" x14ac:dyDescent="0.3">
      <c r="E44">
        <v>6</v>
      </c>
      <c r="F44" s="14">
        <v>0.28999999999999998</v>
      </c>
      <c r="G44">
        <v>1.2</v>
      </c>
      <c r="H44">
        <f t="shared" si="6"/>
        <v>341.03999999999996</v>
      </c>
      <c r="J44" t="s">
        <v>32</v>
      </c>
      <c r="K44">
        <f>ATAN(K43)</f>
        <v>0.32035421441373252</v>
      </c>
    </row>
    <row r="45" spans="5:12" x14ac:dyDescent="0.3">
      <c r="E45">
        <v>4</v>
      </c>
      <c r="F45" s="14">
        <v>0.41</v>
      </c>
      <c r="G45">
        <v>0.6</v>
      </c>
      <c r="H45">
        <f t="shared" si="6"/>
        <v>241.07999999999996</v>
      </c>
    </row>
    <row r="46" spans="5:12" x14ac:dyDescent="0.3">
      <c r="F46" s="14"/>
      <c r="H46" s="14"/>
    </row>
    <row r="47" spans="5:12" x14ac:dyDescent="0.3">
      <c r="E47" s="14"/>
      <c r="H47" s="14"/>
    </row>
    <row r="48" spans="5:12" x14ac:dyDescent="0.3">
      <c r="H48" s="14"/>
    </row>
    <row r="49" spans="8:8" x14ac:dyDescent="0.3">
      <c r="H49" s="14"/>
    </row>
    <row r="50" spans="8:8" x14ac:dyDescent="0.3">
      <c r="H50" s="14"/>
    </row>
  </sheetData>
  <mergeCells count="5">
    <mergeCell ref="E2:L7"/>
    <mergeCell ref="E1:L1"/>
    <mergeCell ref="E14:L18"/>
    <mergeCell ref="E27:L27"/>
    <mergeCell ref="E39:L39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Rauf Valeev</dc:creator>
  <cp:lastModifiedBy>pc</cp:lastModifiedBy>
  <dcterms:created xsi:type="dcterms:W3CDTF">2015-06-05T18:19:34Z</dcterms:created>
  <dcterms:modified xsi:type="dcterms:W3CDTF">2019-10-06T17:48:45Z</dcterms:modified>
</cp:coreProperties>
</file>