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0\Desktop\tex\3.2.2\"/>
    </mc:Choice>
  </mc:AlternateContent>
  <xr:revisionPtr revIDLastSave="0" documentId="13_ncr:1_{E9CABFD5-7B22-4496-A244-75B909796F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  <c r="E95" i="1"/>
  <c r="E94" i="1"/>
  <c r="B96" i="1" s="1"/>
  <c r="B91" i="1"/>
  <c r="B92" i="1" s="1"/>
  <c r="B85" i="1"/>
  <c r="B72" i="1"/>
  <c r="B68" i="1"/>
  <c r="B70" i="1" s="1"/>
  <c r="B77" i="1" s="1"/>
  <c r="B31" i="1"/>
  <c r="H31" i="1" s="1"/>
  <c r="I31" i="1" s="1"/>
  <c r="D31" i="1"/>
  <c r="J31" i="1" s="1"/>
  <c r="K31" i="1" s="1"/>
  <c r="F31" i="1"/>
  <c r="B32" i="1"/>
  <c r="D32" i="1"/>
  <c r="F32" i="1"/>
  <c r="H32" i="1" s="1"/>
  <c r="I32" i="1" s="1"/>
  <c r="B33" i="1"/>
  <c r="D33" i="1"/>
  <c r="J33" i="1" s="1"/>
  <c r="F33" i="1"/>
  <c r="H33" i="1"/>
  <c r="I33" i="1" s="1"/>
  <c r="B34" i="1"/>
  <c r="D34" i="1"/>
  <c r="J34" i="1" s="1"/>
  <c r="F34" i="1"/>
  <c r="H34" i="1"/>
  <c r="I34" i="1"/>
  <c r="B35" i="1"/>
  <c r="D35" i="1"/>
  <c r="F35" i="1"/>
  <c r="H35" i="1"/>
  <c r="I35" i="1"/>
  <c r="J35" i="1"/>
  <c r="B36" i="1"/>
  <c r="D36" i="1"/>
  <c r="F36" i="1"/>
  <c r="H36" i="1" s="1"/>
  <c r="B37" i="1"/>
  <c r="D37" i="1"/>
  <c r="F37" i="1"/>
  <c r="H37" i="1"/>
  <c r="I37" i="1" s="1"/>
  <c r="B38" i="1"/>
  <c r="H38" i="1" s="1"/>
  <c r="I38" i="1" s="1"/>
  <c r="D38" i="1"/>
  <c r="F38" i="1"/>
  <c r="B39" i="1"/>
  <c r="H39" i="1" s="1"/>
  <c r="I39" i="1" s="1"/>
  <c r="D39" i="1"/>
  <c r="J39" i="1" s="1"/>
  <c r="F39" i="1"/>
  <c r="B40" i="1"/>
  <c r="D40" i="1"/>
  <c r="F40" i="1"/>
  <c r="H40" i="1" s="1"/>
  <c r="I40" i="1" s="1"/>
  <c r="A40" i="1"/>
  <c r="A38" i="1"/>
  <c r="A39" i="1"/>
  <c r="A31" i="1"/>
  <c r="A32" i="1"/>
  <c r="A33" i="1"/>
  <c r="A34" i="1"/>
  <c r="A35" i="1"/>
  <c r="A36" i="1"/>
  <c r="A37" i="1"/>
  <c r="B30" i="1"/>
  <c r="A24" i="1"/>
  <c r="A25" i="1"/>
  <c r="A26" i="1"/>
  <c r="A27" i="1"/>
  <c r="A28" i="1"/>
  <c r="A29" i="1"/>
  <c r="A30" i="1"/>
  <c r="F24" i="1"/>
  <c r="F25" i="1"/>
  <c r="F26" i="1"/>
  <c r="F27" i="1"/>
  <c r="F28" i="1"/>
  <c r="F29" i="1"/>
  <c r="F30" i="1"/>
  <c r="D24" i="1"/>
  <c r="D25" i="1"/>
  <c r="D26" i="1"/>
  <c r="D27" i="1"/>
  <c r="D28" i="1"/>
  <c r="D29" i="1"/>
  <c r="D30" i="1"/>
  <c r="B24" i="1"/>
  <c r="B25" i="1"/>
  <c r="B26" i="1"/>
  <c r="B27" i="1"/>
  <c r="B28" i="1"/>
  <c r="B29" i="1"/>
  <c r="F23" i="1"/>
  <c r="D23" i="1"/>
  <c r="B23" i="1"/>
  <c r="A23" i="1"/>
  <c r="H28" i="1"/>
  <c r="I28" i="1" s="1"/>
  <c r="H27" i="1"/>
  <c r="I27" i="1" s="1"/>
  <c r="H26" i="1"/>
  <c r="B100" i="1" l="1"/>
  <c r="B97" i="1"/>
  <c r="B73" i="1"/>
  <c r="B74" i="1"/>
  <c r="B78" i="1" s="1"/>
  <c r="B69" i="1"/>
  <c r="K35" i="1"/>
  <c r="K34" i="1"/>
  <c r="K39" i="1"/>
  <c r="J36" i="1"/>
  <c r="I36" i="1"/>
  <c r="K33" i="1"/>
  <c r="J32" i="1"/>
  <c r="K32" i="1" s="1"/>
  <c r="J40" i="1"/>
  <c r="K40" i="1" s="1"/>
  <c r="J37" i="1"/>
  <c r="K37" i="1" s="1"/>
  <c r="J38" i="1"/>
  <c r="K38" i="1" s="1"/>
  <c r="H29" i="1"/>
  <c r="J29" i="1" s="1"/>
  <c r="H25" i="1"/>
  <c r="I25" i="1" s="1"/>
  <c r="J28" i="1"/>
  <c r="K28" i="1" s="1"/>
  <c r="H24" i="1"/>
  <c r="I24" i="1" s="1"/>
  <c r="H30" i="1"/>
  <c r="J30" i="1" s="1"/>
  <c r="K30" i="1" s="1"/>
  <c r="H23" i="1"/>
  <c r="I23" i="1" s="1"/>
  <c r="I26" i="1"/>
  <c r="J26" i="1"/>
  <c r="K26" i="1" s="1"/>
  <c r="J27" i="1"/>
  <c r="K27" i="1" s="1"/>
  <c r="I30" i="1"/>
  <c r="B82" i="1" l="1"/>
  <c r="B79" i="1"/>
  <c r="B80" i="1" s="1"/>
  <c r="B101" i="1"/>
  <c r="K36" i="1"/>
  <c r="J25" i="1"/>
  <c r="K25" i="1" s="1"/>
  <c r="I29" i="1"/>
  <c r="K29" i="1" s="1"/>
  <c r="J24" i="1"/>
  <c r="K24" i="1" s="1"/>
  <c r="J23" i="1"/>
  <c r="K23" i="1" s="1"/>
  <c r="B88" i="1" l="1"/>
  <c r="B89" i="1" s="1"/>
  <c r="B83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I1" i="1"/>
  <c r="J1" i="1"/>
  <c r="K1" i="1"/>
  <c r="L1" i="1"/>
  <c r="M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H1" i="1"/>
</calcChain>
</file>

<file path=xl/sharedStrings.xml><?xml version="1.0" encoding="utf-8"?>
<sst xmlns="http://schemas.openxmlformats.org/spreadsheetml/2006/main" count="73" uniqueCount="60">
  <si>
    <t>x</t>
  </si>
  <si>
    <t>i</t>
  </si>
  <si>
    <t>ur</t>
  </si>
  <si>
    <t>ul</t>
  </si>
  <si>
    <t>url</t>
  </si>
  <si>
    <t>pl</t>
  </si>
  <si>
    <t>$ x $, мм</t>
  </si>
  <si>
    <t>$ I $, А</t>
  </si>
  <si>
    <t>$ \sigma_I $, А</t>
  </si>
  <si>
    <t>$ U_L $, В</t>
  </si>
  <si>
    <t>$\sigma _{U_L}$, В</t>
  </si>
  <si>
    <t>$ P_L $, Вт</t>
  </si>
  <si>
    <t>$ \sigma_{P_L} $, Вт</t>
  </si>
  <si>
    <t>$ r_L $, Ом</t>
  </si>
  <si>
    <t>$\sigma_{{r_L}}$, Ом</t>
  </si>
  <si>
    <t>$ L $, Гн</t>
  </si>
  <si>
    <t>$\sigma_L$, Гн</t>
  </si>
  <si>
    <t>y0</t>
  </si>
  <si>
    <t>A</t>
  </si>
  <si>
    <t>R0</t>
  </si>
  <si>
    <t>L</t>
  </si>
  <si>
    <t>r_L</t>
  </si>
  <si>
    <t>I</t>
  </si>
  <si>
    <t>uc</t>
  </si>
  <si>
    <t>us</t>
  </si>
  <si>
    <t>c</t>
  </si>
  <si>
    <t>R2</t>
  </si>
  <si>
    <t>Rom</t>
  </si>
  <si>
    <t>rL</t>
  </si>
  <si>
    <t>cos xi</t>
  </si>
  <si>
    <t>U R</t>
  </si>
  <si>
    <t>Ul act</t>
  </si>
  <si>
    <t>U L</t>
  </si>
  <si>
    <t>Ul react</t>
  </si>
  <si>
    <t>U L+R</t>
  </si>
  <si>
    <t>sigma cos xi</t>
  </si>
  <si>
    <t>s U R</t>
  </si>
  <si>
    <t>sigma Ul act</t>
  </si>
  <si>
    <t>s U L</t>
  </si>
  <si>
    <t>sigma Ul react</t>
  </si>
  <si>
    <t>s U L+R</t>
  </si>
  <si>
    <t>s_I</t>
  </si>
  <si>
    <t>S_L</t>
  </si>
  <si>
    <t>S_r L</t>
  </si>
  <si>
    <t>cos t</t>
  </si>
  <si>
    <t>Usum</t>
  </si>
  <si>
    <t>s cos t</t>
  </si>
  <si>
    <t>s_Usum</t>
  </si>
  <si>
    <t>cos t ex</t>
  </si>
  <si>
    <t>s R2</t>
  </si>
  <si>
    <t>s cos t ex</t>
  </si>
  <si>
    <t>I res</t>
  </si>
  <si>
    <t>s I res</t>
  </si>
  <si>
    <t>P_l</t>
  </si>
  <si>
    <t>Uc</t>
  </si>
  <si>
    <t>s P_l</t>
  </si>
  <si>
    <t>s_Uc</t>
  </si>
  <si>
    <t>C</t>
  </si>
  <si>
    <t>s Q</t>
  </si>
  <si>
    <t>s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</si>
</sst>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topLeftCell="A38" workbookViewId="0">
      <selection sqref="A1:Q60"/>
    </sheetView>
  </sheetViews>
  <sheetFormatPr defaultRowHeight="14.4" x14ac:dyDescent="0.3"/>
  <cols>
    <col min="1" max="1" width="10.44140625" bestFit="1" customWidth="1"/>
    <col min="2" max="4" width="9.44140625" bestFit="1" customWidth="1"/>
    <col min="6" max="6" width="10.44140625" bestFit="1" customWidth="1"/>
    <col min="7" max="7" width="9.44140625" bestFit="1" customWidth="1"/>
    <col min="8" max="8" width="10.44140625" bestFit="1" customWidth="1"/>
    <col min="9" max="9" width="9.44140625" bestFit="1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3" t="str">
        <f>A1</f>
        <v>x</v>
      </c>
      <c r="I1" s="3" t="str">
        <f t="shared" ref="I1:M1" si="0">B1</f>
        <v>i</v>
      </c>
      <c r="J1" s="3" t="str">
        <f t="shared" si="0"/>
        <v>ur</v>
      </c>
      <c r="K1" s="3" t="str">
        <f t="shared" si="0"/>
        <v>ul</v>
      </c>
      <c r="L1" s="3" t="str">
        <f t="shared" si="0"/>
        <v>url</v>
      </c>
      <c r="M1" s="3" t="str">
        <f t="shared" si="0"/>
        <v>pl</v>
      </c>
    </row>
    <row r="2" spans="1:13" x14ac:dyDescent="0.3">
      <c r="A2" s="3">
        <v>5</v>
      </c>
      <c r="B2" s="3">
        <v>21</v>
      </c>
      <c r="C2" s="3">
        <v>42</v>
      </c>
      <c r="D2" s="3">
        <v>123</v>
      </c>
      <c r="E2" s="3">
        <v>104</v>
      </c>
      <c r="F2" s="3">
        <v>62</v>
      </c>
      <c r="H2" s="3">
        <f>A2</f>
        <v>5</v>
      </c>
      <c r="I2" s="4">
        <f>B2*2.5/100</f>
        <v>0.52500000000000002</v>
      </c>
      <c r="J2" s="3">
        <f>C2*150/150</f>
        <v>42</v>
      </c>
      <c r="K2" s="5">
        <f>D2*150/150</f>
        <v>123</v>
      </c>
      <c r="L2" s="3">
        <f>E2</f>
        <v>104</v>
      </c>
      <c r="M2" s="6">
        <f>F2*0.25</f>
        <v>15.5</v>
      </c>
    </row>
    <row r="3" spans="1:13" x14ac:dyDescent="0.3">
      <c r="A3" s="3">
        <v>7</v>
      </c>
      <c r="B3" s="3">
        <v>23.5</v>
      </c>
      <c r="C3" s="3">
        <v>49</v>
      </c>
      <c r="D3" s="3">
        <v>121</v>
      </c>
      <c r="E3" s="3">
        <v>100</v>
      </c>
      <c r="F3" s="3">
        <v>59</v>
      </c>
      <c r="H3" s="3">
        <f t="shared" ref="H3:H19" si="1">A3</f>
        <v>7</v>
      </c>
      <c r="I3" s="4">
        <f t="shared" ref="I3:I19" si="2">B3*2.5/100</f>
        <v>0.58750000000000002</v>
      </c>
      <c r="J3" s="3">
        <f t="shared" ref="J3:J19" si="3">C3*150/150</f>
        <v>49</v>
      </c>
      <c r="K3" s="5">
        <f t="shared" ref="K3:K19" si="4">D3*150/150</f>
        <v>121</v>
      </c>
      <c r="L3" s="3">
        <f t="shared" ref="L3:L19" si="5">E3</f>
        <v>100</v>
      </c>
      <c r="M3" s="6">
        <f t="shared" ref="M3:M19" si="6">F3*0.25</f>
        <v>14.75</v>
      </c>
    </row>
    <row r="4" spans="1:13" x14ac:dyDescent="0.3">
      <c r="A4" s="3">
        <v>9</v>
      </c>
      <c r="B4" s="3">
        <v>26</v>
      </c>
      <c r="C4" s="3">
        <v>55</v>
      </c>
      <c r="D4" s="3">
        <v>120.5</v>
      </c>
      <c r="E4" s="3">
        <v>95</v>
      </c>
      <c r="F4" s="3">
        <v>57</v>
      </c>
      <c r="H4" s="3">
        <f t="shared" si="1"/>
        <v>9</v>
      </c>
      <c r="I4" s="4">
        <f t="shared" si="2"/>
        <v>0.65</v>
      </c>
      <c r="J4" s="3">
        <f t="shared" si="3"/>
        <v>55</v>
      </c>
      <c r="K4" s="5">
        <f t="shared" si="4"/>
        <v>120.5</v>
      </c>
      <c r="L4" s="3">
        <f t="shared" si="5"/>
        <v>95</v>
      </c>
      <c r="M4" s="6">
        <f t="shared" si="6"/>
        <v>14.25</v>
      </c>
    </row>
    <row r="5" spans="1:13" x14ac:dyDescent="0.3">
      <c r="A5" s="3">
        <v>11</v>
      </c>
      <c r="B5" s="3">
        <v>27.5</v>
      </c>
      <c r="C5" s="3">
        <v>59</v>
      </c>
      <c r="D5" s="3">
        <v>119</v>
      </c>
      <c r="E5" s="3">
        <v>92</v>
      </c>
      <c r="F5" s="3">
        <v>56</v>
      </c>
      <c r="H5" s="3">
        <f t="shared" si="1"/>
        <v>11</v>
      </c>
      <c r="I5" s="4">
        <f t="shared" si="2"/>
        <v>0.6875</v>
      </c>
      <c r="J5" s="3">
        <f t="shared" si="3"/>
        <v>59</v>
      </c>
      <c r="K5" s="5">
        <f t="shared" si="4"/>
        <v>119</v>
      </c>
      <c r="L5" s="3">
        <f t="shared" si="5"/>
        <v>92</v>
      </c>
      <c r="M5" s="6">
        <f t="shared" si="6"/>
        <v>14</v>
      </c>
    </row>
    <row r="6" spans="1:13" x14ac:dyDescent="0.3">
      <c r="A6" s="3">
        <v>13</v>
      </c>
      <c r="B6" s="3">
        <v>29</v>
      </c>
      <c r="C6" s="3">
        <v>62</v>
      </c>
      <c r="D6" s="3">
        <v>118</v>
      </c>
      <c r="E6" s="3">
        <v>88</v>
      </c>
      <c r="F6" s="3">
        <v>53</v>
      </c>
      <c r="H6" s="3">
        <f t="shared" si="1"/>
        <v>13</v>
      </c>
      <c r="I6" s="4">
        <f t="shared" si="2"/>
        <v>0.72499999999999998</v>
      </c>
      <c r="J6" s="3">
        <f t="shared" si="3"/>
        <v>62</v>
      </c>
      <c r="K6" s="5">
        <f t="shared" si="4"/>
        <v>118</v>
      </c>
      <c r="L6" s="3">
        <f t="shared" si="5"/>
        <v>88</v>
      </c>
      <c r="M6" s="6">
        <f t="shared" si="6"/>
        <v>13.25</v>
      </c>
    </row>
    <row r="7" spans="1:13" x14ac:dyDescent="0.3">
      <c r="A7" s="3">
        <v>15</v>
      </c>
      <c r="B7" s="3">
        <v>30</v>
      </c>
      <c r="C7" s="3">
        <v>65</v>
      </c>
      <c r="D7" s="3">
        <v>117</v>
      </c>
      <c r="E7" s="3">
        <v>86</v>
      </c>
      <c r="F7" s="3">
        <v>52</v>
      </c>
      <c r="H7" s="3">
        <f t="shared" si="1"/>
        <v>15</v>
      </c>
      <c r="I7" s="4">
        <f t="shared" si="2"/>
        <v>0.75</v>
      </c>
      <c r="J7" s="3">
        <f t="shared" si="3"/>
        <v>65</v>
      </c>
      <c r="K7" s="5">
        <f t="shared" si="4"/>
        <v>117</v>
      </c>
      <c r="L7" s="3">
        <f t="shared" si="5"/>
        <v>86</v>
      </c>
      <c r="M7" s="6">
        <f t="shared" si="6"/>
        <v>13</v>
      </c>
    </row>
    <row r="8" spans="1:13" x14ac:dyDescent="0.3">
      <c r="A8" s="3">
        <v>17</v>
      </c>
      <c r="B8" s="3">
        <v>31</v>
      </c>
      <c r="C8" s="3">
        <v>67</v>
      </c>
      <c r="D8" s="3">
        <v>116</v>
      </c>
      <c r="E8" s="3">
        <v>83</v>
      </c>
      <c r="F8" s="3">
        <v>51</v>
      </c>
      <c r="H8" s="3">
        <f t="shared" si="1"/>
        <v>17</v>
      </c>
      <c r="I8" s="4">
        <f t="shared" si="2"/>
        <v>0.77500000000000002</v>
      </c>
      <c r="J8" s="3">
        <f t="shared" si="3"/>
        <v>67</v>
      </c>
      <c r="K8" s="5">
        <f t="shared" si="4"/>
        <v>116</v>
      </c>
      <c r="L8" s="3">
        <f t="shared" si="5"/>
        <v>83</v>
      </c>
      <c r="M8" s="6">
        <f t="shared" si="6"/>
        <v>12.75</v>
      </c>
    </row>
    <row r="9" spans="1:13" x14ac:dyDescent="0.3">
      <c r="A9" s="3">
        <v>20</v>
      </c>
      <c r="B9" s="3">
        <v>32</v>
      </c>
      <c r="C9" s="3">
        <v>70</v>
      </c>
      <c r="D9" s="3">
        <v>116</v>
      </c>
      <c r="E9" s="3">
        <v>80</v>
      </c>
      <c r="F9" s="3">
        <v>49</v>
      </c>
      <c r="H9" s="3">
        <f t="shared" si="1"/>
        <v>20</v>
      </c>
      <c r="I9" s="4">
        <f t="shared" si="2"/>
        <v>0.8</v>
      </c>
      <c r="J9" s="3">
        <f t="shared" si="3"/>
        <v>70</v>
      </c>
      <c r="K9" s="5">
        <f t="shared" si="4"/>
        <v>116</v>
      </c>
      <c r="L9" s="3">
        <f t="shared" si="5"/>
        <v>80</v>
      </c>
      <c r="M9" s="6">
        <f t="shared" si="6"/>
        <v>12.25</v>
      </c>
    </row>
    <row r="10" spans="1:13" x14ac:dyDescent="0.3">
      <c r="A10" s="3">
        <v>22</v>
      </c>
      <c r="B10" s="3">
        <v>33</v>
      </c>
      <c r="C10" s="3">
        <v>72</v>
      </c>
      <c r="D10" s="3">
        <v>115</v>
      </c>
      <c r="E10" s="3">
        <v>77</v>
      </c>
      <c r="F10" s="3">
        <v>48</v>
      </c>
      <c r="H10" s="3">
        <f t="shared" si="1"/>
        <v>22</v>
      </c>
      <c r="I10" s="4">
        <f t="shared" si="2"/>
        <v>0.82499999999999996</v>
      </c>
      <c r="J10" s="3">
        <f t="shared" si="3"/>
        <v>72</v>
      </c>
      <c r="K10" s="5">
        <f t="shared" si="4"/>
        <v>115</v>
      </c>
      <c r="L10" s="3">
        <f t="shared" si="5"/>
        <v>77</v>
      </c>
      <c r="M10" s="6">
        <f t="shared" si="6"/>
        <v>12</v>
      </c>
    </row>
    <row r="11" spans="1:13" x14ac:dyDescent="0.3">
      <c r="A11" s="3">
        <v>24</v>
      </c>
      <c r="B11" s="3">
        <v>34</v>
      </c>
      <c r="C11" s="3">
        <v>73</v>
      </c>
      <c r="D11" s="3">
        <v>114</v>
      </c>
      <c r="E11" s="3">
        <v>76</v>
      </c>
      <c r="F11" s="3">
        <v>47</v>
      </c>
      <c r="H11" s="3">
        <f t="shared" si="1"/>
        <v>24</v>
      </c>
      <c r="I11" s="4">
        <f t="shared" si="2"/>
        <v>0.85</v>
      </c>
      <c r="J11" s="3">
        <f t="shared" si="3"/>
        <v>73</v>
      </c>
      <c r="K11" s="5">
        <f t="shared" si="4"/>
        <v>114</v>
      </c>
      <c r="L11" s="3">
        <f t="shared" si="5"/>
        <v>76</v>
      </c>
      <c r="M11" s="6">
        <f t="shared" si="6"/>
        <v>11.75</v>
      </c>
    </row>
    <row r="12" spans="1:13" x14ac:dyDescent="0.3">
      <c r="A12" s="3">
        <v>26</v>
      </c>
      <c r="B12" s="3">
        <v>35</v>
      </c>
      <c r="C12" s="3">
        <v>74</v>
      </c>
      <c r="D12" s="3">
        <v>114</v>
      </c>
      <c r="E12" s="3">
        <v>74</v>
      </c>
      <c r="F12" s="3">
        <v>47</v>
      </c>
      <c r="H12" s="3">
        <f t="shared" si="1"/>
        <v>26</v>
      </c>
      <c r="I12" s="4">
        <f t="shared" si="2"/>
        <v>0.875</v>
      </c>
      <c r="J12" s="3">
        <f t="shared" si="3"/>
        <v>74</v>
      </c>
      <c r="K12" s="5">
        <f t="shared" si="4"/>
        <v>114</v>
      </c>
      <c r="L12" s="3">
        <f t="shared" si="5"/>
        <v>74</v>
      </c>
      <c r="M12" s="6">
        <f t="shared" si="6"/>
        <v>11.75</v>
      </c>
    </row>
    <row r="13" spans="1:13" x14ac:dyDescent="0.3">
      <c r="A13" s="3">
        <v>28</v>
      </c>
      <c r="B13" s="3">
        <v>35</v>
      </c>
      <c r="C13" s="3">
        <v>76</v>
      </c>
      <c r="D13" s="3">
        <v>114</v>
      </c>
      <c r="E13" s="3">
        <v>72</v>
      </c>
      <c r="F13" s="3">
        <v>46</v>
      </c>
      <c r="H13" s="3">
        <f t="shared" si="1"/>
        <v>28</v>
      </c>
      <c r="I13" s="4">
        <f t="shared" si="2"/>
        <v>0.875</v>
      </c>
      <c r="J13" s="3">
        <f t="shared" si="3"/>
        <v>76</v>
      </c>
      <c r="K13" s="5">
        <f t="shared" si="4"/>
        <v>114</v>
      </c>
      <c r="L13" s="3">
        <f t="shared" si="5"/>
        <v>72</v>
      </c>
      <c r="M13" s="6">
        <f t="shared" si="6"/>
        <v>11.5</v>
      </c>
    </row>
    <row r="14" spans="1:13" x14ac:dyDescent="0.3">
      <c r="A14" s="3">
        <v>30</v>
      </c>
      <c r="B14" s="3">
        <v>36</v>
      </c>
      <c r="C14" s="3">
        <v>77</v>
      </c>
      <c r="D14" s="3">
        <v>113</v>
      </c>
      <c r="E14" s="3">
        <v>70</v>
      </c>
      <c r="F14" s="3">
        <v>45</v>
      </c>
      <c r="H14" s="3">
        <f t="shared" si="1"/>
        <v>30</v>
      </c>
      <c r="I14" s="4">
        <f t="shared" si="2"/>
        <v>0.9</v>
      </c>
      <c r="J14" s="3">
        <f t="shared" si="3"/>
        <v>77</v>
      </c>
      <c r="K14" s="5">
        <f t="shared" si="4"/>
        <v>113</v>
      </c>
      <c r="L14" s="3">
        <f t="shared" si="5"/>
        <v>70</v>
      </c>
      <c r="M14" s="6">
        <f t="shared" si="6"/>
        <v>11.25</v>
      </c>
    </row>
    <row r="15" spans="1:13" x14ac:dyDescent="0.3">
      <c r="A15" s="3">
        <v>32</v>
      </c>
      <c r="B15" s="3">
        <v>36</v>
      </c>
      <c r="C15" s="3">
        <v>77</v>
      </c>
      <c r="D15" s="3">
        <v>113</v>
      </c>
      <c r="E15" s="3">
        <v>69</v>
      </c>
      <c r="F15" s="3">
        <v>45</v>
      </c>
      <c r="H15" s="3">
        <f t="shared" si="1"/>
        <v>32</v>
      </c>
      <c r="I15" s="4">
        <f t="shared" si="2"/>
        <v>0.9</v>
      </c>
      <c r="J15" s="3">
        <f t="shared" si="3"/>
        <v>77</v>
      </c>
      <c r="K15" s="5">
        <f t="shared" si="4"/>
        <v>113</v>
      </c>
      <c r="L15" s="3">
        <f t="shared" si="5"/>
        <v>69</v>
      </c>
      <c r="M15" s="6">
        <f t="shared" si="6"/>
        <v>11.25</v>
      </c>
    </row>
    <row r="16" spans="1:13" x14ac:dyDescent="0.3">
      <c r="A16" s="3">
        <v>34</v>
      </c>
      <c r="B16" s="3">
        <v>36</v>
      </c>
      <c r="C16" s="3">
        <v>78</v>
      </c>
      <c r="D16" s="3">
        <v>112</v>
      </c>
      <c r="E16" s="3">
        <v>67</v>
      </c>
      <c r="F16" s="3">
        <v>45</v>
      </c>
      <c r="H16" s="3">
        <f t="shared" si="1"/>
        <v>34</v>
      </c>
      <c r="I16" s="4">
        <f t="shared" si="2"/>
        <v>0.9</v>
      </c>
      <c r="J16" s="3">
        <f t="shared" si="3"/>
        <v>78</v>
      </c>
      <c r="K16" s="5">
        <f t="shared" si="4"/>
        <v>112</v>
      </c>
      <c r="L16" s="3">
        <f t="shared" si="5"/>
        <v>67</v>
      </c>
      <c r="M16" s="6">
        <f t="shared" si="6"/>
        <v>11.25</v>
      </c>
    </row>
    <row r="17" spans="1:13" x14ac:dyDescent="0.3">
      <c r="A17" s="3">
        <v>36</v>
      </c>
      <c r="B17" s="3">
        <v>36</v>
      </c>
      <c r="C17" s="3">
        <v>79</v>
      </c>
      <c r="D17" s="3">
        <v>112</v>
      </c>
      <c r="E17" s="3">
        <v>66</v>
      </c>
      <c r="F17" s="3">
        <v>44</v>
      </c>
      <c r="H17" s="3">
        <f t="shared" si="1"/>
        <v>36</v>
      </c>
      <c r="I17" s="4">
        <f t="shared" si="2"/>
        <v>0.9</v>
      </c>
      <c r="J17" s="3">
        <f t="shared" si="3"/>
        <v>79</v>
      </c>
      <c r="K17" s="5">
        <f t="shared" si="4"/>
        <v>112</v>
      </c>
      <c r="L17" s="3">
        <f t="shared" si="5"/>
        <v>66</v>
      </c>
      <c r="M17" s="6">
        <f t="shared" si="6"/>
        <v>11</v>
      </c>
    </row>
    <row r="18" spans="1:13" x14ac:dyDescent="0.3">
      <c r="A18" s="3">
        <v>38</v>
      </c>
      <c r="B18" s="3">
        <v>37</v>
      </c>
      <c r="C18" s="3">
        <v>80</v>
      </c>
      <c r="D18" s="3">
        <v>112</v>
      </c>
      <c r="E18" s="3">
        <v>65</v>
      </c>
      <c r="F18" s="3">
        <v>44</v>
      </c>
      <c r="H18" s="3">
        <f t="shared" si="1"/>
        <v>38</v>
      </c>
      <c r="I18" s="4">
        <f t="shared" si="2"/>
        <v>0.92500000000000004</v>
      </c>
      <c r="J18" s="3">
        <f t="shared" si="3"/>
        <v>80</v>
      </c>
      <c r="K18" s="5">
        <f t="shared" si="4"/>
        <v>112</v>
      </c>
      <c r="L18" s="3">
        <f t="shared" si="5"/>
        <v>65</v>
      </c>
      <c r="M18" s="6">
        <f t="shared" si="6"/>
        <v>11</v>
      </c>
    </row>
    <row r="19" spans="1:13" x14ac:dyDescent="0.3">
      <c r="A19" s="3">
        <v>40</v>
      </c>
      <c r="B19" s="3">
        <v>37</v>
      </c>
      <c r="C19" s="3">
        <v>81</v>
      </c>
      <c r="D19" s="3">
        <v>112</v>
      </c>
      <c r="E19" s="3">
        <v>64</v>
      </c>
      <c r="F19" s="3">
        <v>44</v>
      </c>
      <c r="H19" s="3">
        <f t="shared" si="1"/>
        <v>40</v>
      </c>
      <c r="I19" s="4">
        <f t="shared" si="2"/>
        <v>0.92500000000000004</v>
      </c>
      <c r="J19" s="3">
        <f t="shared" si="3"/>
        <v>81</v>
      </c>
      <c r="K19" s="5">
        <f t="shared" si="4"/>
        <v>112</v>
      </c>
      <c r="L19" s="3">
        <f t="shared" si="5"/>
        <v>64</v>
      </c>
      <c r="M19" s="6">
        <f t="shared" si="6"/>
        <v>11</v>
      </c>
    </row>
    <row r="22" spans="1:13" x14ac:dyDescent="0.3">
      <c r="A22" s="3" t="s">
        <v>6</v>
      </c>
      <c r="B22" s="3" t="s">
        <v>7</v>
      </c>
      <c r="C22" s="3" t="s">
        <v>8</v>
      </c>
      <c r="D22" s="3" t="s">
        <v>9</v>
      </c>
      <c r="E22" s="3" t="s">
        <v>10</v>
      </c>
      <c r="F22" s="3" t="s">
        <v>11</v>
      </c>
      <c r="G22" s="3" t="s">
        <v>12</v>
      </c>
      <c r="H22" s="3" t="s">
        <v>13</v>
      </c>
      <c r="I22" s="3" t="s">
        <v>14</v>
      </c>
      <c r="J22" s="3" t="s">
        <v>15</v>
      </c>
      <c r="K22" s="3" t="s">
        <v>16</v>
      </c>
    </row>
    <row r="23" spans="1:13" x14ac:dyDescent="0.3">
      <c r="A23" s="3">
        <f>H2</f>
        <v>5</v>
      </c>
      <c r="B23" s="4">
        <f>I2</f>
        <v>0.52500000000000002</v>
      </c>
      <c r="C23" s="3">
        <v>2.5000000000000001E-2</v>
      </c>
      <c r="D23" s="5">
        <f>K2</f>
        <v>123</v>
      </c>
      <c r="E23" s="3">
        <v>0.5</v>
      </c>
      <c r="F23" s="6">
        <f>M2</f>
        <v>15.5</v>
      </c>
      <c r="G23" s="3">
        <v>0.125</v>
      </c>
      <c r="H23" s="4">
        <f t="shared" ref="H23:H30" si="7">F23/B23^2</f>
        <v>56.235827664399089</v>
      </c>
      <c r="I23" s="4">
        <f>H23*SQRT((G23/F23)^2+4*(C23/B23)^2)</f>
        <v>5.3749600431454301</v>
      </c>
      <c r="J23" s="4">
        <f t="shared" ref="J23:J30" si="8">SQRT((D23/B23)^2-H23^2)/(50*2*3.14)</f>
        <v>0.72431982616042145</v>
      </c>
      <c r="K23" s="4">
        <f>J23*(D23*E23+D23^2*C23/B23+B23^2*H23*I23)/(D23^2-H23^2*B23^2)</f>
        <v>4.3957050089136349E-2</v>
      </c>
    </row>
    <row r="24" spans="1:13" x14ac:dyDescent="0.3">
      <c r="A24" s="3">
        <f t="shared" ref="A24:A40" si="9">H3</f>
        <v>7</v>
      </c>
      <c r="B24" s="4">
        <f t="shared" ref="B24:B30" si="10">I3</f>
        <v>0.58750000000000002</v>
      </c>
      <c r="C24" s="3">
        <v>2.5000000000000001E-2</v>
      </c>
      <c r="D24" s="5">
        <f t="shared" ref="D24:D30" si="11">K3</f>
        <v>121</v>
      </c>
      <c r="E24" s="3">
        <v>0.5</v>
      </c>
      <c r="F24" s="6">
        <f t="shared" ref="F24:F30" si="12">M3</f>
        <v>14.75</v>
      </c>
      <c r="G24" s="3">
        <v>0.125</v>
      </c>
      <c r="H24" s="4">
        <f t="shared" si="7"/>
        <v>42.734268899954721</v>
      </c>
      <c r="I24" s="4">
        <f t="shared" ref="I24:I30" si="13">H24*SQRT((G24/F24)^2+4*(C24/B24)^2)</f>
        <v>3.6549455925565062</v>
      </c>
      <c r="J24" s="4">
        <f t="shared" si="8"/>
        <v>0.64164073226223151</v>
      </c>
      <c r="K24" s="4">
        <f t="shared" ref="K24:K30" si="14">J24*(D24*E24+D24^2*C24/B24+B24^2*H24*I24)/(D24^2-H24^2*B24^2)</f>
        <v>3.3771850110155877E-2</v>
      </c>
    </row>
    <row r="25" spans="1:13" x14ac:dyDescent="0.3">
      <c r="A25" s="3">
        <f t="shared" si="9"/>
        <v>9</v>
      </c>
      <c r="B25" s="4">
        <f t="shared" si="10"/>
        <v>0.65</v>
      </c>
      <c r="C25" s="3">
        <v>2.5000000000000001E-2</v>
      </c>
      <c r="D25" s="5">
        <f t="shared" si="11"/>
        <v>120.5</v>
      </c>
      <c r="E25" s="3">
        <v>0.5</v>
      </c>
      <c r="F25" s="6">
        <f t="shared" si="12"/>
        <v>14.25</v>
      </c>
      <c r="G25" s="3">
        <v>0.125</v>
      </c>
      <c r="H25" s="4">
        <f t="shared" si="7"/>
        <v>33.727810650887569</v>
      </c>
      <c r="I25" s="4">
        <f t="shared" si="13"/>
        <v>2.6112615812330491</v>
      </c>
      <c r="J25" s="4">
        <f t="shared" si="8"/>
        <v>0.58054355286008552</v>
      </c>
      <c r="K25" s="4">
        <f t="shared" si="14"/>
        <v>2.7123002174698832E-2</v>
      </c>
    </row>
    <row r="26" spans="1:13" x14ac:dyDescent="0.3">
      <c r="A26" s="3">
        <f t="shared" si="9"/>
        <v>11</v>
      </c>
      <c r="B26" s="4">
        <f t="shared" si="10"/>
        <v>0.6875</v>
      </c>
      <c r="C26" s="3">
        <v>2.5000000000000001E-2</v>
      </c>
      <c r="D26" s="5">
        <f t="shared" si="11"/>
        <v>119</v>
      </c>
      <c r="E26" s="3">
        <v>0.5</v>
      </c>
      <c r="F26" s="6">
        <f t="shared" si="12"/>
        <v>14</v>
      </c>
      <c r="G26" s="3">
        <v>0.125</v>
      </c>
      <c r="H26" s="4">
        <f t="shared" si="7"/>
        <v>29.619834710743802</v>
      </c>
      <c r="I26" s="4">
        <f t="shared" si="13"/>
        <v>2.1703428514318035</v>
      </c>
      <c r="J26" s="4">
        <f t="shared" si="8"/>
        <v>0.5431138911002823</v>
      </c>
      <c r="K26" s="4">
        <f t="shared" si="14"/>
        <v>2.3896698000613063E-2</v>
      </c>
    </row>
    <row r="27" spans="1:13" x14ac:dyDescent="0.3">
      <c r="A27" s="3">
        <f t="shared" si="9"/>
        <v>13</v>
      </c>
      <c r="B27" s="4">
        <f t="shared" si="10"/>
        <v>0.72499999999999998</v>
      </c>
      <c r="C27" s="3">
        <v>2.5000000000000001E-2</v>
      </c>
      <c r="D27" s="5">
        <f t="shared" si="11"/>
        <v>118</v>
      </c>
      <c r="E27" s="3">
        <v>0.5</v>
      </c>
      <c r="F27" s="6">
        <f t="shared" si="12"/>
        <v>13.25</v>
      </c>
      <c r="G27" s="3">
        <v>0.125</v>
      </c>
      <c r="H27" s="4">
        <f t="shared" si="7"/>
        <v>25.208085612366229</v>
      </c>
      <c r="I27" s="4">
        <f t="shared" si="13"/>
        <v>1.7546787282949032</v>
      </c>
      <c r="J27" s="4">
        <f t="shared" si="8"/>
        <v>0.51208488805958308</v>
      </c>
      <c r="K27" s="4">
        <f t="shared" si="14"/>
        <v>2.1191335713486407E-2</v>
      </c>
    </row>
    <row r="28" spans="1:13" x14ac:dyDescent="0.3">
      <c r="A28" s="3">
        <f t="shared" si="9"/>
        <v>15</v>
      </c>
      <c r="B28" s="4">
        <f t="shared" si="10"/>
        <v>0.75</v>
      </c>
      <c r="C28" s="3">
        <v>2.5000000000000001E-2</v>
      </c>
      <c r="D28" s="5">
        <f t="shared" si="11"/>
        <v>117</v>
      </c>
      <c r="E28" s="3">
        <v>0.5</v>
      </c>
      <c r="F28" s="6">
        <f t="shared" si="12"/>
        <v>13</v>
      </c>
      <c r="G28" s="3">
        <v>0.125</v>
      </c>
      <c r="H28" s="4">
        <f t="shared" si="7"/>
        <v>23.111111111111111</v>
      </c>
      <c r="I28" s="4">
        <f t="shared" si="13"/>
        <v>1.5566838941248504</v>
      </c>
      <c r="J28" s="4">
        <f t="shared" si="8"/>
        <v>0.49133301909877691</v>
      </c>
      <c r="K28" s="4">
        <f t="shared" si="14"/>
        <v>1.9634776112218075E-2</v>
      </c>
    </row>
    <row r="29" spans="1:13" x14ac:dyDescent="0.3">
      <c r="A29" s="3">
        <f t="shared" si="9"/>
        <v>17</v>
      </c>
      <c r="B29" s="4">
        <f t="shared" si="10"/>
        <v>0.77500000000000002</v>
      </c>
      <c r="C29" s="3">
        <v>2.5000000000000001E-2</v>
      </c>
      <c r="D29" s="5">
        <f t="shared" si="11"/>
        <v>116</v>
      </c>
      <c r="E29" s="3">
        <v>0.5</v>
      </c>
      <c r="F29" s="6">
        <f t="shared" si="12"/>
        <v>12.75</v>
      </c>
      <c r="G29" s="3">
        <v>0.125</v>
      </c>
      <c r="H29" s="4">
        <f t="shared" si="7"/>
        <v>21.227887617065555</v>
      </c>
      <c r="I29" s="4">
        <f t="shared" si="13"/>
        <v>1.3852636648708339</v>
      </c>
      <c r="J29" s="4">
        <f t="shared" si="8"/>
        <v>0.47186133161436966</v>
      </c>
      <c r="K29" s="4">
        <f t="shared" si="14"/>
        <v>1.8241486720640701E-2</v>
      </c>
    </row>
    <row r="30" spans="1:13" x14ac:dyDescent="0.3">
      <c r="A30" s="3">
        <f t="shared" si="9"/>
        <v>20</v>
      </c>
      <c r="B30" s="4">
        <f>I9</f>
        <v>0.8</v>
      </c>
      <c r="C30" s="3">
        <v>2.5000000000000001E-2</v>
      </c>
      <c r="D30" s="5">
        <f t="shared" si="11"/>
        <v>116</v>
      </c>
      <c r="E30" s="3">
        <v>0.5</v>
      </c>
      <c r="F30" s="6">
        <f t="shared" si="12"/>
        <v>12.25</v>
      </c>
      <c r="G30" s="3">
        <v>0.125</v>
      </c>
      <c r="H30" s="4">
        <f t="shared" si="7"/>
        <v>19.140624999999996</v>
      </c>
      <c r="I30" s="4">
        <f t="shared" si="13"/>
        <v>1.2121280846978912</v>
      </c>
      <c r="J30" s="4">
        <f t="shared" si="8"/>
        <v>0.45774243830924954</v>
      </c>
      <c r="K30" s="4">
        <f t="shared" si="14"/>
        <v>1.7080218575078489E-2</v>
      </c>
    </row>
    <row r="31" spans="1:13" x14ac:dyDescent="0.3">
      <c r="A31" s="3">
        <f t="shared" si="9"/>
        <v>22</v>
      </c>
      <c r="B31" s="4">
        <f t="shared" ref="B31:B40" si="15">I10</f>
        <v>0.82499999999999996</v>
      </c>
      <c r="C31" s="3">
        <v>2.5000000000000001E-2</v>
      </c>
      <c r="D31" s="5">
        <f t="shared" ref="D31:D40" si="16">K10</f>
        <v>115</v>
      </c>
      <c r="E31" s="3">
        <v>0.5</v>
      </c>
      <c r="F31" s="6">
        <f t="shared" ref="F31:F40" si="17">M10</f>
        <v>12</v>
      </c>
      <c r="G31" s="3">
        <v>0.125</v>
      </c>
      <c r="H31" s="4">
        <f t="shared" ref="H31:H40" si="18">F31/B31^2</f>
        <v>17.630853994490359</v>
      </c>
      <c r="I31" s="4">
        <f t="shared" ref="I31:I40" si="19">H31*SQRT((G31/F31)^2+4*(C31/B31)^2)</f>
        <v>1.0842045643245162</v>
      </c>
      <c r="J31" s="4">
        <f t="shared" ref="J31:J40" si="20">SQRT((D31/B31)^2-H31^2)/(50*2*3.14)</f>
        <v>0.44036448819315954</v>
      </c>
      <c r="K31" s="4">
        <f t="shared" ref="K31:K40" si="21">J31*(D31*E31+D31^2*C31/B31+B31^2*H31*I31)/(D31^2-H31^2*B31^2)</f>
        <v>1.5947348932587067E-2</v>
      </c>
    </row>
    <row r="32" spans="1:13" x14ac:dyDescent="0.3">
      <c r="A32" s="3">
        <f t="shared" si="9"/>
        <v>24</v>
      </c>
      <c r="B32" s="4">
        <f t="shared" si="15"/>
        <v>0.85</v>
      </c>
      <c r="C32" s="3">
        <v>2.5000000000000001E-2</v>
      </c>
      <c r="D32" s="5">
        <f t="shared" si="16"/>
        <v>114</v>
      </c>
      <c r="E32" s="3">
        <v>0.5</v>
      </c>
      <c r="F32" s="6">
        <f t="shared" si="17"/>
        <v>11.75</v>
      </c>
      <c r="G32" s="3">
        <v>0.125</v>
      </c>
      <c r="H32" s="4">
        <f t="shared" si="18"/>
        <v>16.262975778546714</v>
      </c>
      <c r="I32" s="4">
        <f t="shared" si="19"/>
        <v>0.97216431785786706</v>
      </c>
      <c r="J32" s="4">
        <f t="shared" si="20"/>
        <v>0.42397445635651276</v>
      </c>
      <c r="K32" s="4">
        <f t="shared" si="21"/>
        <v>1.4921430558130246E-2</v>
      </c>
    </row>
    <row r="33" spans="1:17" x14ac:dyDescent="0.3">
      <c r="A33" s="3">
        <f t="shared" si="9"/>
        <v>26</v>
      </c>
      <c r="B33" s="4">
        <f t="shared" si="15"/>
        <v>0.875</v>
      </c>
      <c r="C33" s="3">
        <v>2.5000000000000001E-2</v>
      </c>
      <c r="D33" s="5">
        <f t="shared" si="16"/>
        <v>114</v>
      </c>
      <c r="E33" s="3">
        <v>0.5</v>
      </c>
      <c r="F33" s="6">
        <f t="shared" si="17"/>
        <v>11.75</v>
      </c>
      <c r="G33" s="3">
        <v>0.125</v>
      </c>
      <c r="H33" s="4">
        <f t="shared" si="18"/>
        <v>15.346938775510203</v>
      </c>
      <c r="I33" s="4">
        <f t="shared" si="19"/>
        <v>0.89203604774856327</v>
      </c>
      <c r="J33" s="4">
        <f t="shared" si="20"/>
        <v>0.41203396324479225</v>
      </c>
      <c r="K33" s="4">
        <f t="shared" si="21"/>
        <v>1.4107626538659131E-2</v>
      </c>
    </row>
    <row r="34" spans="1:17" x14ac:dyDescent="0.3">
      <c r="A34" s="3">
        <f t="shared" si="9"/>
        <v>28</v>
      </c>
      <c r="B34" s="4">
        <f t="shared" si="15"/>
        <v>0.875</v>
      </c>
      <c r="C34" s="3">
        <v>2.5000000000000001E-2</v>
      </c>
      <c r="D34" s="5">
        <f t="shared" si="16"/>
        <v>114</v>
      </c>
      <c r="E34" s="3">
        <v>0.5</v>
      </c>
      <c r="F34" s="6">
        <f t="shared" si="17"/>
        <v>11.5</v>
      </c>
      <c r="G34" s="3">
        <v>0.125</v>
      </c>
      <c r="H34" s="4">
        <f t="shared" si="18"/>
        <v>15.020408163265307</v>
      </c>
      <c r="I34" s="4">
        <f t="shared" si="19"/>
        <v>0.87369901266144401</v>
      </c>
      <c r="J34" s="4">
        <f t="shared" si="20"/>
        <v>0.41215598693173289</v>
      </c>
      <c r="K34" s="4">
        <f t="shared" si="21"/>
        <v>1.4089504197186353E-2</v>
      </c>
    </row>
    <row r="35" spans="1:17" x14ac:dyDescent="0.3">
      <c r="A35" s="3">
        <f t="shared" si="9"/>
        <v>30</v>
      </c>
      <c r="B35" s="4">
        <f t="shared" si="15"/>
        <v>0.9</v>
      </c>
      <c r="C35" s="3">
        <v>2.5000000000000001E-2</v>
      </c>
      <c r="D35" s="5">
        <f t="shared" si="16"/>
        <v>113</v>
      </c>
      <c r="E35" s="3">
        <v>0.5</v>
      </c>
      <c r="F35" s="6">
        <f t="shared" si="17"/>
        <v>11.25</v>
      </c>
      <c r="G35" s="3">
        <v>0.125</v>
      </c>
      <c r="H35" s="4">
        <f t="shared" si="18"/>
        <v>13.888888888888888</v>
      </c>
      <c r="I35" s="4">
        <f t="shared" si="19"/>
        <v>0.78688572740629392</v>
      </c>
      <c r="J35" s="4">
        <f t="shared" si="20"/>
        <v>0.39740445950852404</v>
      </c>
      <c r="K35" s="4">
        <f t="shared" si="21"/>
        <v>1.3234902363940816E-2</v>
      </c>
    </row>
    <row r="36" spans="1:17" x14ac:dyDescent="0.3">
      <c r="A36" s="3">
        <f t="shared" si="9"/>
        <v>32</v>
      </c>
      <c r="B36" s="4">
        <f t="shared" si="15"/>
        <v>0.9</v>
      </c>
      <c r="C36" s="3">
        <v>2.5000000000000001E-2</v>
      </c>
      <c r="D36" s="5">
        <f t="shared" si="16"/>
        <v>113</v>
      </c>
      <c r="E36" s="3">
        <v>0.5</v>
      </c>
      <c r="F36" s="6">
        <f t="shared" si="17"/>
        <v>11.25</v>
      </c>
      <c r="G36" s="3">
        <v>0.125</v>
      </c>
      <c r="H36" s="4">
        <f t="shared" si="18"/>
        <v>13.888888888888888</v>
      </c>
      <c r="I36" s="4">
        <f t="shared" si="19"/>
        <v>0.78688572740629392</v>
      </c>
      <c r="J36" s="4">
        <f t="shared" si="20"/>
        <v>0.39740445950852404</v>
      </c>
      <c r="K36" s="4">
        <f t="shared" si="21"/>
        <v>1.3234902363940816E-2</v>
      </c>
    </row>
    <row r="37" spans="1:17" x14ac:dyDescent="0.3">
      <c r="A37" s="3">
        <f t="shared" si="9"/>
        <v>34</v>
      </c>
      <c r="B37" s="4">
        <f t="shared" si="15"/>
        <v>0.9</v>
      </c>
      <c r="C37" s="3">
        <v>2.5000000000000001E-2</v>
      </c>
      <c r="D37" s="5">
        <f t="shared" si="16"/>
        <v>112</v>
      </c>
      <c r="E37" s="3">
        <v>0.5</v>
      </c>
      <c r="F37" s="6">
        <f t="shared" si="17"/>
        <v>11.25</v>
      </c>
      <c r="G37" s="3">
        <v>0.125</v>
      </c>
      <c r="H37" s="4">
        <f t="shared" si="18"/>
        <v>13.888888888888888</v>
      </c>
      <c r="I37" s="4">
        <f t="shared" si="19"/>
        <v>0.78688572740629392</v>
      </c>
      <c r="J37" s="4">
        <f t="shared" si="20"/>
        <v>0.39384384126487115</v>
      </c>
      <c r="K37" s="4">
        <f t="shared" si="21"/>
        <v>1.3139952144280962E-2</v>
      </c>
    </row>
    <row r="38" spans="1:17" x14ac:dyDescent="0.3">
      <c r="A38" s="3">
        <f t="shared" si="9"/>
        <v>36</v>
      </c>
      <c r="B38" s="4">
        <f t="shared" si="15"/>
        <v>0.9</v>
      </c>
      <c r="C38" s="3">
        <v>2.5000000000000001E-2</v>
      </c>
      <c r="D38" s="5">
        <f t="shared" si="16"/>
        <v>112</v>
      </c>
      <c r="E38" s="3">
        <v>0.5</v>
      </c>
      <c r="F38" s="6">
        <f t="shared" si="17"/>
        <v>11</v>
      </c>
      <c r="G38" s="3">
        <v>0.125</v>
      </c>
      <c r="H38" s="4">
        <f t="shared" si="18"/>
        <v>13.580246913580247</v>
      </c>
      <c r="I38" s="4">
        <f t="shared" si="19"/>
        <v>0.77007927204683191</v>
      </c>
      <c r="J38" s="4">
        <f t="shared" si="20"/>
        <v>0.39395299194831757</v>
      </c>
      <c r="K38" s="4">
        <f t="shared" si="21"/>
        <v>1.3124182909807273E-2</v>
      </c>
    </row>
    <row r="39" spans="1:17" x14ac:dyDescent="0.3">
      <c r="A39" s="3">
        <f t="shared" si="9"/>
        <v>38</v>
      </c>
      <c r="B39" s="4">
        <f t="shared" si="15"/>
        <v>0.92500000000000004</v>
      </c>
      <c r="C39" s="3">
        <v>2.5000000000000001E-2</v>
      </c>
      <c r="D39" s="5">
        <f t="shared" si="16"/>
        <v>112</v>
      </c>
      <c r="E39" s="3">
        <v>0.5</v>
      </c>
      <c r="F39" s="6">
        <f t="shared" si="17"/>
        <v>11</v>
      </c>
      <c r="G39" s="3">
        <v>0.125</v>
      </c>
      <c r="H39" s="4">
        <f t="shared" si="18"/>
        <v>12.856099342585829</v>
      </c>
      <c r="I39" s="4">
        <f t="shared" si="19"/>
        <v>0.71011453351582232</v>
      </c>
      <c r="J39" s="4">
        <f t="shared" si="20"/>
        <v>0.38342876312121632</v>
      </c>
      <c r="K39" s="4">
        <f t="shared" si="21"/>
        <v>1.2453840239376887E-2</v>
      </c>
    </row>
    <row r="40" spans="1:17" x14ac:dyDescent="0.3">
      <c r="A40" s="3">
        <f t="shared" si="9"/>
        <v>40</v>
      </c>
      <c r="B40" s="4">
        <f t="shared" si="15"/>
        <v>0.92500000000000004</v>
      </c>
      <c r="C40" s="3">
        <v>2.5000000000000001E-2</v>
      </c>
      <c r="D40" s="5">
        <f t="shared" si="16"/>
        <v>112</v>
      </c>
      <c r="E40" s="3">
        <v>0.5</v>
      </c>
      <c r="F40" s="6">
        <f t="shared" si="17"/>
        <v>11</v>
      </c>
      <c r="G40" s="3">
        <v>0.125</v>
      </c>
      <c r="H40" s="4">
        <f t="shared" si="18"/>
        <v>12.856099342585829</v>
      </c>
      <c r="I40" s="4">
        <f t="shared" si="19"/>
        <v>0.71011453351582232</v>
      </c>
      <c r="J40" s="4">
        <f t="shared" si="20"/>
        <v>0.38342876312121632</v>
      </c>
      <c r="K40" s="4">
        <f t="shared" si="21"/>
        <v>1.2453840239376887E-2</v>
      </c>
    </row>
    <row r="42" spans="1:17" x14ac:dyDescent="0.3">
      <c r="L42" t="s">
        <v>17</v>
      </c>
      <c r="M42" t="s">
        <v>17</v>
      </c>
      <c r="N42" t="s">
        <v>18</v>
      </c>
      <c r="O42" t="s">
        <v>18</v>
      </c>
      <c r="P42" t="s">
        <v>19</v>
      </c>
      <c r="Q42" t="s">
        <v>19</v>
      </c>
    </row>
    <row r="43" spans="1:17" x14ac:dyDescent="0.3">
      <c r="A43" s="7">
        <v>5</v>
      </c>
      <c r="B43" s="8">
        <v>0.5</v>
      </c>
      <c r="C43" s="7">
        <v>0.72431982616042145</v>
      </c>
      <c r="D43" s="7">
        <v>4.3957050089136349E-2</v>
      </c>
      <c r="F43" s="7">
        <v>5</v>
      </c>
      <c r="G43" s="8">
        <v>0.5</v>
      </c>
      <c r="H43" s="8">
        <v>56.235827664399089</v>
      </c>
      <c r="I43" s="8">
        <v>5.3749600431454301</v>
      </c>
      <c r="K43" t="s">
        <v>20</v>
      </c>
      <c r="L43">
        <v>0.37592999999999999</v>
      </c>
      <c r="M43">
        <v>3.5799999999999998E-3</v>
      </c>
      <c r="N43">
        <v>0.53208999999999995</v>
      </c>
      <c r="O43">
        <v>2.4549999999999999E-2</v>
      </c>
      <c r="P43">
        <v>-0.10069</v>
      </c>
      <c r="Q43">
        <v>5.4000000000000003E-3</v>
      </c>
    </row>
    <row r="44" spans="1:17" x14ac:dyDescent="0.3">
      <c r="A44" s="7">
        <v>7</v>
      </c>
      <c r="B44" s="8">
        <v>0.5</v>
      </c>
      <c r="C44" s="7">
        <v>0.64164073226223151</v>
      </c>
      <c r="D44" s="7">
        <v>3.3771850110155877E-2</v>
      </c>
      <c r="F44" s="7">
        <v>7</v>
      </c>
      <c r="G44" s="8">
        <v>0.5</v>
      </c>
      <c r="H44" s="8">
        <v>42.734268899954721</v>
      </c>
      <c r="I44" s="8">
        <v>3.6549455925565062</v>
      </c>
      <c r="K44" t="s">
        <v>21</v>
      </c>
      <c r="L44">
        <v>12.60392</v>
      </c>
      <c r="M44">
        <v>0.25402000000000002</v>
      </c>
      <c r="N44">
        <v>70.526600000000002</v>
      </c>
      <c r="O44">
        <v>4.63917</v>
      </c>
      <c r="P44">
        <v>-0.12511</v>
      </c>
      <c r="Q44">
        <v>6.3600000000000002E-3</v>
      </c>
    </row>
    <row r="45" spans="1:17" x14ac:dyDescent="0.3">
      <c r="A45" s="7">
        <v>9</v>
      </c>
      <c r="B45" s="8">
        <v>0.5</v>
      </c>
      <c r="C45" s="7">
        <v>0.58054355286008552</v>
      </c>
      <c r="D45" s="7">
        <v>2.7123002174698832E-2</v>
      </c>
      <c r="F45" s="7">
        <v>9</v>
      </c>
      <c r="G45" s="8">
        <v>0.5</v>
      </c>
      <c r="H45" s="8">
        <v>33.727810650887569</v>
      </c>
      <c r="I45" s="8">
        <v>2.6112615812330491</v>
      </c>
    </row>
    <row r="46" spans="1:17" x14ac:dyDescent="0.3">
      <c r="A46" s="7">
        <v>11</v>
      </c>
      <c r="B46" s="8">
        <v>0.5</v>
      </c>
      <c r="C46" s="7">
        <v>0.5431138911002823</v>
      </c>
      <c r="D46" s="7">
        <v>2.3896698000613063E-2</v>
      </c>
      <c r="F46" s="7">
        <v>11</v>
      </c>
      <c r="G46" s="8">
        <v>0.5</v>
      </c>
      <c r="H46" s="8">
        <v>29.619834710743802</v>
      </c>
      <c r="I46" s="8">
        <v>2.1703428514318035</v>
      </c>
    </row>
    <row r="47" spans="1:17" x14ac:dyDescent="0.3">
      <c r="A47" s="7">
        <v>13</v>
      </c>
      <c r="B47" s="8">
        <v>0.5</v>
      </c>
      <c r="C47" s="7">
        <v>0.51208488805958308</v>
      </c>
      <c r="D47" s="7">
        <v>2.1191335713486407E-2</v>
      </c>
      <c r="F47" s="7">
        <v>13</v>
      </c>
      <c r="G47" s="8">
        <v>0.5</v>
      </c>
      <c r="H47" s="8">
        <v>25.208085612366229</v>
      </c>
      <c r="I47" s="8">
        <v>1.7546787282949032</v>
      </c>
    </row>
    <row r="48" spans="1:17" x14ac:dyDescent="0.3">
      <c r="A48" s="7">
        <v>15</v>
      </c>
      <c r="B48" s="8">
        <v>0.5</v>
      </c>
      <c r="C48" s="7">
        <v>0.49133301909877691</v>
      </c>
      <c r="D48" s="7">
        <v>1.9634776112218075E-2</v>
      </c>
      <c r="F48" s="7">
        <v>15</v>
      </c>
      <c r="G48" s="8">
        <v>0.5</v>
      </c>
      <c r="H48" s="8">
        <v>23.111111111111111</v>
      </c>
      <c r="I48" s="8">
        <v>1.5566838941248504</v>
      </c>
    </row>
    <row r="49" spans="1:9" x14ac:dyDescent="0.3">
      <c r="A49" s="7">
        <v>17</v>
      </c>
      <c r="B49" s="8">
        <v>0.5</v>
      </c>
      <c r="C49" s="7">
        <v>0.47186133161436966</v>
      </c>
      <c r="D49" s="7">
        <v>1.8241486720640701E-2</v>
      </c>
      <c r="F49" s="7">
        <v>17</v>
      </c>
      <c r="G49" s="8">
        <v>0.5</v>
      </c>
      <c r="H49" s="8">
        <v>21.227887617065555</v>
      </c>
      <c r="I49" s="8">
        <v>1.3852636648708339</v>
      </c>
    </row>
    <row r="50" spans="1:9" x14ac:dyDescent="0.3">
      <c r="A50" s="7">
        <v>20</v>
      </c>
      <c r="B50" s="8">
        <v>0.5</v>
      </c>
      <c r="C50" s="7">
        <v>0.45774243830924954</v>
      </c>
      <c r="D50" s="7">
        <v>1.7080218575078489E-2</v>
      </c>
      <c r="F50" s="7">
        <v>20</v>
      </c>
      <c r="G50" s="8">
        <v>0.5</v>
      </c>
      <c r="H50" s="8">
        <v>19.140624999999996</v>
      </c>
      <c r="I50" s="8">
        <v>1.2121280846978912</v>
      </c>
    </row>
    <row r="51" spans="1:9" x14ac:dyDescent="0.3">
      <c r="A51" s="7">
        <v>22</v>
      </c>
      <c r="B51" s="8">
        <v>0.5</v>
      </c>
      <c r="C51" s="7">
        <v>0.44036448819315954</v>
      </c>
      <c r="D51" s="7">
        <v>1.5947348932587067E-2</v>
      </c>
      <c r="F51" s="7">
        <v>22</v>
      </c>
      <c r="G51" s="8">
        <v>0.5</v>
      </c>
      <c r="H51" s="8">
        <v>17.630853994490359</v>
      </c>
      <c r="I51" s="8">
        <v>1.0842045643245162</v>
      </c>
    </row>
    <row r="52" spans="1:9" x14ac:dyDescent="0.3">
      <c r="A52" s="7">
        <v>24</v>
      </c>
      <c r="B52" s="8">
        <v>0.5</v>
      </c>
      <c r="C52" s="7">
        <v>0.42397445635651276</v>
      </c>
      <c r="D52" s="7">
        <v>1.4921430558130246E-2</v>
      </c>
      <c r="F52" s="7">
        <v>24</v>
      </c>
      <c r="G52" s="8">
        <v>0.5</v>
      </c>
      <c r="H52" s="8">
        <v>16.262975778546714</v>
      </c>
      <c r="I52" s="8">
        <v>0.97216431785786706</v>
      </c>
    </row>
    <row r="53" spans="1:9" x14ac:dyDescent="0.3">
      <c r="A53" s="7">
        <v>26</v>
      </c>
      <c r="B53" s="8">
        <v>0.5</v>
      </c>
      <c r="C53" s="7">
        <v>0.41203396324479225</v>
      </c>
      <c r="D53" s="7">
        <v>1.4107626538659131E-2</v>
      </c>
      <c r="F53" s="7">
        <v>26</v>
      </c>
      <c r="G53" s="8">
        <v>0.5</v>
      </c>
      <c r="H53" s="8">
        <v>15.346938775510203</v>
      </c>
      <c r="I53" s="8">
        <v>0.89203604774856327</v>
      </c>
    </row>
    <row r="54" spans="1:9" x14ac:dyDescent="0.3">
      <c r="A54" s="7">
        <v>28</v>
      </c>
      <c r="B54" s="8">
        <v>0.5</v>
      </c>
      <c r="C54" s="7">
        <v>0.41215598693173289</v>
      </c>
      <c r="D54" s="7">
        <v>1.4089504197186353E-2</v>
      </c>
      <c r="F54" s="7">
        <v>28</v>
      </c>
      <c r="G54" s="8">
        <v>0.5</v>
      </c>
      <c r="H54" s="8">
        <v>15.020408163265307</v>
      </c>
      <c r="I54" s="8">
        <v>0.87369901266144401</v>
      </c>
    </row>
    <row r="55" spans="1:9" x14ac:dyDescent="0.3">
      <c r="A55" s="7">
        <v>30</v>
      </c>
      <c r="B55" s="8">
        <v>0.5</v>
      </c>
      <c r="C55" s="7">
        <v>0.39740445950852404</v>
      </c>
      <c r="D55" s="7">
        <v>1.3234902363940816E-2</v>
      </c>
      <c r="F55" s="7">
        <v>30</v>
      </c>
      <c r="G55" s="8">
        <v>0.5</v>
      </c>
      <c r="H55" s="8">
        <v>13.888888888888888</v>
      </c>
      <c r="I55" s="8">
        <v>0.78688572740629392</v>
      </c>
    </row>
    <row r="56" spans="1:9" x14ac:dyDescent="0.3">
      <c r="A56" s="7">
        <v>32</v>
      </c>
      <c r="B56" s="8">
        <v>0.5</v>
      </c>
      <c r="C56" s="7">
        <v>0.39740445950852404</v>
      </c>
      <c r="D56" s="7">
        <v>1.3234902363940816E-2</v>
      </c>
      <c r="F56" s="7">
        <v>32</v>
      </c>
      <c r="G56" s="8">
        <v>0.5</v>
      </c>
      <c r="H56" s="8">
        <v>13.888888888888888</v>
      </c>
      <c r="I56" s="8">
        <v>0.78688572740629392</v>
      </c>
    </row>
    <row r="57" spans="1:9" x14ac:dyDescent="0.3">
      <c r="A57" s="7">
        <v>34</v>
      </c>
      <c r="B57" s="8">
        <v>0.5</v>
      </c>
      <c r="C57" s="7">
        <v>0.39384384126487115</v>
      </c>
      <c r="D57" s="7">
        <v>1.3139952144280962E-2</v>
      </c>
      <c r="F57" s="7">
        <v>34</v>
      </c>
      <c r="G57" s="8">
        <v>0.5</v>
      </c>
      <c r="H57" s="8">
        <v>13.888888888888888</v>
      </c>
      <c r="I57" s="8">
        <v>0.78688572740629392</v>
      </c>
    </row>
    <row r="58" spans="1:9" x14ac:dyDescent="0.3">
      <c r="A58" s="7">
        <v>36</v>
      </c>
      <c r="B58" s="8">
        <v>0.5</v>
      </c>
      <c r="C58" s="7">
        <v>0.39395299194831757</v>
      </c>
      <c r="D58" s="7">
        <v>1.3124182909807273E-2</v>
      </c>
      <c r="F58" s="7">
        <v>36</v>
      </c>
      <c r="G58" s="8">
        <v>0.5</v>
      </c>
      <c r="H58" s="8">
        <v>13.580246913580247</v>
      </c>
      <c r="I58" s="8">
        <v>0.77007927204683191</v>
      </c>
    </row>
    <row r="59" spans="1:9" x14ac:dyDescent="0.3">
      <c r="A59" s="7">
        <v>38</v>
      </c>
      <c r="B59" s="8">
        <v>0.5</v>
      </c>
      <c r="C59" s="7">
        <v>0.38342876312121632</v>
      </c>
      <c r="D59" s="7">
        <v>1.2453840239376887E-2</v>
      </c>
      <c r="F59" s="7">
        <v>38</v>
      </c>
      <c r="G59" s="8">
        <v>0.5</v>
      </c>
      <c r="H59" s="8">
        <v>12.856099342585829</v>
      </c>
      <c r="I59" s="8">
        <v>0.71011453351582232</v>
      </c>
    </row>
    <row r="60" spans="1:9" x14ac:dyDescent="0.3">
      <c r="A60" s="7">
        <v>40</v>
      </c>
      <c r="B60" s="8">
        <v>0.5</v>
      </c>
      <c r="C60" s="7">
        <v>0.38342876312121632</v>
      </c>
      <c r="D60" s="7">
        <v>1.2453840239376887E-2</v>
      </c>
      <c r="F60" s="7">
        <v>40</v>
      </c>
      <c r="G60" s="8">
        <v>0.5</v>
      </c>
      <c r="H60" s="8">
        <v>12.856099342585829</v>
      </c>
      <c r="I60" s="8">
        <v>0.71011453351582232</v>
      </c>
    </row>
    <row r="63" spans="1:9" x14ac:dyDescent="0.3">
      <c r="A63" t="s">
        <v>22</v>
      </c>
      <c r="B63" t="s">
        <v>23</v>
      </c>
      <c r="C63" t="s">
        <v>24</v>
      </c>
      <c r="D63" t="s">
        <v>25</v>
      </c>
      <c r="E63" t="s">
        <v>0</v>
      </c>
      <c r="F63" t="s">
        <v>26</v>
      </c>
      <c r="G63" t="s">
        <v>27</v>
      </c>
      <c r="H63" t="s">
        <v>20</v>
      </c>
      <c r="I63" t="s">
        <v>28</v>
      </c>
    </row>
    <row r="64" spans="1:9" x14ac:dyDescent="0.3">
      <c r="A64">
        <v>44</v>
      </c>
      <c r="B64">
        <v>124</v>
      </c>
      <c r="C64">
        <v>66</v>
      </c>
      <c r="D64">
        <v>28.1</v>
      </c>
      <c r="E64">
        <v>17</v>
      </c>
      <c r="F64">
        <v>5.6</v>
      </c>
      <c r="G64">
        <v>4.9000000000000004</v>
      </c>
      <c r="H64">
        <v>312.7</v>
      </c>
      <c r="I64">
        <v>9</v>
      </c>
    </row>
    <row r="68" spans="1:5" x14ac:dyDescent="0.3">
      <c r="A68" t="s">
        <v>29</v>
      </c>
      <c r="B68" s="1">
        <f>(E68^2+E70^2-E69^2)/(2*E68*E70)</f>
        <v>0.72629310344827591</v>
      </c>
      <c r="D68" t="s">
        <v>30</v>
      </c>
      <c r="E68">
        <v>70</v>
      </c>
    </row>
    <row r="69" spans="1:5" x14ac:dyDescent="0.3">
      <c r="A69" t="s">
        <v>31</v>
      </c>
      <c r="B69">
        <f>E70*B68-E68</f>
        <v>14.25</v>
      </c>
      <c r="D69" t="s">
        <v>32</v>
      </c>
      <c r="E69">
        <v>81</v>
      </c>
    </row>
    <row r="70" spans="1:5" x14ac:dyDescent="0.3">
      <c r="A70" t="s">
        <v>33</v>
      </c>
      <c r="B70" s="1">
        <f>E69*SQRT(1-B68^2)</f>
        <v>55.678196174476234</v>
      </c>
      <c r="D70" t="s">
        <v>34</v>
      </c>
      <c r="E70">
        <v>116</v>
      </c>
    </row>
    <row r="72" spans="1:5" x14ac:dyDescent="0.3">
      <c r="A72" t="s">
        <v>35</v>
      </c>
      <c r="B72" s="1">
        <f>0.5*E72*SQRT((1/E70-E70/E68^2+E69^2/E70/E68^2)^2+(1/E68^2-E68/E70+E69^2/E68/E70^2)^2+4*(E69/E68/E70)^2)</f>
        <v>0.14915565716576384</v>
      </c>
      <c r="D72" t="s">
        <v>36</v>
      </c>
      <c r="E72">
        <v>0.5</v>
      </c>
    </row>
    <row r="73" spans="1:5" x14ac:dyDescent="0.3">
      <c r="A73" t="s">
        <v>37</v>
      </c>
      <c r="B73" s="1">
        <f>SQRT(E72^2+(B68*E74)^2+(E70*B72)^2)</f>
        <v>17.313088264276416</v>
      </c>
      <c r="D73" t="s">
        <v>38</v>
      </c>
      <c r="E73">
        <v>0.5</v>
      </c>
    </row>
    <row r="74" spans="1:5" x14ac:dyDescent="0.3">
      <c r="A74" t="s">
        <v>39</v>
      </c>
      <c r="B74" s="1">
        <f>SQRT((1-B68^2)*E73^2+(1/B68^2-1)*(B72*E69)^2)</f>
        <v>11.439553247673835</v>
      </c>
      <c r="D74" t="s">
        <v>40</v>
      </c>
      <c r="E74">
        <v>0.5</v>
      </c>
    </row>
    <row r="75" spans="1:5" x14ac:dyDescent="0.3">
      <c r="D75" t="s">
        <v>41</v>
      </c>
      <c r="E75">
        <v>2.5000000000000001E-2</v>
      </c>
    </row>
    <row r="77" spans="1:5" x14ac:dyDescent="0.3">
      <c r="A77" t="s">
        <v>20</v>
      </c>
      <c r="B77" s="1">
        <f>B70/(2*3.14*50*B30)</f>
        <v>0.22164887012132256</v>
      </c>
    </row>
    <row r="78" spans="1:5" x14ac:dyDescent="0.3">
      <c r="A78" t="s">
        <v>42</v>
      </c>
      <c r="B78" s="1">
        <f>B77*SQRT((B74/B70)^2+(E75/B30)^2)</f>
        <v>4.6063369653247983E-2</v>
      </c>
    </row>
    <row r="79" spans="1:5" x14ac:dyDescent="0.3">
      <c r="A79" t="s">
        <v>21</v>
      </c>
      <c r="B79" s="1">
        <f>B69/B30</f>
        <v>17.8125</v>
      </c>
    </row>
    <row r="80" spans="1:5" x14ac:dyDescent="0.3">
      <c r="A80" t="s">
        <v>43</v>
      </c>
      <c r="B80" s="1">
        <f>B79*SQRT((B73/B69)^2+(E75/B30)^2)</f>
        <v>21.648517864584935</v>
      </c>
    </row>
    <row r="82" spans="1:5" x14ac:dyDescent="0.3">
      <c r="A82" t="s">
        <v>44</v>
      </c>
      <c r="B82" s="9">
        <f>B69/D30</f>
        <v>0.12284482758620689</v>
      </c>
      <c r="D82" t="s">
        <v>45</v>
      </c>
      <c r="E82">
        <v>33.5</v>
      </c>
    </row>
    <row r="83" spans="1:5" x14ac:dyDescent="0.3">
      <c r="A83" t="s">
        <v>46</v>
      </c>
      <c r="B83" s="9">
        <f>B82*SQRT((B73/B69)^2+(E73/D30)^2)</f>
        <v>0.14925170016766509</v>
      </c>
      <c r="D83" t="s">
        <v>47</v>
      </c>
      <c r="E83">
        <v>1.5</v>
      </c>
    </row>
    <row r="84" spans="1:5" x14ac:dyDescent="0.3">
      <c r="D84" t="s">
        <v>26</v>
      </c>
      <c r="E84">
        <v>5.6</v>
      </c>
    </row>
    <row r="85" spans="1:5" x14ac:dyDescent="0.3">
      <c r="A85" t="s">
        <v>48</v>
      </c>
      <c r="B85" s="9">
        <f>F30/D30/B30</f>
        <v>0.13200431034482757</v>
      </c>
      <c r="D85" t="s">
        <v>49</v>
      </c>
      <c r="E85">
        <v>5.0000000000000001E-3</v>
      </c>
    </row>
    <row r="86" spans="1:5" x14ac:dyDescent="0.3">
      <c r="A86" t="s">
        <v>50</v>
      </c>
      <c r="B86" s="9" t="e">
        <f>B85*SQRT((C42/B42)^2+(E42/D42)^2+(G42/F42)^2)</f>
        <v>#DIV/0!</v>
      </c>
      <c r="D86" t="s">
        <v>51</v>
      </c>
      <c r="E86">
        <v>2.2000000000000002</v>
      </c>
    </row>
    <row r="87" spans="1:5" x14ac:dyDescent="0.3">
      <c r="D87" t="s">
        <v>52</v>
      </c>
      <c r="E87">
        <v>0.01</v>
      </c>
    </row>
    <row r="88" spans="1:5" x14ac:dyDescent="0.3">
      <c r="A88" t="s">
        <v>53</v>
      </c>
      <c r="B88" s="2">
        <f>B82*C30*D30/98</f>
        <v>3.6352040816326533E-3</v>
      </c>
      <c r="D88" t="s">
        <v>54</v>
      </c>
      <c r="E88">
        <v>250</v>
      </c>
    </row>
    <row r="89" spans="1:5" x14ac:dyDescent="0.3">
      <c r="A89" t="s">
        <v>55</v>
      </c>
      <c r="B89" s="2">
        <f>B88*SQRT((E73/E69)^2+(E72/E68)^2+(0.01/98)^2+(B83/B82)^2)</f>
        <v>4.4167652888097457E-3</v>
      </c>
      <c r="D89" t="s">
        <v>56</v>
      </c>
      <c r="E89">
        <v>5</v>
      </c>
    </row>
    <row r="91" spans="1:5" x14ac:dyDescent="0.3">
      <c r="A91" t="s">
        <v>21</v>
      </c>
      <c r="B91" s="2">
        <f>E82/E86-E84</f>
        <v>9.627272727272727</v>
      </c>
    </row>
    <row r="92" spans="1:5" x14ac:dyDescent="0.3">
      <c r="A92" t="s">
        <v>43</v>
      </c>
      <c r="B92" s="2">
        <f>B91*SQRT((E87/E86)^2+(E83^2+(E84*E87)^2+(E86*E85)^2)/(B91*E86)^2)</f>
        <v>0.68371334159462582</v>
      </c>
    </row>
    <row r="94" spans="1:5" x14ac:dyDescent="0.3">
      <c r="D94" t="s">
        <v>57</v>
      </c>
      <c r="E94" s="10">
        <f>28.1*10^(-6)</f>
        <v>2.8099999999999999E-5</v>
      </c>
    </row>
    <row r="95" spans="1:5" x14ac:dyDescent="0.3">
      <c r="D95" t="s">
        <v>58</v>
      </c>
      <c r="E95" s="10">
        <f>1.4*10^(-6)</f>
        <v>1.3999999999999999E-6</v>
      </c>
    </row>
    <row r="96" spans="1:5" x14ac:dyDescent="0.3">
      <c r="A96" t="s">
        <v>20</v>
      </c>
      <c r="B96" s="1">
        <f>1/(2*3.14*50)^2/E94</f>
        <v>0.3609394763692203</v>
      </c>
    </row>
    <row r="97" spans="1:2" x14ac:dyDescent="0.3">
      <c r="A97" t="s">
        <v>59</v>
      </c>
      <c r="B97" s="1">
        <f>B96*E95/E94</f>
        <v>1.7982749712345494E-2</v>
      </c>
    </row>
    <row r="100" spans="1:2" x14ac:dyDescent="0.3">
      <c r="A100" t="s">
        <v>21</v>
      </c>
      <c r="B100" s="1">
        <f>2*3.14*50*B96*E82/E88</f>
        <v>15.186889407711314</v>
      </c>
    </row>
    <row r="101" spans="1:2" x14ac:dyDescent="0.3">
      <c r="A101" t="s">
        <v>43</v>
      </c>
      <c r="B101" s="1">
        <f>B100*SQRT((B97/B96)^2+(E89/E88)^2+(E83/E82)^2)</f>
        <v>1.0616862021536604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LAPTOP-ARSENIY</dc:creator>
  <cp:lastModifiedBy>0</cp:lastModifiedBy>
  <dcterms:created xsi:type="dcterms:W3CDTF">2015-06-05T18:19:34Z</dcterms:created>
  <dcterms:modified xsi:type="dcterms:W3CDTF">2021-10-18T20:36:32Z</dcterms:modified>
</cp:coreProperties>
</file>