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Рауф\МФТИ\2 курс\лабораторные работы\3.2.4\"/>
    </mc:Choice>
  </mc:AlternateContent>
  <xr:revisionPtr revIDLastSave="0" documentId="13_ncr:1_{A9272696-B383-4DBD-8759-A55991308D1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2" i="1" l="1"/>
  <c r="W11" i="1"/>
  <c r="X17" i="1"/>
  <c r="X16" i="1"/>
  <c r="T12" i="1"/>
  <c r="V12" i="1" s="1"/>
  <c r="T11" i="1"/>
  <c r="V11" i="1" s="1"/>
  <c r="Q19" i="1"/>
  <c r="P12" i="1"/>
  <c r="P13" i="1"/>
  <c r="P14" i="1"/>
  <c r="P15" i="1"/>
  <c r="P16" i="1"/>
  <c r="P17" i="1"/>
  <c r="P18" i="1"/>
  <c r="P11" i="1"/>
  <c r="M18" i="1"/>
  <c r="G6" i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L11" i="1"/>
  <c r="M11" i="1" s="1"/>
  <c r="F23" i="1"/>
  <c r="H23" i="1"/>
  <c r="H24" i="1"/>
  <c r="H25" i="1"/>
  <c r="H26" i="1"/>
  <c r="H27" i="1"/>
  <c r="H28" i="1"/>
  <c r="H29" i="1"/>
  <c r="H30" i="1"/>
  <c r="H31" i="1"/>
  <c r="H32" i="1"/>
  <c r="F20" i="1"/>
  <c r="G24" i="1"/>
  <c r="G25" i="1"/>
  <c r="G26" i="1"/>
  <c r="G27" i="1"/>
  <c r="G28" i="1"/>
  <c r="G29" i="1"/>
  <c r="G30" i="1"/>
  <c r="G31" i="1"/>
  <c r="G32" i="1"/>
  <c r="G23" i="1"/>
  <c r="F24" i="1"/>
  <c r="F25" i="1"/>
  <c r="F26" i="1"/>
  <c r="F27" i="1"/>
  <c r="F28" i="1"/>
  <c r="F29" i="1"/>
  <c r="F30" i="1"/>
  <c r="F31" i="1"/>
  <c r="F32" i="1"/>
  <c r="P19" i="1" l="1"/>
  <c r="N19" i="1"/>
  <c r="I6" i="1"/>
  <c r="H6" i="1"/>
  <c r="J6" i="1" s="1"/>
  <c r="K6" i="1" s="1"/>
  <c r="G5" i="1"/>
</calcChain>
</file>

<file path=xl/sharedStrings.xml><?xml version="1.0" encoding="utf-8"?>
<sst xmlns="http://schemas.openxmlformats.org/spreadsheetml/2006/main" count="60" uniqueCount="51">
  <si>
    <t>2 задание</t>
  </si>
  <si>
    <t>n</t>
  </si>
  <si>
    <t>1 ед = 5 мс</t>
  </si>
  <si>
    <t>t, ед</t>
  </si>
  <si>
    <t>T, мc</t>
  </si>
  <si>
    <t>\nu, Гц</t>
  </si>
  <si>
    <t>за T</t>
  </si>
  <si>
    <t>25 периодов мелких</t>
  </si>
  <si>
    <t>T_контура</t>
  </si>
  <si>
    <t>С, нФ</t>
  </si>
  <si>
    <t>C = (1/2pi(L)^(1/2))^2</t>
  </si>
  <si>
    <t>C</t>
  </si>
  <si>
    <t>R_crit</t>
  </si>
  <si>
    <t>R_crit, exp</t>
  </si>
  <si>
    <t>R, Ом</t>
  </si>
  <si>
    <t>R, Om</t>
  </si>
  <si>
    <t>R_L, Ом</t>
  </si>
  <si>
    <t>L, мГн</t>
  </si>
  <si>
    <t>t, мс</t>
  </si>
  <si>
    <t>T_prac, мс</t>
  </si>
  <si>
    <t>T_theor, мс</t>
  </si>
  <si>
    <t>$\sigma_T$, мс</t>
  </si>
  <si>
    <t>$\sigma_t$, мс</t>
  </si>
  <si>
    <t>$N$ периодов</t>
  </si>
  <si>
    <t>$U_1$, дел</t>
  </si>
  <si>
    <t>$\sigma_{U_1}$, дел</t>
  </si>
  <si>
    <t>$U_2$, дел</t>
  </si>
  <si>
    <t>$\sigma_{U_2}$, дел</t>
  </si>
  <si>
    <t>$\theta$</t>
  </si>
  <si>
    <t>$\sigma_{\theta}$</t>
  </si>
  <si>
    <t>$R_{crit}$, Ом</t>
  </si>
  <si>
    <t>$\sigma_{R_{crit}}$, Ом</t>
  </si>
  <si>
    <t xml:space="preserve"> </t>
  </si>
  <si>
    <t>$L_кат$, мГн</t>
  </si>
  <si>
    <t>$200 \pm 0,2$</t>
  </si>
  <si>
    <t>$R_max$</t>
  </si>
  <si>
    <t>$R_min$</t>
  </si>
  <si>
    <t>Теор.</t>
  </si>
  <si>
    <t>Подбор</t>
  </si>
  <si>
    <t>Граф.</t>
  </si>
  <si>
    <t>$R_{crit}$, кОм</t>
  </si>
  <si>
    <t>Q</t>
  </si>
  <si>
    <t>Спираль</t>
  </si>
  <si>
    <t>$12,5 \pm 1,8$</t>
  </si>
  <si>
    <t>$12,0 \pm 1,8$</t>
  </si>
  <si>
    <t>L</t>
  </si>
  <si>
    <t>R</t>
  </si>
  <si>
    <t>$3,4 \pm 0,4$</t>
  </si>
  <si>
    <t>$1,9 \pm 0,5$</t>
  </si>
  <si>
    <t>$3,3 \pm 0,5$</t>
  </si>
  <si>
    <t>$1,75 \pm 0,2$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</si>
</sst>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"/>
  <sheetViews>
    <sheetView tabSelected="1" topLeftCell="E4" workbookViewId="0">
      <selection activeCell="N23" sqref="N23:U26"/>
    </sheetView>
  </sheetViews>
  <sheetFormatPr defaultRowHeight="14.4" x14ac:dyDescent="0.3"/>
  <cols>
    <col min="1" max="1" width="15.6640625" customWidth="1"/>
    <col min="2" max="2" width="8.88671875" customWidth="1"/>
    <col min="3" max="3" width="8.5546875" customWidth="1"/>
    <col min="4" max="8" width="13.88671875" customWidth="1"/>
  </cols>
  <sheetData>
    <row r="1" spans="1:24" x14ac:dyDescent="0.3">
      <c r="A1" t="s">
        <v>0</v>
      </c>
    </row>
    <row r="2" spans="1:24" x14ac:dyDescent="0.3">
      <c r="A2" t="s">
        <v>1</v>
      </c>
      <c r="B2">
        <v>5</v>
      </c>
    </row>
    <row r="3" spans="1:24" x14ac:dyDescent="0.3">
      <c r="A3" t="s">
        <v>3</v>
      </c>
      <c r="B3">
        <v>10</v>
      </c>
      <c r="C3" t="s">
        <v>2</v>
      </c>
      <c r="G3" t="s">
        <v>10</v>
      </c>
    </row>
    <row r="4" spans="1:24" x14ac:dyDescent="0.3">
      <c r="A4" t="s">
        <v>4</v>
      </c>
      <c r="B4">
        <v>10</v>
      </c>
      <c r="C4" t="s">
        <v>5</v>
      </c>
      <c r="D4">
        <v>100</v>
      </c>
    </row>
    <row r="5" spans="1:24" x14ac:dyDescent="0.3">
      <c r="F5" t="s">
        <v>11</v>
      </c>
      <c r="G5">
        <f>(1/2/PI()/SQRT(0.2)/5000)^2</f>
        <v>5.0660591821168899E-9</v>
      </c>
    </row>
    <row r="6" spans="1:24" x14ac:dyDescent="0.3">
      <c r="A6" t="s">
        <v>6</v>
      </c>
      <c r="B6" t="s">
        <v>7</v>
      </c>
      <c r="F6" t="s">
        <v>12</v>
      </c>
      <c r="G6">
        <f>2*SQRT(4*10^7)</f>
        <v>12649.110640673518</v>
      </c>
      <c r="H6">
        <f>0.3*G6</f>
        <v>3794.7331922020553</v>
      </c>
      <c r="I6">
        <f>0.1*G6</f>
        <v>1264.9110640673518</v>
      </c>
      <c r="J6">
        <f>H6-I6</f>
        <v>2529.8221281347032</v>
      </c>
      <c r="K6">
        <f>J6/8</f>
        <v>316.2277660168379</v>
      </c>
    </row>
    <row r="7" spans="1:24" x14ac:dyDescent="0.3">
      <c r="A7" t="s">
        <v>8</v>
      </c>
    </row>
    <row r="8" spans="1:24" x14ac:dyDescent="0.3">
      <c r="F8" t="s">
        <v>13</v>
      </c>
      <c r="G8">
        <v>2700</v>
      </c>
    </row>
    <row r="10" spans="1:24" x14ac:dyDescent="0.3">
      <c r="G10" t="s">
        <v>14</v>
      </c>
      <c r="H10" t="s">
        <v>24</v>
      </c>
      <c r="I10" t="s">
        <v>25</v>
      </c>
      <c r="J10" t="s">
        <v>26</v>
      </c>
      <c r="K10" t="s">
        <v>27</v>
      </c>
      <c r="L10" t="s">
        <v>28</v>
      </c>
      <c r="M10" t="s">
        <v>29</v>
      </c>
      <c r="N10" t="s">
        <v>30</v>
      </c>
      <c r="O10" t="s">
        <v>31</v>
      </c>
      <c r="Q10" t="s">
        <v>15</v>
      </c>
      <c r="R10" t="s">
        <v>32</v>
      </c>
      <c r="S10" t="s">
        <v>26</v>
      </c>
      <c r="T10" t="s">
        <v>28</v>
      </c>
      <c r="U10" t="s">
        <v>29</v>
      </c>
    </row>
    <row r="11" spans="1:24" x14ac:dyDescent="0.3">
      <c r="G11">
        <v>1200</v>
      </c>
      <c r="H11">
        <v>4</v>
      </c>
      <c r="I11">
        <v>0.2</v>
      </c>
      <c r="J11">
        <v>2.1</v>
      </c>
      <c r="K11">
        <v>0.2</v>
      </c>
      <c r="L11" s="1">
        <f>LN(H11/J11)</f>
        <v>0.64435701639051324</v>
      </c>
      <c r="M11" s="1">
        <f>L11*SQRT((I11/H11)^2+(K11/J11)^2)</f>
        <v>6.9310458831713315E-2</v>
      </c>
      <c r="N11">
        <v>11800</v>
      </c>
      <c r="O11">
        <v>1000</v>
      </c>
      <c r="P11">
        <f>(O11/N11)^2</f>
        <v>7.1818442976156272E-3</v>
      </c>
      <c r="Q11">
        <v>1800</v>
      </c>
      <c r="R11">
        <v>4.0999999999999996</v>
      </c>
      <c r="S11">
        <v>1.6</v>
      </c>
      <c r="T11">
        <f>LN(R11/S11)</f>
        <v>0.94098334446452636</v>
      </c>
      <c r="U11">
        <v>0.05</v>
      </c>
      <c r="V11">
        <f>PI()/T11</f>
        <v>3.3386272690910803</v>
      </c>
      <c r="W11">
        <f>V11*0.15/T11</f>
        <v>0.5322029271927684</v>
      </c>
    </row>
    <row r="12" spans="1:24" x14ac:dyDescent="0.3">
      <c r="G12">
        <v>1500</v>
      </c>
      <c r="H12">
        <v>4</v>
      </c>
      <c r="I12">
        <v>0.2</v>
      </c>
      <c r="J12">
        <v>1.8</v>
      </c>
      <c r="K12">
        <v>0.2</v>
      </c>
      <c r="L12" s="1">
        <f>LN(H12/J12)</f>
        <v>0.79850769621777162</v>
      </c>
      <c r="M12" s="1">
        <f t="shared" ref="M12:M18" si="0">L12*SQRT((I12/H12)^2+(K12/J12)^2)</f>
        <v>9.7292449902794703E-2</v>
      </c>
      <c r="N12">
        <v>11900</v>
      </c>
      <c r="O12">
        <v>1300</v>
      </c>
      <c r="P12">
        <f t="shared" ref="P12:P18" si="1">(O12/N12)^2</f>
        <v>1.1934185438881435E-2</v>
      </c>
      <c r="Q12">
        <v>3000</v>
      </c>
      <c r="R12">
        <v>3</v>
      </c>
      <c r="S12">
        <v>0.5</v>
      </c>
      <c r="T12">
        <f>LN(R12/S12)</f>
        <v>1.791759469228055</v>
      </c>
      <c r="U12">
        <v>0.03</v>
      </c>
      <c r="V12">
        <f>PI()/T12</f>
        <v>1.7533562442637949</v>
      </c>
      <c r="W12">
        <f>V12*0.2/T12</f>
        <v>0.19571335041072169</v>
      </c>
    </row>
    <row r="13" spans="1:24" x14ac:dyDescent="0.3">
      <c r="G13">
        <v>1800</v>
      </c>
      <c r="H13">
        <v>4</v>
      </c>
      <c r="I13">
        <v>0.2</v>
      </c>
      <c r="J13">
        <v>1.6</v>
      </c>
      <c r="K13">
        <v>0.2</v>
      </c>
      <c r="L13" s="1">
        <f>LN(H13/J13)</f>
        <v>0.91629073187415511</v>
      </c>
      <c r="M13" s="1">
        <f t="shared" si="0"/>
        <v>0.12335941505980547</v>
      </c>
      <c r="N13">
        <v>12500</v>
      </c>
      <c r="O13">
        <v>1600</v>
      </c>
      <c r="P13">
        <f t="shared" si="1"/>
        <v>1.6383999999999999E-2</v>
      </c>
    </row>
    <row r="14" spans="1:24" x14ac:dyDescent="0.3">
      <c r="G14">
        <v>2100</v>
      </c>
      <c r="H14">
        <v>4</v>
      </c>
      <c r="I14">
        <v>0.2</v>
      </c>
      <c r="J14">
        <v>1.3</v>
      </c>
      <c r="K14">
        <v>0.2</v>
      </c>
      <c r="L14" s="2">
        <f>LN(H14/J14)</f>
        <v>1.1239300966523995</v>
      </c>
      <c r="M14" s="2">
        <f t="shared" si="0"/>
        <v>0.18181506661758226</v>
      </c>
      <c r="N14">
        <v>11900</v>
      </c>
      <c r="O14">
        <v>1400</v>
      </c>
      <c r="P14">
        <f t="shared" si="1"/>
        <v>1.384083044982699E-2</v>
      </c>
      <c r="Q14" t="s">
        <v>5</v>
      </c>
      <c r="R14" t="s">
        <v>17</v>
      </c>
      <c r="S14" t="s">
        <v>16</v>
      </c>
    </row>
    <row r="15" spans="1:24" x14ac:dyDescent="0.3">
      <c r="G15">
        <v>2400</v>
      </c>
      <c r="H15">
        <v>4</v>
      </c>
      <c r="I15">
        <v>0.2</v>
      </c>
      <c r="J15">
        <v>1.1000000000000001</v>
      </c>
      <c r="K15">
        <v>0.2</v>
      </c>
      <c r="L15" s="2">
        <f>LN(H15/J15)</f>
        <v>1.2909841813155658</v>
      </c>
      <c r="M15" s="2">
        <f t="shared" si="0"/>
        <v>0.24343817028473627</v>
      </c>
      <c r="N15">
        <v>11900</v>
      </c>
      <c r="O15">
        <v>1300</v>
      </c>
      <c r="P15">
        <f t="shared" si="1"/>
        <v>1.1934185438881435E-2</v>
      </c>
      <c r="Q15">
        <v>50</v>
      </c>
      <c r="R15">
        <v>200.4</v>
      </c>
      <c r="S15">
        <v>11.1</v>
      </c>
      <c r="U15" t="s">
        <v>45</v>
      </c>
      <c r="V15" t="s">
        <v>11</v>
      </c>
      <c r="W15" t="s">
        <v>46</v>
      </c>
      <c r="X15" t="s">
        <v>41</v>
      </c>
    </row>
    <row r="16" spans="1:24" x14ac:dyDescent="0.3">
      <c r="G16">
        <v>2700</v>
      </c>
      <c r="H16">
        <v>4</v>
      </c>
      <c r="I16">
        <v>0.2</v>
      </c>
      <c r="J16">
        <v>1</v>
      </c>
      <c r="K16">
        <v>0.2</v>
      </c>
      <c r="L16" s="2">
        <f>LN(H16/J16)</f>
        <v>1.3862943611198906</v>
      </c>
      <c r="M16" s="2">
        <f t="shared" si="0"/>
        <v>0.28579190395477311</v>
      </c>
      <c r="N16">
        <v>12500</v>
      </c>
      <c r="O16">
        <v>1000</v>
      </c>
      <c r="P16">
        <f t="shared" si="1"/>
        <v>6.4000000000000003E-3</v>
      </c>
      <c r="Q16">
        <v>1000</v>
      </c>
      <c r="R16">
        <v>200.1</v>
      </c>
      <c r="S16">
        <v>18.8</v>
      </c>
      <c r="U16">
        <v>200</v>
      </c>
      <c r="V16">
        <v>5</v>
      </c>
      <c r="W16">
        <v>1.8</v>
      </c>
      <c r="X16">
        <f>1/W16*SQRT(U16/V16*10^6)/1000</f>
        <v>3.513641844631533</v>
      </c>
    </row>
    <row r="17" spans="1:24" x14ac:dyDescent="0.3">
      <c r="G17">
        <v>3000</v>
      </c>
      <c r="H17">
        <v>4</v>
      </c>
      <c r="I17">
        <v>0.2</v>
      </c>
      <c r="J17">
        <v>0.8</v>
      </c>
      <c r="K17">
        <v>0.2</v>
      </c>
      <c r="L17" s="2">
        <f>LN(H17/J17)</f>
        <v>1.6094379124341003</v>
      </c>
      <c r="M17" s="2">
        <f t="shared" si="0"/>
        <v>0.41032776607087568</v>
      </c>
      <c r="N17">
        <v>12000</v>
      </c>
      <c r="O17">
        <v>1300</v>
      </c>
      <c r="P17">
        <f t="shared" si="1"/>
        <v>1.1736111111111112E-2</v>
      </c>
      <c r="Q17">
        <v>5000</v>
      </c>
      <c r="R17">
        <v>200.4</v>
      </c>
      <c r="S17">
        <v>41.2</v>
      </c>
      <c r="U17">
        <v>200</v>
      </c>
      <c r="V17">
        <v>5</v>
      </c>
      <c r="W17">
        <v>3</v>
      </c>
      <c r="X17">
        <f>1/W17*SQRT(U17/V17*10^6)/1000</f>
        <v>2.1081851067789192</v>
      </c>
    </row>
    <row r="18" spans="1:24" x14ac:dyDescent="0.3">
      <c r="G18">
        <v>3300</v>
      </c>
      <c r="H18">
        <v>4</v>
      </c>
      <c r="I18">
        <v>0.2</v>
      </c>
      <c r="J18">
        <v>0.7</v>
      </c>
      <c r="K18">
        <v>0.2</v>
      </c>
      <c r="L18" s="2">
        <f>LN(H18/J18)</f>
        <v>1.742969305058623</v>
      </c>
      <c r="M18" s="2">
        <f t="shared" si="0"/>
        <v>0.50555921529484205</v>
      </c>
      <c r="N18">
        <v>12300</v>
      </c>
      <c r="O18">
        <v>1600</v>
      </c>
      <c r="P18">
        <f t="shared" si="1"/>
        <v>1.6921144821204312E-2</v>
      </c>
    </row>
    <row r="19" spans="1:24" x14ac:dyDescent="0.3">
      <c r="N19">
        <f>AVERAGE(N11:N18)</f>
        <v>12100</v>
      </c>
      <c r="O19">
        <v>1800</v>
      </c>
      <c r="P19">
        <f>SUM(P11:P18)</f>
        <v>9.6332301557520914E-2</v>
      </c>
      <c r="Q19">
        <f>O19/N19</f>
        <v>0.1487603305785124</v>
      </c>
    </row>
    <row r="20" spans="1:24" x14ac:dyDescent="0.3">
      <c r="E20" t="s">
        <v>21</v>
      </c>
      <c r="F20">
        <f>0.25</f>
        <v>0.25</v>
      </c>
    </row>
    <row r="22" spans="1:24" x14ac:dyDescent="0.3">
      <c r="B22" t="s">
        <v>9</v>
      </c>
      <c r="C22" t="s">
        <v>18</v>
      </c>
      <c r="D22" t="s">
        <v>22</v>
      </c>
      <c r="E22" t="s">
        <v>23</v>
      </c>
      <c r="F22" t="s">
        <v>19</v>
      </c>
      <c r="G22" t="s">
        <v>20</v>
      </c>
      <c r="H22" t="s">
        <v>21</v>
      </c>
    </row>
    <row r="23" spans="1:24" x14ac:dyDescent="0.3">
      <c r="A23">
        <v>1</v>
      </c>
      <c r="B23">
        <v>20</v>
      </c>
      <c r="C23" s="2">
        <v>5</v>
      </c>
      <c r="D23">
        <v>0.3</v>
      </c>
      <c r="E23">
        <v>12</v>
      </c>
      <c r="F23" s="1">
        <f>C23/E23</f>
        <v>0.41666666666666669</v>
      </c>
      <c r="G23" s="1">
        <f>2*PI()*SQRT(0.2*B23*10^(-9))*1000</f>
        <v>0.39738353063184401</v>
      </c>
      <c r="H23" s="1">
        <f>D23/E23</f>
        <v>2.4999999999999998E-2</v>
      </c>
      <c r="O23" t="s">
        <v>33</v>
      </c>
      <c r="P23" t="s">
        <v>40</v>
      </c>
      <c r="S23" t="s">
        <v>41</v>
      </c>
    </row>
    <row r="24" spans="1:24" x14ac:dyDescent="0.3">
      <c r="A24">
        <v>2</v>
      </c>
      <c r="B24">
        <v>25</v>
      </c>
      <c r="C24" s="2">
        <v>5</v>
      </c>
      <c r="D24">
        <v>0.3</v>
      </c>
      <c r="E24">
        <v>11</v>
      </c>
      <c r="F24" s="1">
        <f>C24/E24</f>
        <v>0.45454545454545453</v>
      </c>
      <c r="G24" s="1">
        <f>2*PI()*SQRT(0.2*B24*10^(-9))*1000</f>
        <v>0.44428829381583662</v>
      </c>
      <c r="H24" s="1">
        <f t="shared" ref="H24:H32" si="2">D24/E24</f>
        <v>2.7272727272727271E-2</v>
      </c>
      <c r="P24" t="s">
        <v>37</v>
      </c>
      <c r="Q24" t="s">
        <v>38</v>
      </c>
      <c r="R24" t="s">
        <v>39</v>
      </c>
      <c r="S24" t="s">
        <v>37</v>
      </c>
      <c r="T24" t="s">
        <v>39</v>
      </c>
      <c r="U24" t="s">
        <v>42</v>
      </c>
    </row>
    <row r="25" spans="1:24" x14ac:dyDescent="0.3">
      <c r="A25">
        <v>3</v>
      </c>
      <c r="B25">
        <v>30</v>
      </c>
      <c r="C25" s="2">
        <v>5</v>
      </c>
      <c r="D25">
        <v>0.3</v>
      </c>
      <c r="E25">
        <v>10</v>
      </c>
      <c r="F25" s="1">
        <f>C25/E25</f>
        <v>0.5</v>
      </c>
      <c r="G25" s="1">
        <f>2*PI()*SQRT(0.2*B25*10^(-9))*1000</f>
        <v>0.48669344111683344</v>
      </c>
      <c r="H25" s="1">
        <f t="shared" si="2"/>
        <v>0.03</v>
      </c>
      <c r="N25" t="s">
        <v>35</v>
      </c>
      <c r="O25" t="s">
        <v>34</v>
      </c>
      <c r="P25">
        <v>12.6</v>
      </c>
      <c r="Q25">
        <v>12</v>
      </c>
      <c r="R25" t="s">
        <v>43</v>
      </c>
      <c r="S25">
        <v>3.5</v>
      </c>
      <c r="T25" t="s">
        <v>47</v>
      </c>
      <c r="U25" t="s">
        <v>49</v>
      </c>
    </row>
    <row r="26" spans="1:24" x14ac:dyDescent="0.3">
      <c r="A26">
        <v>4</v>
      </c>
      <c r="B26">
        <v>35</v>
      </c>
      <c r="C26" s="2">
        <v>5</v>
      </c>
      <c r="D26">
        <v>0.3</v>
      </c>
      <c r="E26">
        <v>9.25</v>
      </c>
      <c r="F26" s="1">
        <f>C26/E26</f>
        <v>0.54054054054054057</v>
      </c>
      <c r="G26" s="1">
        <f>2*PI()*SQRT(0.2*B26*10^(-9))*1000</f>
        <v>0.52568899858233864</v>
      </c>
      <c r="H26" s="1">
        <f t="shared" si="2"/>
        <v>3.2432432432432434E-2</v>
      </c>
      <c r="N26" t="s">
        <v>36</v>
      </c>
      <c r="R26" t="s">
        <v>44</v>
      </c>
      <c r="S26">
        <v>2.1</v>
      </c>
      <c r="T26" t="s">
        <v>48</v>
      </c>
      <c r="U26" t="s">
        <v>50</v>
      </c>
    </row>
    <row r="27" spans="1:24" x14ac:dyDescent="0.3">
      <c r="A27">
        <v>5</v>
      </c>
      <c r="B27">
        <v>40</v>
      </c>
      <c r="C27" s="2">
        <v>5</v>
      </c>
      <c r="D27">
        <v>0.3</v>
      </c>
      <c r="E27">
        <v>8.75</v>
      </c>
      <c r="F27" s="1">
        <f>C27/E27</f>
        <v>0.5714285714285714</v>
      </c>
      <c r="G27" s="1">
        <f>2*PI()*SQRT(0.2*B27*10^(-9))*1000</f>
        <v>0.56198517848325813</v>
      </c>
      <c r="H27" s="1">
        <f t="shared" si="2"/>
        <v>3.4285714285714287E-2</v>
      </c>
    </row>
    <row r="28" spans="1:24" x14ac:dyDescent="0.3">
      <c r="A28">
        <v>6</v>
      </c>
      <c r="B28">
        <v>45</v>
      </c>
      <c r="C28" s="2">
        <v>5</v>
      </c>
      <c r="D28">
        <v>0.3</v>
      </c>
      <c r="E28">
        <v>8.25</v>
      </c>
      <c r="F28" s="1">
        <f>C28/E28</f>
        <v>0.60606060606060608</v>
      </c>
      <c r="G28" s="1">
        <f>2*PI()*SQRT(0.2*B28*10^(-9))*1000</f>
        <v>0.59607529594776609</v>
      </c>
      <c r="H28" s="1">
        <f t="shared" si="2"/>
        <v>3.6363636363636362E-2</v>
      </c>
    </row>
    <row r="29" spans="1:24" x14ac:dyDescent="0.3">
      <c r="A29">
        <v>7</v>
      </c>
      <c r="B29">
        <v>50</v>
      </c>
      <c r="C29" s="2">
        <v>5</v>
      </c>
      <c r="D29">
        <v>0.3</v>
      </c>
      <c r="E29">
        <v>7.75</v>
      </c>
      <c r="F29" s="1">
        <f>C29/E29</f>
        <v>0.64516129032258063</v>
      </c>
      <c r="G29" s="1">
        <f>2*PI()*SQRT(0.2*B29*10^(-9))*1000</f>
        <v>0.62831853071795862</v>
      </c>
      <c r="H29" s="1">
        <f t="shared" si="2"/>
        <v>3.870967741935484E-2</v>
      </c>
    </row>
    <row r="30" spans="1:24" x14ac:dyDescent="0.3">
      <c r="A30">
        <v>8</v>
      </c>
      <c r="B30">
        <v>55</v>
      </c>
      <c r="C30" s="2">
        <v>5</v>
      </c>
      <c r="D30">
        <v>0.3</v>
      </c>
      <c r="E30">
        <v>7.5</v>
      </c>
      <c r="F30" s="1">
        <f>C30/E30</f>
        <v>0.66666666666666663</v>
      </c>
      <c r="G30" s="1">
        <f>2*PI()*SQRT(0.2*B30*10^(-9))*1000</f>
        <v>0.65898603448626414</v>
      </c>
      <c r="H30" s="1">
        <f t="shared" si="2"/>
        <v>0.04</v>
      </c>
    </row>
    <row r="31" spans="1:24" x14ac:dyDescent="0.3">
      <c r="A31">
        <v>9</v>
      </c>
      <c r="B31">
        <v>60</v>
      </c>
      <c r="C31" s="2">
        <v>5</v>
      </c>
      <c r="D31">
        <v>0.3</v>
      </c>
      <c r="E31">
        <v>7.25</v>
      </c>
      <c r="F31" s="1">
        <f>C31/E31</f>
        <v>0.68965517241379315</v>
      </c>
      <c r="G31" s="1">
        <f>2*PI()*SQRT(0.2*B31*10^(-9))*1000</f>
        <v>0.68828846514545716</v>
      </c>
      <c r="H31" s="1">
        <f t="shared" si="2"/>
        <v>4.1379310344827586E-2</v>
      </c>
    </row>
    <row r="32" spans="1:24" x14ac:dyDescent="0.3">
      <c r="A32">
        <v>10</v>
      </c>
      <c r="B32">
        <v>70</v>
      </c>
      <c r="C32" s="2">
        <v>5</v>
      </c>
      <c r="D32">
        <v>0.3</v>
      </c>
      <c r="E32">
        <v>6.5</v>
      </c>
      <c r="F32" s="1">
        <f>C32/E32</f>
        <v>0.76923076923076927</v>
      </c>
      <c r="G32" s="1">
        <f>2*PI()*SQRT(0.2*B32*10^(-9))*1000</f>
        <v>0.74343651138547406</v>
      </c>
      <c r="H32" s="1">
        <f t="shared" si="2"/>
        <v>4.6153846153846149E-2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Rauf Valeev</dc:creator>
  <cp:lastModifiedBy>pc</cp:lastModifiedBy>
  <dcterms:created xsi:type="dcterms:W3CDTF">2015-06-05T18:19:34Z</dcterms:created>
  <dcterms:modified xsi:type="dcterms:W3CDTF">2019-11-28T18:59:47Z</dcterms:modified>
</cp:coreProperties>
</file>