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8976" windowHeight="8952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T18" i="1" l="1"/>
  <c r="S28" i="1" l="1"/>
  <c r="T28" i="1" s="1"/>
  <c r="S27" i="1"/>
  <c r="AA22" i="1"/>
  <c r="S25" i="1"/>
  <c r="T24" i="1"/>
  <c r="U24" i="1"/>
  <c r="V24" i="1"/>
  <c r="W24" i="1"/>
  <c r="X24" i="1"/>
  <c r="Y24" i="1"/>
  <c r="Z24" i="1"/>
  <c r="AA24" i="1"/>
  <c r="AB24" i="1"/>
  <c r="S24" i="1"/>
  <c r="T23" i="1"/>
  <c r="U23" i="1"/>
  <c r="V23" i="1"/>
  <c r="W23" i="1"/>
  <c r="X23" i="1"/>
  <c r="Y23" i="1"/>
  <c r="Z23" i="1"/>
  <c r="AA23" i="1"/>
  <c r="AB23" i="1"/>
  <c r="S23" i="1"/>
  <c r="AC22" i="1"/>
  <c r="S22" i="1"/>
  <c r="T22" i="1"/>
  <c r="U22" i="1"/>
  <c r="V22" i="1"/>
  <c r="W20" i="1"/>
  <c r="X20" i="1"/>
  <c r="W22" i="1"/>
  <c r="X22" i="1"/>
  <c r="Y22" i="1"/>
  <c r="Z22" i="1"/>
  <c r="AB22" i="1"/>
  <c r="R22" i="1"/>
  <c r="S11" i="1" l="1"/>
  <c r="AF12" i="1" l="1"/>
  <c r="C35" i="1" l="1"/>
  <c r="D35" i="1"/>
  <c r="E35" i="1"/>
  <c r="F35" i="1"/>
  <c r="G35" i="1"/>
  <c r="H35" i="1"/>
  <c r="I35" i="1"/>
  <c r="J35" i="1"/>
  <c r="K35" i="1"/>
  <c r="L35" i="1"/>
  <c r="M35" i="1"/>
  <c r="N35" i="1"/>
  <c r="B35" i="1"/>
  <c r="B23" i="1"/>
  <c r="S12" i="1" s="1"/>
  <c r="C23" i="1"/>
  <c r="D23" i="1"/>
  <c r="E23" i="1"/>
  <c r="F23" i="1"/>
  <c r="W12" i="1" s="1"/>
  <c r="G23" i="1"/>
  <c r="X12" i="1" s="1"/>
  <c r="H23" i="1"/>
  <c r="I23" i="1"/>
  <c r="J23" i="1"/>
  <c r="AA12" i="1" s="1"/>
  <c r="K23" i="1"/>
  <c r="AB12" i="1" s="1"/>
  <c r="L23" i="1"/>
  <c r="M23" i="1"/>
  <c r="N23" i="1"/>
  <c r="AE12" i="1" s="1"/>
  <c r="S4" i="1"/>
  <c r="S3" i="1"/>
  <c r="S1" i="1"/>
  <c r="AD12" i="1" l="1"/>
  <c r="Z12" i="1"/>
  <c r="AC12" i="1"/>
  <c r="Y12" i="1"/>
  <c r="U12" i="1"/>
  <c r="W11" i="1"/>
  <c r="W13" i="1" s="1"/>
  <c r="W15" i="1" s="1"/>
  <c r="AA11" i="1"/>
  <c r="AA13" i="1" s="1"/>
  <c r="AA15" i="1" s="1"/>
  <c r="AE11" i="1"/>
  <c r="AE13" i="1" s="1"/>
  <c r="AE15" i="1" s="1"/>
  <c r="AF11" i="1"/>
  <c r="AF13" i="1" s="1"/>
  <c r="T11" i="1"/>
  <c r="T13" i="1" s="1"/>
  <c r="X11" i="1"/>
  <c r="X13" i="1" s="1"/>
  <c r="X15" i="1" s="1"/>
  <c r="AB11" i="1"/>
  <c r="AB13" i="1" s="1"/>
  <c r="S13" i="1"/>
  <c r="U11" i="1"/>
  <c r="U13" i="1" s="1"/>
  <c r="U15" i="1" s="1"/>
  <c r="Y11" i="1"/>
  <c r="Y13" i="1" s="1"/>
  <c r="Y15" i="1" s="1"/>
  <c r="AC11" i="1"/>
  <c r="V11" i="1"/>
  <c r="V13" i="1" s="1"/>
  <c r="V15" i="1" s="1"/>
  <c r="Z11" i="1"/>
  <c r="Z13" i="1" s="1"/>
  <c r="Z15" i="1" s="1"/>
  <c r="AD11" i="1"/>
  <c r="AD13" i="1" s="1"/>
  <c r="AD15" i="1" s="1"/>
  <c r="V12" i="1"/>
  <c r="T12" i="1"/>
  <c r="T15" i="1"/>
  <c r="S15" i="1" l="1"/>
  <c r="AB15" i="1"/>
  <c r="AF14" i="1"/>
  <c r="AF15" i="1"/>
  <c r="AC13" i="1"/>
  <c r="AC15" i="1" l="1"/>
</calcChain>
</file>

<file path=xl/sharedStrings.xml><?xml version="1.0" encoding="utf-8"?>
<sst xmlns="http://schemas.openxmlformats.org/spreadsheetml/2006/main" count="23" uniqueCount="23">
  <si>
    <t>мм</t>
  </si>
  <si>
    <t>Без поля</t>
  </si>
  <si>
    <t>С полем</t>
  </si>
  <si>
    <t>ПОДВЕШИВАНИЕ КАПЛИ</t>
  </si>
  <si>
    <t>секунд</t>
  </si>
  <si>
    <t>2 деления</t>
  </si>
  <si>
    <t>eta</t>
  </si>
  <si>
    <t>rho</t>
  </si>
  <si>
    <t>l</t>
  </si>
  <si>
    <t>e</t>
  </si>
  <si>
    <t>па с</t>
  </si>
  <si>
    <t>кг  \ м3</t>
  </si>
  <si>
    <t>м</t>
  </si>
  <si>
    <t>h</t>
  </si>
  <si>
    <t>U, В</t>
  </si>
  <si>
    <t>дробь</t>
  </si>
  <si>
    <t>q</t>
  </si>
  <si>
    <t>q*10^18</t>
  </si>
  <si>
    <t>константа</t>
  </si>
  <si>
    <t>t</t>
  </si>
  <si>
    <t>t0</t>
  </si>
  <si>
    <t>tau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</si>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</sst>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Лист1!$R$22:$AB$22</c:f>
              <c:numCache>
                <c:formatCode>General</c:formatCode>
                <c:ptCount val="11"/>
                <c:pt idx="0">
                  <c:v>4.0733908932792255</c:v>
                </c:pt>
                <c:pt idx="1">
                  <c:v>1.9455910413524751</c:v>
                </c:pt>
                <c:pt idx="2">
                  <c:v>1.5251015056268242</c:v>
                </c:pt>
                <c:pt idx="3">
                  <c:v>1.5667673730314009</c:v>
                </c:pt>
                <c:pt idx="4">
                  <c:v>1.4164403066094184</c:v>
                </c:pt>
                <c:pt idx="5">
                  <c:v>1.3194258949011783</c:v>
                </c:pt>
                <c:pt idx="6">
                  <c:v>1.4494718719137796</c:v>
                </c:pt>
                <c:pt idx="7">
                  <c:v>1.8544486524446884</c:v>
                </c:pt>
                <c:pt idx="8">
                  <c:v>1.3932799432516156</c:v>
                </c:pt>
                <c:pt idx="9">
                  <c:v>1.6070521337917414</c:v>
                </c:pt>
                <c:pt idx="10">
                  <c:v>1.4254219501760206</c:v>
                </c:pt>
              </c:numCache>
            </c:numRef>
          </c:xVal>
          <c:yVal>
            <c:numRef>
              <c:f>Лист1!$S$16:$AE$16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1472"/>
        <c:axId val="179545216"/>
      </c:scatterChart>
      <c:valAx>
        <c:axId val="174681472"/>
        <c:scaling>
          <c:orientation val="minMax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179545216"/>
        <c:crosses val="autoZero"/>
        <c:crossBetween val="midCat"/>
      </c:valAx>
      <c:valAx>
        <c:axId val="179545216"/>
        <c:scaling>
          <c:orientation val="minMax"/>
          <c:max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167193</xdr:colOff>
      <xdr:row>31</xdr:row>
      <xdr:rowOff>129091</xdr:rowOff>
    </xdr:from>
    <xdr:to>
      <xdr:col>25</xdr:col>
      <xdr:colOff>60961</xdr:colOff>
      <xdr:row>36</xdr:row>
      <xdr:rowOff>31376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topLeftCell="G1" zoomScaleNormal="100" workbookViewId="0">
      <selection activeCell="T19" sqref="T19"/>
    </sheetView>
  </sheetViews>
  <sheetFormatPr defaultRowHeight="14.4" x14ac:dyDescent="0.3"/>
  <cols>
    <col min="1" max="1" width="8.77734375" bestFit="1" customWidth="1"/>
    <col min="2" max="2" width="5.109375" bestFit="1" customWidth="1"/>
    <col min="3" max="5" width="6.109375" bestFit="1" customWidth="1"/>
    <col min="6" max="6" width="7.21875" bestFit="1" customWidth="1"/>
    <col min="7" max="7" width="6.109375" bestFit="1" customWidth="1"/>
    <col min="19" max="19" width="12.44140625" bestFit="1" customWidth="1"/>
    <col min="20" max="20" width="12" bestFit="1" customWidth="1"/>
  </cols>
  <sheetData>
    <row r="1" spans="1:32" x14ac:dyDescent="0.3">
      <c r="R1" s="1" t="s">
        <v>6</v>
      </c>
      <c r="S1" s="1">
        <f>1.83*10^(-5)</f>
        <v>1.8300000000000001E-5</v>
      </c>
      <c r="T1" s="1" t="s">
        <v>10</v>
      </c>
    </row>
    <row r="2" spans="1:32" x14ac:dyDescent="0.3">
      <c r="R2" s="1" t="s">
        <v>7</v>
      </c>
      <c r="S2" s="1">
        <v>898</v>
      </c>
      <c r="T2" s="1" t="s">
        <v>11</v>
      </c>
    </row>
    <row r="3" spans="1:32" x14ac:dyDescent="0.3">
      <c r="R3" s="1" t="s">
        <v>8</v>
      </c>
      <c r="S3" s="1">
        <f>0.725*0.01</f>
        <v>7.2499999999999995E-3</v>
      </c>
      <c r="T3" s="1" t="s">
        <v>12</v>
      </c>
    </row>
    <row r="4" spans="1:32" x14ac:dyDescent="0.3">
      <c r="R4" s="1" t="s">
        <v>9</v>
      </c>
      <c r="S4" s="1">
        <f>1.6*10^(-19)</f>
        <v>1.6000000000000002E-19</v>
      </c>
    </row>
    <row r="5" spans="1:32" x14ac:dyDescent="0.3">
      <c r="R5" t="s">
        <v>13</v>
      </c>
      <c r="S5">
        <v>0.2</v>
      </c>
      <c r="T5" t="s">
        <v>0</v>
      </c>
    </row>
    <row r="7" spans="1:32" x14ac:dyDescent="0.3">
      <c r="C7" s="1"/>
      <c r="D7" s="1"/>
      <c r="E7" s="1"/>
    </row>
    <row r="8" spans="1:32" x14ac:dyDescent="0.3">
      <c r="C8" s="1"/>
      <c r="D8" s="1"/>
      <c r="E8" s="1"/>
    </row>
    <row r="9" spans="1:32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32" x14ac:dyDescent="0.3">
      <c r="A10" t="s">
        <v>14</v>
      </c>
      <c r="B10">
        <v>500</v>
      </c>
      <c r="C10" s="1">
        <v>400</v>
      </c>
      <c r="D10" s="1">
        <v>400</v>
      </c>
      <c r="E10" s="1">
        <v>400</v>
      </c>
      <c r="F10" s="1">
        <v>270</v>
      </c>
      <c r="G10" s="3">
        <v>270</v>
      </c>
      <c r="H10" s="3">
        <v>270</v>
      </c>
      <c r="I10" s="1">
        <v>600</v>
      </c>
      <c r="J10" s="1">
        <v>400</v>
      </c>
      <c r="K10" s="1">
        <v>400</v>
      </c>
      <c r="L10" s="1">
        <v>515</v>
      </c>
      <c r="M10" s="3">
        <v>515</v>
      </c>
      <c r="N10" s="3">
        <v>515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2" x14ac:dyDescent="0.3">
      <c r="A11" t="s">
        <v>1</v>
      </c>
      <c r="B11" s="1">
        <v>2</v>
      </c>
      <c r="C11">
        <v>1</v>
      </c>
      <c r="D11" s="1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1"/>
      <c r="P11" s="1"/>
      <c r="Q11" s="1"/>
      <c r="R11" t="s">
        <v>18</v>
      </c>
      <c r="S11">
        <f>SQRT((2*($S$1*$S$5*B11*0.001)^3)/(9.8*$S$2))*$S$3*9*PI()</f>
        <v>1.9353557269673204E-15</v>
      </c>
      <c r="T11" s="3">
        <f t="shared" ref="T11:AF11" si="0">SQRT((2*($S$1*$S$5*C11*0.001)^3)/(9.8*$S$2))*$S$3*9*PI()</f>
        <v>6.8425157927340629E-16</v>
      </c>
      <c r="U11" s="3">
        <f t="shared" si="0"/>
        <v>6.8425157927340629E-16</v>
      </c>
      <c r="V11" s="3">
        <f t="shared" si="0"/>
        <v>6.8425157927340629E-16</v>
      </c>
      <c r="W11" s="3">
        <f t="shared" si="0"/>
        <v>6.8425157927340629E-16</v>
      </c>
      <c r="X11" s="3">
        <f t="shared" si="0"/>
        <v>6.8425157927340629E-16</v>
      </c>
      <c r="Y11" s="3">
        <f t="shared" si="0"/>
        <v>6.8425157927340629E-16</v>
      </c>
      <c r="Z11" s="3">
        <f t="shared" si="0"/>
        <v>6.8425157927340629E-16</v>
      </c>
      <c r="AA11" s="3">
        <f t="shared" si="0"/>
        <v>6.8425157927340629E-16</v>
      </c>
      <c r="AB11" s="3">
        <f t="shared" si="0"/>
        <v>6.8425157927340629E-16</v>
      </c>
      <c r="AC11" s="3">
        <f t="shared" si="0"/>
        <v>6.8425157927340629E-16</v>
      </c>
      <c r="AD11" s="3">
        <f t="shared" si="0"/>
        <v>6.8425157927340629E-16</v>
      </c>
      <c r="AE11" s="3">
        <f t="shared" si="0"/>
        <v>6.8425157927340629E-16</v>
      </c>
      <c r="AF11" s="3">
        <f t="shared" si="0"/>
        <v>0</v>
      </c>
    </row>
    <row r="12" spans="1:32" x14ac:dyDescent="0.3">
      <c r="B12" s="1">
        <v>8.6999999999999993</v>
      </c>
      <c r="C12" s="1">
        <v>13.82</v>
      </c>
      <c r="D12" s="1">
        <v>12.25</v>
      </c>
      <c r="E12" s="1">
        <v>14.35</v>
      </c>
      <c r="F12" s="1">
        <v>10.96</v>
      </c>
      <c r="G12" s="1">
        <v>11.4</v>
      </c>
      <c r="H12" s="1">
        <v>7.57</v>
      </c>
      <c r="I12" s="1">
        <v>9.9</v>
      </c>
      <c r="J12" s="1">
        <v>11.28</v>
      </c>
      <c r="K12" s="1">
        <v>9.57</v>
      </c>
      <c r="L12" s="1">
        <v>10.119999999999999</v>
      </c>
      <c r="M12" s="1">
        <v>12.7</v>
      </c>
      <c r="N12" s="1">
        <v>8.75</v>
      </c>
      <c r="P12" s="1"/>
      <c r="R12" t="s">
        <v>15</v>
      </c>
      <c r="S12">
        <f t="shared" ref="S12:AE12" si="1">(B23+B35)/(B10*B23^(1.5)*B35)</f>
        <v>2.1047246439093558E-4</v>
      </c>
      <c r="T12" s="3">
        <f t="shared" si="1"/>
        <v>2.8433855328744161E-4</v>
      </c>
      <c r="U12" s="3">
        <f t="shared" si="1"/>
        <v>2.2288607755151991E-4</v>
      </c>
      <c r="V12" s="3">
        <f t="shared" si="1"/>
        <v>2.289753389674484E-4</v>
      </c>
      <c r="W12" s="3">
        <f t="shared" si="1"/>
        <v>2.0700577821296509E-4</v>
      </c>
      <c r="X12" s="3">
        <f t="shared" si="1"/>
        <v>4.359237659146028E-4</v>
      </c>
      <c r="Y12" s="3">
        <f t="shared" si="1"/>
        <v>3.8734647923858024E-4</v>
      </c>
      <c r="Z12" s="3">
        <f t="shared" si="1"/>
        <v>1.9282759950693161E-4</v>
      </c>
      <c r="AA12" s="3">
        <f t="shared" si="1"/>
        <v>2.1183317888033904E-4</v>
      </c>
      <c r="AB12" s="3">
        <f t="shared" si="1"/>
        <v>2.7101854180795493E-4</v>
      </c>
      <c r="AC12" s="3">
        <f t="shared" si="1"/>
        <v>2.0362100511790021E-4</v>
      </c>
      <c r="AD12" s="3">
        <f t="shared" si="1"/>
        <v>2.3486275844598553E-4</v>
      </c>
      <c r="AE12" s="3">
        <f t="shared" si="1"/>
        <v>2.0831840120700179E-4</v>
      </c>
      <c r="AF12" s="3" t="e">
        <f>(O23+O36)/(O10*O23^(1.5)*O36)</f>
        <v>#DIV/0!</v>
      </c>
    </row>
    <row r="13" spans="1:32" x14ac:dyDescent="0.3">
      <c r="B13" s="1">
        <v>8.3000000000000007</v>
      </c>
      <c r="C13" s="1">
        <v>17.84</v>
      </c>
      <c r="D13" s="1">
        <v>16.97</v>
      </c>
      <c r="E13" s="1">
        <v>15.72</v>
      </c>
      <c r="F13" s="1">
        <v>10.87</v>
      </c>
      <c r="G13" s="1">
        <v>8.8800000000000008</v>
      </c>
      <c r="H13" s="1">
        <v>6.91</v>
      </c>
      <c r="I13" s="1">
        <v>10.65</v>
      </c>
      <c r="J13" s="1">
        <v>10.25</v>
      </c>
      <c r="K13" s="1">
        <v>9.82</v>
      </c>
      <c r="L13" s="1">
        <v>10.47</v>
      </c>
      <c r="M13" s="1">
        <v>13.18</v>
      </c>
      <c r="N13" s="1">
        <v>8.42</v>
      </c>
      <c r="P13" s="1"/>
      <c r="R13" t="s">
        <v>16</v>
      </c>
      <c r="S13">
        <f>S12*S11</f>
        <v>4.0733908932792259E-19</v>
      </c>
      <c r="T13" s="3">
        <f t="shared" ref="T13:AF13" si="2">T12*T11</f>
        <v>1.945591041352475E-19</v>
      </c>
      <c r="U13" s="3">
        <f t="shared" si="2"/>
        <v>1.5251015056268242E-19</v>
      </c>
      <c r="V13" s="3">
        <f t="shared" si="2"/>
        <v>1.5667673730314009E-19</v>
      </c>
      <c r="W13" s="3">
        <f t="shared" si="2"/>
        <v>1.4164403066094184E-19</v>
      </c>
      <c r="X13" s="3">
        <f t="shared" si="2"/>
        <v>2.9828152526987765E-19</v>
      </c>
      <c r="Y13" s="3">
        <f t="shared" si="2"/>
        <v>2.6504244014499223E-19</v>
      </c>
      <c r="Z13" s="3">
        <f t="shared" si="2"/>
        <v>1.3194258949011784E-19</v>
      </c>
      <c r="AA13" s="3">
        <f t="shared" si="2"/>
        <v>1.4494718719137796E-19</v>
      </c>
      <c r="AB13" s="3">
        <f t="shared" si="2"/>
        <v>1.8544486524446884E-19</v>
      </c>
      <c r="AC13" s="3">
        <f t="shared" si="2"/>
        <v>1.3932799432516155E-19</v>
      </c>
      <c r="AD13" s="3">
        <f t="shared" si="2"/>
        <v>1.6070521337917413E-19</v>
      </c>
      <c r="AE13" s="3">
        <f t="shared" si="2"/>
        <v>1.4254219501760205E-19</v>
      </c>
      <c r="AF13" s="3" t="e">
        <f t="shared" si="2"/>
        <v>#DIV/0!</v>
      </c>
    </row>
    <row r="14" spans="1:32" x14ac:dyDescent="0.3">
      <c r="B14" s="1">
        <v>8.0500000000000007</v>
      </c>
      <c r="C14" s="1">
        <v>16.7</v>
      </c>
      <c r="D14" s="1">
        <v>13.92</v>
      </c>
      <c r="E14" s="1">
        <v>12.32</v>
      </c>
      <c r="F14" s="1">
        <v>9.82</v>
      </c>
      <c r="G14" s="1">
        <v>10.25</v>
      </c>
      <c r="H14" s="1">
        <v>6.9</v>
      </c>
      <c r="I14" s="1">
        <v>11.58</v>
      </c>
      <c r="J14" s="1">
        <v>9.67</v>
      </c>
      <c r="K14" s="1">
        <v>9.5299999999999994</v>
      </c>
      <c r="L14" s="1">
        <v>10.45</v>
      </c>
      <c r="M14" s="1">
        <v>8.5299999999999994</v>
      </c>
      <c r="N14" s="1">
        <v>8.4600000000000009</v>
      </c>
      <c r="P14" s="1"/>
      <c r="R14" t="s">
        <v>17</v>
      </c>
      <c r="AF14" s="3" t="e">
        <f t="shared" ref="AF14" si="3">AF13*10^(18)</f>
        <v>#DIV/0!</v>
      </c>
    </row>
    <row r="15" spans="1:32" x14ac:dyDescent="0.3">
      <c r="B15" s="1">
        <v>8.5</v>
      </c>
      <c r="C15" s="1">
        <v>15.99</v>
      </c>
      <c r="D15" s="1">
        <v>13.9</v>
      </c>
      <c r="E15" s="1">
        <v>8.91</v>
      </c>
      <c r="F15" s="1">
        <v>10</v>
      </c>
      <c r="G15" s="1">
        <v>9.98</v>
      </c>
      <c r="H15" s="1">
        <v>6.33</v>
      </c>
      <c r="I15" s="1">
        <v>13.15</v>
      </c>
      <c r="J15" s="1">
        <v>10.35</v>
      </c>
      <c r="K15" s="1">
        <v>9.93</v>
      </c>
      <c r="L15" s="1">
        <v>10.7</v>
      </c>
      <c r="M15" s="1">
        <v>12.44</v>
      </c>
      <c r="N15" s="1">
        <v>7.95</v>
      </c>
      <c r="P15" s="1"/>
      <c r="S15">
        <f t="shared" ref="S15:AF15" si="4">S13/$S$4</f>
        <v>2.5458693082995159</v>
      </c>
      <c r="T15" s="3">
        <f t="shared" si="4"/>
        <v>1.2159944008452968</v>
      </c>
      <c r="U15" s="3">
        <f t="shared" si="4"/>
        <v>0.95318844101676503</v>
      </c>
      <c r="V15" s="3">
        <f t="shared" si="4"/>
        <v>0.97922960814462545</v>
      </c>
      <c r="W15" s="3">
        <f t="shared" si="4"/>
        <v>0.88527519163088642</v>
      </c>
      <c r="X15" s="3">
        <f t="shared" si="4"/>
        <v>1.8642595329367351</v>
      </c>
      <c r="Y15" s="3">
        <f t="shared" si="4"/>
        <v>1.6565152509062013</v>
      </c>
      <c r="Z15" s="3">
        <f t="shared" si="4"/>
        <v>0.82464118431323641</v>
      </c>
      <c r="AA15" s="3">
        <f t="shared" si="4"/>
        <v>0.9059199199461121</v>
      </c>
      <c r="AB15" s="3">
        <f t="shared" si="4"/>
        <v>1.1590304077779301</v>
      </c>
      <c r="AC15" s="3">
        <f t="shared" si="4"/>
        <v>0.87079996453225961</v>
      </c>
      <c r="AD15" s="3">
        <f t="shared" si="4"/>
        <v>1.0044075836198383</v>
      </c>
      <c r="AE15" s="3">
        <f t="shared" si="4"/>
        <v>0.89088871886001275</v>
      </c>
      <c r="AF15" s="3" t="e">
        <f t="shared" si="4"/>
        <v>#DIV/0!</v>
      </c>
    </row>
    <row r="16" spans="1:32" x14ac:dyDescent="0.3">
      <c r="B16" s="1">
        <v>8.5500000000000007</v>
      </c>
      <c r="C16" s="1">
        <v>16.149999999999999</v>
      </c>
      <c r="D16" s="1">
        <v>13.98</v>
      </c>
      <c r="E16" s="1">
        <v>15.05</v>
      </c>
      <c r="F16" s="1">
        <v>11.22</v>
      </c>
      <c r="G16" s="1">
        <v>14.03</v>
      </c>
      <c r="H16" s="1">
        <v>7.13</v>
      </c>
      <c r="I16" s="1">
        <v>9.18</v>
      </c>
      <c r="J16" s="1">
        <v>11.41</v>
      </c>
      <c r="K16" s="1">
        <v>9.51</v>
      </c>
      <c r="L16" s="1">
        <v>9.43</v>
      </c>
      <c r="M16" s="2">
        <v>11.68</v>
      </c>
      <c r="N16" s="1">
        <v>8.9</v>
      </c>
      <c r="P16" s="1"/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29" x14ac:dyDescent="0.3">
      <c r="B17" s="1">
        <v>8.3000000000000007</v>
      </c>
      <c r="C17" s="1">
        <v>14.5</v>
      </c>
      <c r="D17" s="1"/>
      <c r="E17" s="1"/>
      <c r="G17" s="1">
        <v>9.98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t="s">
        <v>3</v>
      </c>
    </row>
    <row r="18" spans="1:29" x14ac:dyDescent="0.3">
      <c r="B18" s="1">
        <v>7.95</v>
      </c>
      <c r="D18" s="1"/>
      <c r="E18" s="1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t="s">
        <v>5</v>
      </c>
      <c r="T18">
        <f>T11*S3/(180*23.8^1.5)</f>
        <v>2.37364558759428E-22</v>
      </c>
    </row>
    <row r="19" spans="1:29" x14ac:dyDescent="0.3">
      <c r="B19" s="1">
        <v>8.26</v>
      </c>
      <c r="D19" s="1"/>
      <c r="E19" s="1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>
        <v>59</v>
      </c>
      <c r="S19" t="s">
        <v>4</v>
      </c>
    </row>
    <row r="20" spans="1:29" x14ac:dyDescent="0.3">
      <c r="B20" s="1">
        <v>8.33</v>
      </c>
      <c r="D20" s="1"/>
      <c r="E20" s="1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>
        <f>X13*10^(19)</f>
        <v>2.9828152526987766</v>
      </c>
      <c r="X20" s="3">
        <f>Y13*10^(19)</f>
        <v>2.6504244014499223</v>
      </c>
      <c r="Y20" s="1"/>
      <c r="Z20" s="1"/>
      <c r="AA20" s="1"/>
    </row>
    <row r="21" spans="1:29" x14ac:dyDescent="0.3">
      <c r="B21" s="1">
        <v>8.25</v>
      </c>
      <c r="D21" s="1"/>
      <c r="E21" s="1"/>
      <c r="F21" s="1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</v>
      </c>
      <c r="T21" s="1">
        <v>2</v>
      </c>
      <c r="U21" s="3">
        <v>3</v>
      </c>
      <c r="V21" s="3">
        <v>4</v>
      </c>
      <c r="W21" s="3">
        <v>5</v>
      </c>
      <c r="X21" s="3">
        <v>6</v>
      </c>
      <c r="Y21" s="3">
        <v>7</v>
      </c>
      <c r="Z21" s="3">
        <v>8</v>
      </c>
      <c r="AA21" s="3">
        <v>9</v>
      </c>
      <c r="AB21" s="3">
        <v>10</v>
      </c>
    </row>
    <row r="22" spans="1:29" x14ac:dyDescent="0.3">
      <c r="B22" s="1">
        <v>8.2200000000000006</v>
      </c>
      <c r="N22" s="1"/>
      <c r="O22" s="1"/>
      <c r="P22" s="1"/>
      <c r="Q22" s="1"/>
      <c r="R22">
        <f>S13*10^(19)</f>
        <v>4.0733908932792255</v>
      </c>
      <c r="S22" s="3">
        <f>T13*10^(19)</f>
        <v>1.9455910413524751</v>
      </c>
      <c r="T22" s="3">
        <f>U13*10^(19)</f>
        <v>1.5251015056268242</v>
      </c>
      <c r="U22" s="3">
        <f>V13*10^(19)</f>
        <v>1.5667673730314009</v>
      </c>
      <c r="V22" s="3">
        <f>W13*10^(19)</f>
        <v>1.4164403066094184</v>
      </c>
      <c r="W22" s="3">
        <f t="shared" ref="W22:AB22" si="5">Z13*10^(19)</f>
        <v>1.3194258949011783</v>
      </c>
      <c r="X22" s="3">
        <f t="shared" si="5"/>
        <v>1.4494718719137796</v>
      </c>
      <c r="Y22" s="3">
        <f t="shared" si="5"/>
        <v>1.8544486524446884</v>
      </c>
      <c r="Z22" s="3">
        <f t="shared" si="5"/>
        <v>1.3932799432516156</v>
      </c>
      <c r="AA22" s="3">
        <f t="shared" si="5"/>
        <v>1.6070521337917414</v>
      </c>
      <c r="AB22" s="3">
        <f t="shared" si="5"/>
        <v>1.4254219501760206</v>
      </c>
      <c r="AC22">
        <f>SUM(S22:AB22)/COUNTIF(S22:AB22, "&gt;0")</f>
        <v>1.5503000673099141</v>
      </c>
    </row>
    <row r="23" spans="1:29" x14ac:dyDescent="0.3">
      <c r="A23" t="s">
        <v>20</v>
      </c>
      <c r="B23" s="2">
        <f>SUM(B12:B22)/COUNTIF(B12:B22,"&gt;0")</f>
        <v>8.31</v>
      </c>
      <c r="C23" s="2">
        <f>SUM(C12:C22)/COUNTIF(C12:C22,"&gt;0")</f>
        <v>15.833333333333334</v>
      </c>
      <c r="D23" s="2">
        <f t="shared" ref="D23:N23" si="6">SUM(D12:D22)/COUNTIF(D12:D22,"&gt;0")</f>
        <v>14.203999999999999</v>
      </c>
      <c r="E23" s="2">
        <f t="shared" si="6"/>
        <v>13.27</v>
      </c>
      <c r="F23" s="2">
        <f t="shared" si="6"/>
        <v>10.574</v>
      </c>
      <c r="G23" s="2">
        <f t="shared" si="6"/>
        <v>10.753333333333336</v>
      </c>
      <c r="H23" s="2">
        <f t="shared" si="6"/>
        <v>6.9680000000000009</v>
      </c>
      <c r="I23" s="2">
        <f t="shared" si="6"/>
        <v>10.891999999999999</v>
      </c>
      <c r="J23" s="2">
        <f t="shared" si="6"/>
        <v>10.592000000000002</v>
      </c>
      <c r="K23" s="2">
        <f t="shared" si="6"/>
        <v>9.6720000000000006</v>
      </c>
      <c r="L23" s="2">
        <f t="shared" si="6"/>
        <v>10.233999999999998</v>
      </c>
      <c r="M23" s="2">
        <f t="shared" si="6"/>
        <v>11.706</v>
      </c>
      <c r="N23" s="2">
        <f t="shared" si="6"/>
        <v>8.4960000000000004</v>
      </c>
      <c r="O23" s="3"/>
      <c r="S23">
        <f>S22-$AC$22</f>
        <v>0.39529097404256097</v>
      </c>
      <c r="T23" s="3">
        <f t="shared" ref="T23:AB23" si="7">T22-$AC$22</f>
        <v>-2.5198561683089871E-2</v>
      </c>
      <c r="U23" s="3">
        <f t="shared" si="7"/>
        <v>1.6467305721486802E-2</v>
      </c>
      <c r="V23" s="3">
        <f t="shared" si="7"/>
        <v>-0.13385976070049566</v>
      </c>
      <c r="W23" s="3">
        <f t="shared" si="7"/>
        <v>-0.23087417240873576</v>
      </c>
      <c r="X23" s="3">
        <f t="shared" si="7"/>
        <v>-0.10082819539613452</v>
      </c>
      <c r="Y23" s="3">
        <f t="shared" si="7"/>
        <v>0.30414858513477427</v>
      </c>
      <c r="Z23" s="3">
        <f t="shared" si="7"/>
        <v>-0.15702012405829846</v>
      </c>
      <c r="AA23" s="3">
        <f t="shared" si="7"/>
        <v>5.675206648182729E-2</v>
      </c>
      <c r="AB23" s="3">
        <f t="shared" si="7"/>
        <v>-0.12487811713389352</v>
      </c>
    </row>
    <row r="24" spans="1:29" x14ac:dyDescent="0.3">
      <c r="A24" t="s">
        <v>2</v>
      </c>
      <c r="B24" s="1">
        <v>5.5</v>
      </c>
      <c r="C24" s="1">
        <v>3.01</v>
      </c>
      <c r="D24" s="1">
        <v>4.18</v>
      </c>
      <c r="E24" s="1">
        <v>4.4000000000000004</v>
      </c>
      <c r="F24" s="1">
        <v>10.14</v>
      </c>
      <c r="G24" s="1">
        <v>3.41</v>
      </c>
      <c r="H24" s="1">
        <v>7.25</v>
      </c>
      <c r="I24" s="1">
        <v>3.5</v>
      </c>
      <c r="J24" s="1">
        <v>5.45</v>
      </c>
      <c r="K24" s="1">
        <v>4.53</v>
      </c>
      <c r="L24" s="1">
        <v>4.3099999999999996</v>
      </c>
      <c r="M24" s="1">
        <v>3.43</v>
      </c>
      <c r="N24" s="1">
        <v>5.25</v>
      </c>
      <c r="O24" s="1"/>
      <c r="P24" s="1"/>
      <c r="Q24" s="1"/>
      <c r="R24" s="1"/>
      <c r="S24" s="1">
        <f>S23*S23</f>
        <v>0.15625495415951662</v>
      </c>
      <c r="T24" s="3">
        <f t="shared" ref="T24:AB24" si="8">T23*T23</f>
        <v>6.3496751089648501E-4</v>
      </c>
      <c r="U24" s="3">
        <f t="shared" si="8"/>
        <v>2.7117215772491199E-4</v>
      </c>
      <c r="V24" s="3">
        <f t="shared" si="8"/>
        <v>1.7918435534793963E-2</v>
      </c>
      <c r="W24" s="3">
        <f t="shared" si="8"/>
        <v>5.3302883485418645E-2</v>
      </c>
      <c r="X24" s="3">
        <f t="shared" si="8"/>
        <v>1.0166324986841084E-2</v>
      </c>
      <c r="Y24" s="3">
        <f t="shared" si="8"/>
        <v>9.2506361839485032E-2</v>
      </c>
      <c r="Z24" s="3">
        <f t="shared" si="8"/>
        <v>2.4655319359283438E-2</v>
      </c>
      <c r="AA24" s="3">
        <f t="shared" si="8"/>
        <v>3.2207970499577446E-3</v>
      </c>
      <c r="AB24" s="3">
        <f t="shared" si="8"/>
        <v>1.559454413890643E-2</v>
      </c>
    </row>
    <row r="25" spans="1:29" x14ac:dyDescent="0.3">
      <c r="B25" s="1">
        <v>5.42</v>
      </c>
      <c r="C25" s="1">
        <v>2.36</v>
      </c>
      <c r="D25" s="1">
        <v>3.42</v>
      </c>
      <c r="E25" s="1">
        <v>3.95</v>
      </c>
      <c r="F25" s="1">
        <v>11.77</v>
      </c>
      <c r="G25" s="1">
        <v>3.68</v>
      </c>
      <c r="H25" s="1">
        <v>7.17</v>
      </c>
      <c r="I25" s="1">
        <v>3.33</v>
      </c>
      <c r="J25" s="1">
        <v>6</v>
      </c>
      <c r="K25" s="1">
        <v>4.5999999999999996</v>
      </c>
      <c r="L25" s="1">
        <v>4.2300000000000004</v>
      </c>
      <c r="M25" s="1">
        <v>3.01</v>
      </c>
      <c r="N25" s="1">
        <v>5.23</v>
      </c>
      <c r="S25">
        <f>SQRT(SUM(S24:AB24)/10)</f>
        <v>0.19352668038873203</v>
      </c>
    </row>
    <row r="26" spans="1:29" x14ac:dyDescent="0.3">
      <c r="B26" s="1">
        <v>5.69</v>
      </c>
      <c r="C26" s="1">
        <v>2.56</v>
      </c>
      <c r="D26" s="1">
        <v>3.66</v>
      </c>
      <c r="E26" s="1">
        <v>4.03</v>
      </c>
      <c r="F26" s="1">
        <v>13.256</v>
      </c>
      <c r="G26" s="1">
        <v>3.38</v>
      </c>
      <c r="H26" s="1">
        <v>7.31</v>
      </c>
      <c r="I26" s="1">
        <v>3.48</v>
      </c>
      <c r="J26" s="1">
        <v>5.74</v>
      </c>
      <c r="K26" s="1">
        <v>3.88</v>
      </c>
      <c r="L26" s="1">
        <v>4.03</v>
      </c>
      <c r="M26" s="1">
        <v>3.13</v>
      </c>
      <c r="N26" s="1">
        <v>5.3</v>
      </c>
      <c r="P26" s="1"/>
      <c r="R26" s="1"/>
      <c r="T26" s="1"/>
      <c r="V26" s="1"/>
      <c r="X26" s="1"/>
      <c r="Z26" s="1"/>
    </row>
    <row r="27" spans="1:29" x14ac:dyDescent="0.3">
      <c r="B27" s="1">
        <v>5.35</v>
      </c>
      <c r="C27" s="1">
        <v>2.2000000000000002</v>
      </c>
      <c r="D27" s="1">
        <v>3.8</v>
      </c>
      <c r="E27" s="1">
        <v>3.97</v>
      </c>
      <c r="F27" s="1">
        <v>10.36</v>
      </c>
      <c r="G27" s="1">
        <v>2.86</v>
      </c>
      <c r="H27" s="1">
        <v>7.59</v>
      </c>
      <c r="I27" s="1">
        <v>3.4</v>
      </c>
      <c r="J27" s="1">
        <v>5.43</v>
      </c>
      <c r="K27" s="1">
        <v>4.2300000000000004</v>
      </c>
      <c r="L27" s="1">
        <v>4.4000000000000004</v>
      </c>
      <c r="M27" s="1">
        <v>2.61</v>
      </c>
      <c r="N27" s="1">
        <v>4.95</v>
      </c>
      <c r="P27" s="1"/>
      <c r="R27" s="1" t="s">
        <v>21</v>
      </c>
      <c r="S27">
        <f>0.2*0.001/(9.8*10.23)</f>
        <v>1.9949328705089073E-6</v>
      </c>
      <c r="T27" s="1"/>
      <c r="V27" s="1"/>
      <c r="X27" s="1"/>
      <c r="Z27" s="1"/>
    </row>
    <row r="28" spans="1:29" x14ac:dyDescent="0.3">
      <c r="B28" s="1">
        <v>5.12</v>
      </c>
      <c r="C28" s="1">
        <v>2.71</v>
      </c>
      <c r="D28" s="1"/>
      <c r="E28" s="1">
        <v>3.13</v>
      </c>
      <c r="F28" s="1">
        <v>11.83</v>
      </c>
      <c r="G28" s="1">
        <v>3.05</v>
      </c>
      <c r="H28" s="1">
        <v>8.4</v>
      </c>
      <c r="I28" s="1">
        <v>3.53</v>
      </c>
      <c r="J28" s="1">
        <v>4.95</v>
      </c>
      <c r="K28" s="1">
        <v>4.1500000000000004</v>
      </c>
      <c r="L28" s="1">
        <v>4.0599999999999996</v>
      </c>
      <c r="M28" s="1"/>
      <c r="N28" s="1">
        <v>4.91</v>
      </c>
      <c r="P28" s="1"/>
      <c r="R28" s="1" t="s">
        <v>22</v>
      </c>
      <c r="S28">
        <f>(0.0002/10.23)^2/9.8</f>
        <v>3.9001620146801707E-11</v>
      </c>
      <c r="T28" s="1">
        <f>S28*1000</f>
        <v>3.9001620146801707E-8</v>
      </c>
      <c r="V28" s="1"/>
      <c r="X28" s="1"/>
      <c r="Z28" s="1"/>
    </row>
    <row r="29" spans="1:29" x14ac:dyDescent="0.3">
      <c r="B29" s="1">
        <v>5.52</v>
      </c>
      <c r="D29" s="1"/>
      <c r="E29" s="1">
        <v>3.75</v>
      </c>
      <c r="G29" s="1">
        <v>4.0999999999999996</v>
      </c>
      <c r="H29" s="1"/>
      <c r="I29" s="1"/>
      <c r="K29" s="1"/>
      <c r="M29" s="1"/>
      <c r="P29" s="1"/>
      <c r="R29" s="1"/>
      <c r="T29" s="1"/>
      <c r="V29" s="1"/>
      <c r="X29" s="1"/>
      <c r="Z29" s="1"/>
    </row>
    <row r="30" spans="1:29" x14ac:dyDescent="0.3">
      <c r="B30" s="1">
        <v>5.18</v>
      </c>
      <c r="D30" s="1"/>
      <c r="E30" s="1"/>
      <c r="F30" s="1"/>
      <c r="G30" s="1"/>
      <c r="H30" s="1"/>
      <c r="I30" s="1"/>
      <c r="K30" s="1"/>
      <c r="L30" s="1"/>
      <c r="M30" s="1"/>
      <c r="P30" s="1"/>
      <c r="R30" s="1"/>
      <c r="T30" s="1"/>
      <c r="V30" s="1"/>
      <c r="X30" s="1"/>
      <c r="Y30" s="1"/>
      <c r="Z30" s="1"/>
    </row>
    <row r="31" spans="1:29" x14ac:dyDescent="0.3">
      <c r="B31" s="1">
        <v>5.56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9" x14ac:dyDescent="0.3">
      <c r="B32" s="1">
        <v>5.33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8" x14ac:dyDescent="0.3">
      <c r="B33" s="1">
        <v>5.48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8" x14ac:dyDescent="0.3">
      <c r="B34" s="1">
        <v>5.95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8" x14ac:dyDescent="0.3">
      <c r="A35" t="s">
        <v>19</v>
      </c>
      <c r="B35" s="2">
        <f>SUM(B24:B34)/COUNTIF(B24:B34,"&gt;0")</f>
        <v>5.4636363636363647</v>
      </c>
      <c r="C35" s="2">
        <f t="shared" ref="C35:N35" si="9">SUM(C24:C34)/COUNTIF(C24:C34,"&gt;0")</f>
        <v>2.5680000000000001</v>
      </c>
      <c r="D35" s="2">
        <f t="shared" si="9"/>
        <v>3.7649999999999997</v>
      </c>
      <c r="E35" s="2">
        <f t="shared" si="9"/>
        <v>3.8716666666666666</v>
      </c>
      <c r="F35" s="2">
        <f t="shared" si="9"/>
        <v>11.4712</v>
      </c>
      <c r="G35" s="2">
        <f t="shared" si="9"/>
        <v>3.4133333333333327</v>
      </c>
      <c r="H35" s="2">
        <f t="shared" si="9"/>
        <v>7.5439999999999996</v>
      </c>
      <c r="I35" s="2">
        <f t="shared" si="9"/>
        <v>3.4480000000000004</v>
      </c>
      <c r="J35" s="2">
        <f t="shared" si="9"/>
        <v>5.5139999999999993</v>
      </c>
      <c r="K35" s="2">
        <f t="shared" si="9"/>
        <v>4.2780000000000005</v>
      </c>
      <c r="L35" s="2">
        <f t="shared" si="9"/>
        <v>4.2059999999999995</v>
      </c>
      <c r="M35" s="2">
        <f t="shared" si="9"/>
        <v>3.0449999999999999</v>
      </c>
      <c r="N35" s="2">
        <f t="shared" si="9"/>
        <v>5.1280000000000001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Ашуров Фаттах</dc:creator>
  <cp:lastModifiedBy>BlackFern</cp:lastModifiedBy>
  <dcterms:created xsi:type="dcterms:W3CDTF">2019-09-26T11:02:10Z</dcterms:created>
  <dcterms:modified xsi:type="dcterms:W3CDTF">2019-10-16T18:11:54Z</dcterms:modified>
</cp:coreProperties>
</file>