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tex\3.3.4\"/>
    </mc:Choice>
  </mc:AlternateContent>
  <xr:revisionPtr revIDLastSave="0" documentId="13_ncr:1_{7742EC46-EC91-4FA8-BAF0-12808971A95C}" xr6:coauthVersionLast="47" xr6:coauthVersionMax="47" xr10:uidLastSave="{00000000-0000-0000-0000-000000000000}"/>
  <bookViews>
    <workbookView xWindow="-108" yWindow="-108" windowWidth="23256" windowHeight="12576" xr2:uid="{0968018A-6760-426B-AE78-08DFEE7140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J14" i="1"/>
  <c r="P64" i="1"/>
  <c r="O64" i="1"/>
  <c r="P63" i="1"/>
  <c r="O60" i="1"/>
  <c r="P60" i="1"/>
  <c r="O61" i="1"/>
  <c r="P61" i="1" s="1"/>
  <c r="P62" i="1" s="1"/>
  <c r="O62" i="1"/>
  <c r="O63" i="1"/>
  <c r="S45" i="1"/>
  <c r="S46" i="1"/>
  <c r="S47" i="1"/>
  <c r="S48" i="1"/>
  <c r="S49" i="1"/>
  <c r="S50" i="1"/>
  <c r="S51" i="1"/>
  <c r="S52" i="1"/>
  <c r="S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U44" i="1"/>
  <c r="T44" i="1"/>
  <c r="T43" i="1"/>
  <c r="U43" i="1"/>
  <c r="S4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O52" i="1"/>
  <c r="O51" i="1"/>
  <c r="O50" i="1"/>
  <c r="O49" i="1"/>
  <c r="O48" i="1"/>
  <c r="O47" i="1"/>
  <c r="O46" i="1"/>
  <c r="O45" i="1"/>
  <c r="O44" i="1"/>
  <c r="S37" i="1"/>
  <c r="Q37" i="1"/>
  <c r="O37" i="1"/>
  <c r="S28" i="1"/>
  <c r="Q28" i="1"/>
  <c r="O28" i="1"/>
  <c r="Q19" i="1"/>
  <c r="S19" i="1"/>
  <c r="O19" i="1"/>
  <c r="L31" i="1"/>
  <c r="L44" i="1"/>
  <c r="L41" i="1"/>
  <c r="L40" i="1"/>
  <c r="H32" i="1"/>
  <c r="L42" i="1"/>
  <c r="L43" i="1"/>
  <c r="L45" i="1"/>
  <c r="L39" i="1"/>
  <c r="K45" i="1"/>
  <c r="K44" i="1"/>
  <c r="K43" i="1"/>
  <c r="K42" i="1"/>
  <c r="K41" i="1"/>
  <c r="K40" i="1"/>
  <c r="K39" i="1"/>
  <c r="H22" i="1"/>
  <c r="H23" i="1"/>
  <c r="H24" i="1"/>
  <c r="H25" i="1"/>
  <c r="H26" i="1"/>
  <c r="H27" i="1"/>
  <c r="J22" i="1"/>
  <c r="J23" i="1"/>
  <c r="J24" i="1"/>
  <c r="J25" i="1"/>
  <c r="J26" i="1"/>
  <c r="J27" i="1"/>
  <c r="L22" i="1"/>
  <c r="L23" i="1"/>
  <c r="L24" i="1"/>
  <c r="L25" i="1"/>
  <c r="L26" i="1"/>
  <c r="L27" i="1"/>
  <c r="H31" i="1"/>
  <c r="H33" i="1"/>
  <c r="H34" i="1"/>
  <c r="H35" i="1"/>
  <c r="H36" i="1"/>
  <c r="J31" i="1"/>
  <c r="J32" i="1"/>
  <c r="J33" i="1"/>
  <c r="J34" i="1"/>
  <c r="J35" i="1"/>
  <c r="J36" i="1"/>
  <c r="I31" i="1"/>
  <c r="I32" i="1"/>
  <c r="I33" i="1"/>
  <c r="I34" i="1"/>
  <c r="I35" i="1"/>
  <c r="I36" i="1"/>
  <c r="G31" i="1"/>
  <c r="G32" i="1"/>
  <c r="G33" i="1"/>
  <c r="G34" i="1"/>
  <c r="G35" i="1"/>
  <c r="G36" i="1"/>
  <c r="L32" i="1"/>
  <c r="L33" i="1"/>
  <c r="L34" i="1"/>
  <c r="L35" i="1"/>
  <c r="L36" i="1"/>
  <c r="H40" i="1"/>
  <c r="H41" i="1"/>
  <c r="H42" i="1"/>
  <c r="H43" i="1"/>
  <c r="H44" i="1"/>
  <c r="H45" i="1"/>
  <c r="J40" i="1"/>
  <c r="J41" i="1"/>
  <c r="J42" i="1"/>
  <c r="J43" i="1"/>
  <c r="J44" i="1"/>
  <c r="J45" i="1"/>
  <c r="J39" i="1"/>
  <c r="H39" i="1"/>
  <c r="I39" i="1"/>
  <c r="L30" i="1"/>
  <c r="J30" i="1"/>
  <c r="H30" i="1"/>
  <c r="L21" i="1"/>
  <c r="J21" i="1"/>
  <c r="I21" i="1"/>
  <c r="K21" i="1"/>
  <c r="G30" i="1"/>
  <c r="I30" i="1"/>
  <c r="K30" i="1"/>
  <c r="G39" i="1"/>
  <c r="I22" i="1"/>
  <c r="K22" i="1"/>
  <c r="K31" i="1"/>
  <c r="G40" i="1"/>
  <c r="I40" i="1"/>
  <c r="I23" i="1"/>
  <c r="K23" i="1"/>
  <c r="K32" i="1"/>
  <c r="G41" i="1"/>
  <c r="I41" i="1"/>
  <c r="I24" i="1"/>
  <c r="K24" i="1"/>
  <c r="K33" i="1"/>
  <c r="G42" i="1"/>
  <c r="I42" i="1"/>
  <c r="I25" i="1"/>
  <c r="K25" i="1"/>
  <c r="K34" i="1"/>
  <c r="G43" i="1"/>
  <c r="I43" i="1"/>
  <c r="I26" i="1"/>
  <c r="K26" i="1"/>
  <c r="K35" i="1"/>
  <c r="G44" i="1"/>
  <c r="I44" i="1"/>
  <c r="I27" i="1"/>
  <c r="K27" i="1"/>
  <c r="K36" i="1"/>
  <c r="G45" i="1"/>
  <c r="I45" i="1"/>
  <c r="H21" i="1"/>
  <c r="G27" i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<sst xmlns="http://schemas.openxmlformats.org/spreadsheetml/2006/main" count="88" uniqueCount="26">
  <si>
    <t>Градуировка</t>
  </si>
  <si>
    <t>Iм, А</t>
  </si>
  <si>
    <t>B, мТ</t>
  </si>
  <si>
    <t>Измерение ЭДС Холла</t>
  </si>
  <si>
    <t>U0, мВ</t>
  </si>
  <si>
    <t>Iобр, мА</t>
  </si>
  <si>
    <t>U, мВ</t>
  </si>
  <si>
    <t>перевернули</t>
  </si>
  <si>
    <t>a, мм</t>
  </si>
  <si>
    <t>L35, мм</t>
  </si>
  <si>
    <t>l, мм</t>
  </si>
  <si>
    <t>U35, мВ</t>
  </si>
  <si>
    <t>Ex, мВ</t>
  </si>
  <si>
    <t>a</t>
  </si>
  <si>
    <t>b</t>
  </si>
  <si>
    <t>y=a+bx</t>
  </si>
  <si>
    <t>val</t>
  </si>
  <si>
    <t>sigma</t>
  </si>
  <si>
    <t>k</t>
  </si>
  <si>
    <t>sigma k</t>
  </si>
  <si>
    <t>int</t>
  </si>
  <si>
    <t>sigma int</t>
  </si>
  <si>
    <t>slope</t>
  </si>
  <si>
    <t>sigma slope</t>
  </si>
  <si>
    <t>p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</si>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</sst>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70" formatCode="_-* #,##0.000_-;\-* #,##0.000_-;_-* &quot;-&quot;??_-;_-@_-"/>
    <numFmt numFmtId="174" formatCode="_-* #,##0.0000000_-;\-* #,##0.0000000_-;_-* &quot;-&quot;??_-;_-@_-"/>
    <numFmt numFmtId="175" formatCode="_-* #,##0.0000000\ _₽_-;\-* #,##0.0000000\ _₽_-;_-* &quot;-&quot;???????\ _₽_-;_-@_-"/>
    <numFmt numFmtId="186" formatCode="0.00000000000"/>
    <numFmt numFmtId="187" formatCode="_-* #,##0.00\ _₽_-;\-* #,##0.0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/>
    </xf>
    <xf numFmtId="43" fontId="0" fillId="0" borderId="0" xfId="1" applyFont="1"/>
    <xf numFmtId="170" fontId="0" fillId="0" borderId="0" xfId="1" applyNumberFormat="1" applyFont="1"/>
    <xf numFmtId="174" fontId="0" fillId="0" borderId="0" xfId="1" applyNumberFormat="1" applyFont="1"/>
    <xf numFmtId="174" fontId="0" fillId="0" borderId="0" xfId="1" applyNumberFormat="1" applyFont="1" applyAlignment="1">
      <alignment horizontal="center"/>
    </xf>
    <xf numFmtId="175" fontId="0" fillId="0" borderId="0" xfId="0" applyNumberFormat="1"/>
    <xf numFmtId="186" fontId="0" fillId="0" borderId="0" xfId="0" applyNumberFormat="1"/>
    <xf numFmtId="187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042B-4529-4B65-AB21-76629CCCABF4}">
  <dimension ref="A1:V64"/>
  <sheetViews>
    <sheetView tabSelected="1" topLeftCell="B3" workbookViewId="0">
      <selection activeCell="O15" sqref="O15"/>
    </sheetView>
  </sheetViews>
  <sheetFormatPr defaultRowHeight="14.4" x14ac:dyDescent="0.3"/>
  <cols>
    <col min="10" max="10" width="10" bestFit="1" customWidth="1"/>
    <col min="14" max="14" width="10.6640625" bestFit="1" customWidth="1"/>
    <col min="15" max="15" width="11.21875" bestFit="1" customWidth="1"/>
    <col min="16" max="16" width="13.33203125" bestFit="1" customWidth="1"/>
    <col min="17" max="17" width="13.5546875" customWidth="1"/>
    <col min="18" max="18" width="10.77734375" bestFit="1" customWidth="1"/>
    <col min="19" max="21" width="13.5546875" bestFit="1" customWidth="1"/>
  </cols>
  <sheetData>
    <row r="1" spans="1:22" x14ac:dyDescent="0.3">
      <c r="A1" t="s">
        <v>0</v>
      </c>
      <c r="D1" t="s">
        <v>3</v>
      </c>
      <c r="U1" s="2" t="s">
        <v>7</v>
      </c>
      <c r="V1" s="2"/>
    </row>
    <row r="2" spans="1:22" x14ac:dyDescent="0.3">
      <c r="A2" t="s">
        <v>1</v>
      </c>
      <c r="B2" t="s">
        <v>2</v>
      </c>
      <c r="D2" s="1" t="s">
        <v>5</v>
      </c>
      <c r="E2" s="8">
        <v>0.15</v>
      </c>
      <c r="F2" s="8"/>
      <c r="G2" s="8">
        <v>0.3</v>
      </c>
      <c r="H2" s="8"/>
      <c r="I2" s="8">
        <v>0.4</v>
      </c>
      <c r="J2" s="8"/>
      <c r="K2" s="8">
        <v>0.5</v>
      </c>
      <c r="L2" s="8"/>
      <c r="M2" s="8">
        <v>0.6</v>
      </c>
      <c r="N2" s="8"/>
      <c r="O2" s="8">
        <v>0.7</v>
      </c>
      <c r="P2" s="8"/>
      <c r="Q2" s="8">
        <v>0.8</v>
      </c>
      <c r="R2" s="8"/>
      <c r="S2" s="8">
        <v>1</v>
      </c>
      <c r="T2" s="8"/>
      <c r="U2" s="8">
        <v>1</v>
      </c>
      <c r="V2" s="8"/>
    </row>
    <row r="3" spans="1:22" x14ac:dyDescent="0.3">
      <c r="A3" s="4">
        <v>0.1</v>
      </c>
      <c r="B3" s="5">
        <v>112.1</v>
      </c>
      <c r="D3" s="1" t="s">
        <v>4</v>
      </c>
      <c r="E3" s="3">
        <v>-2.3E-2</v>
      </c>
      <c r="F3" s="3"/>
      <c r="G3" s="3">
        <v>-5.6000000000000001E-2</v>
      </c>
      <c r="H3" s="3"/>
      <c r="I3" s="3">
        <v>-7.3999999999999996E-2</v>
      </c>
      <c r="J3" s="3"/>
      <c r="K3" s="3">
        <v>-9.4E-2</v>
      </c>
      <c r="L3" s="3"/>
      <c r="M3" s="3">
        <v>-0.114</v>
      </c>
      <c r="N3" s="3"/>
      <c r="O3" s="3">
        <v>-0.13400000000000001</v>
      </c>
      <c r="P3" s="3"/>
      <c r="Q3" s="3">
        <v>-0.155</v>
      </c>
      <c r="R3" s="3"/>
      <c r="S3" s="3">
        <v>-0.19400000000000001</v>
      </c>
      <c r="T3" s="3"/>
      <c r="U3" s="3">
        <v>-0.19400000000000001</v>
      </c>
      <c r="V3" s="3"/>
    </row>
    <row r="4" spans="1:22" x14ac:dyDescent="0.3">
      <c r="A4" s="4">
        <v>0.2</v>
      </c>
      <c r="B4" s="5">
        <v>202.9</v>
      </c>
      <c r="D4" s="1"/>
      <c r="E4" s="1" t="s">
        <v>1</v>
      </c>
      <c r="F4" s="1" t="s">
        <v>6</v>
      </c>
      <c r="G4" s="1" t="s">
        <v>1</v>
      </c>
      <c r="H4" s="1" t="s">
        <v>6</v>
      </c>
      <c r="I4" s="1" t="s">
        <v>1</v>
      </c>
      <c r="J4" s="1" t="s">
        <v>6</v>
      </c>
      <c r="K4" s="1" t="s">
        <v>1</v>
      </c>
      <c r="L4" s="1" t="s">
        <v>6</v>
      </c>
      <c r="M4" s="1" t="s">
        <v>1</v>
      </c>
      <c r="N4" s="1" t="s">
        <v>6</v>
      </c>
      <c r="O4" s="1" t="s">
        <v>1</v>
      </c>
      <c r="P4" s="1" t="s">
        <v>6</v>
      </c>
      <c r="Q4" s="1" t="s">
        <v>1</v>
      </c>
      <c r="R4" s="1" t="s">
        <v>6</v>
      </c>
      <c r="S4" s="1" t="s">
        <v>1</v>
      </c>
      <c r="T4" s="1" t="s">
        <v>6</v>
      </c>
      <c r="U4" s="1" t="s">
        <v>1</v>
      </c>
      <c r="V4" s="1" t="s">
        <v>6</v>
      </c>
    </row>
    <row r="5" spans="1:22" x14ac:dyDescent="0.3">
      <c r="A5" s="4">
        <v>0.3</v>
      </c>
      <c r="B5" s="5">
        <v>318.2</v>
      </c>
      <c r="D5" s="1"/>
      <c r="E5" s="6">
        <v>0.2</v>
      </c>
      <c r="F5" s="7">
        <v>-5.0999999999999997E-2</v>
      </c>
      <c r="G5" s="6">
        <v>0.2</v>
      </c>
      <c r="H5" s="7">
        <v>-0.11600000000000001</v>
      </c>
      <c r="I5" s="6">
        <v>0.2</v>
      </c>
      <c r="J5" s="7">
        <v>-0.158</v>
      </c>
      <c r="K5" s="6">
        <v>0.2</v>
      </c>
      <c r="L5" s="7">
        <v>-0.2</v>
      </c>
      <c r="M5" s="6">
        <v>0.2</v>
      </c>
      <c r="N5" s="7">
        <v>-0.23799999999999999</v>
      </c>
      <c r="O5" s="6">
        <v>0.2</v>
      </c>
      <c r="P5" s="7">
        <v>-0.28100000000000003</v>
      </c>
      <c r="Q5" s="6">
        <v>0.2</v>
      </c>
      <c r="R5" s="7">
        <v>-0.317</v>
      </c>
      <c r="S5" s="6">
        <v>0.2</v>
      </c>
      <c r="T5" s="7">
        <v>-0.40100000000000002</v>
      </c>
      <c r="U5" s="6">
        <v>0.2</v>
      </c>
      <c r="V5" s="7">
        <v>4.0000000000000001E-3</v>
      </c>
    </row>
    <row r="6" spans="1:22" x14ac:dyDescent="0.3">
      <c r="A6" s="4">
        <v>0.4</v>
      </c>
      <c r="B6" s="5">
        <v>428.1</v>
      </c>
      <c r="D6" s="1"/>
      <c r="E6" s="6">
        <v>0.4</v>
      </c>
      <c r="F6" s="7">
        <v>-8.1000000000000003E-2</v>
      </c>
      <c r="G6" s="6">
        <v>0.4</v>
      </c>
      <c r="H6" s="7">
        <v>-0.17399999999999999</v>
      </c>
      <c r="I6" s="6">
        <v>0.4</v>
      </c>
      <c r="J6" s="7">
        <v>-0.23200000000000001</v>
      </c>
      <c r="K6" s="6">
        <v>0.4</v>
      </c>
      <c r="L6" s="7">
        <v>-0.29499999999999998</v>
      </c>
      <c r="M6" s="6">
        <v>0.4</v>
      </c>
      <c r="N6" s="7">
        <v>-0.35399999999999998</v>
      </c>
      <c r="O6" s="6">
        <v>0.4</v>
      </c>
      <c r="P6" s="7">
        <v>-0.41899999999999998</v>
      </c>
      <c r="Q6" s="6">
        <v>0.4</v>
      </c>
      <c r="R6" s="7">
        <v>-0.48</v>
      </c>
      <c r="S6" s="6">
        <v>0.4</v>
      </c>
      <c r="T6" s="7">
        <v>-0.56200000000000006</v>
      </c>
      <c r="U6" s="6">
        <v>0.4</v>
      </c>
      <c r="V6" s="7">
        <v>0.21</v>
      </c>
    </row>
    <row r="7" spans="1:22" x14ac:dyDescent="0.3">
      <c r="A7" s="4">
        <v>0.5</v>
      </c>
      <c r="B7" s="5">
        <v>525.4</v>
      </c>
      <c r="D7" s="1"/>
      <c r="E7" s="6">
        <v>0.6</v>
      </c>
      <c r="F7" s="7">
        <v>-0.106</v>
      </c>
      <c r="G7" s="6">
        <v>0.6</v>
      </c>
      <c r="H7" s="7">
        <v>-0.23100000000000001</v>
      </c>
      <c r="I7" s="6">
        <v>0.6</v>
      </c>
      <c r="J7" s="7">
        <v>-0.31</v>
      </c>
      <c r="K7" s="6">
        <v>0.6</v>
      </c>
      <c r="L7" s="7">
        <v>-0.38100000000000001</v>
      </c>
      <c r="M7" s="6">
        <v>0.6</v>
      </c>
      <c r="N7" s="7">
        <v>-0.46500000000000002</v>
      </c>
      <c r="O7" s="6">
        <v>0.6</v>
      </c>
      <c r="P7" s="7">
        <v>-0.54300000000000004</v>
      </c>
      <c r="Q7" s="6">
        <v>0.6</v>
      </c>
      <c r="R7" s="7">
        <v>-0.625</v>
      </c>
      <c r="S7" s="6">
        <v>0.6</v>
      </c>
      <c r="T7" s="7">
        <v>-0.77900000000000003</v>
      </c>
      <c r="U7" s="6">
        <v>0.6</v>
      </c>
      <c r="V7" s="7">
        <v>0.39200000000000002</v>
      </c>
    </row>
    <row r="8" spans="1:22" x14ac:dyDescent="0.3">
      <c r="A8" s="4">
        <v>0.6</v>
      </c>
      <c r="B8" s="5">
        <v>632.29999999999995</v>
      </c>
      <c r="D8" s="1"/>
      <c r="E8" s="6">
        <v>0.8</v>
      </c>
      <c r="F8" s="7">
        <v>-0.13</v>
      </c>
      <c r="G8" s="6">
        <v>0.8</v>
      </c>
      <c r="H8" s="7">
        <v>-0.27700000000000002</v>
      </c>
      <c r="I8" s="6">
        <v>0.8</v>
      </c>
      <c r="J8" s="7">
        <v>-0.371</v>
      </c>
      <c r="K8" s="6">
        <v>0.8</v>
      </c>
      <c r="L8" s="7">
        <v>-0.46300000000000002</v>
      </c>
      <c r="M8" s="6">
        <v>0.8</v>
      </c>
      <c r="N8" s="7">
        <v>-0.56200000000000006</v>
      </c>
      <c r="O8" s="6">
        <v>0.8</v>
      </c>
      <c r="P8" s="7">
        <v>-0.65600000000000003</v>
      </c>
      <c r="Q8" s="6">
        <v>0.8</v>
      </c>
      <c r="R8" s="7">
        <v>-0.751</v>
      </c>
      <c r="S8" s="6">
        <v>0.8</v>
      </c>
      <c r="T8" s="7">
        <v>-0.93799999999999994</v>
      </c>
      <c r="U8" s="6">
        <v>0.8</v>
      </c>
      <c r="V8" s="7">
        <v>0.54900000000000004</v>
      </c>
    </row>
    <row r="9" spans="1:22" x14ac:dyDescent="0.3">
      <c r="A9" s="4">
        <v>0.7</v>
      </c>
      <c r="B9" s="5">
        <v>719.3</v>
      </c>
      <c r="D9" s="1"/>
      <c r="E9" s="6">
        <v>1</v>
      </c>
      <c r="F9" s="7">
        <v>-0.14599999999999999</v>
      </c>
      <c r="G9" s="6">
        <v>1</v>
      </c>
      <c r="H9" s="7">
        <v>-0.31</v>
      </c>
      <c r="I9" s="6">
        <v>1</v>
      </c>
      <c r="J9" s="7">
        <v>-0.41599999999999998</v>
      </c>
      <c r="K9" s="6">
        <v>1</v>
      </c>
      <c r="L9" s="7">
        <v>-0.52</v>
      </c>
      <c r="M9" s="6">
        <v>1</v>
      </c>
      <c r="N9" s="7">
        <v>-0.629</v>
      </c>
      <c r="O9" s="6">
        <v>1</v>
      </c>
      <c r="P9" s="7">
        <v>-0.73599999999999999</v>
      </c>
      <c r="Q9" s="6">
        <v>1</v>
      </c>
      <c r="R9" s="7">
        <v>-0.84199999999999997</v>
      </c>
      <c r="S9" s="6">
        <v>1</v>
      </c>
      <c r="T9" s="7">
        <v>-1.044</v>
      </c>
      <c r="U9" s="6">
        <v>1</v>
      </c>
      <c r="V9" s="7">
        <v>0.66300000000000003</v>
      </c>
    </row>
    <row r="10" spans="1:22" x14ac:dyDescent="0.3">
      <c r="A10" s="4">
        <v>0.8</v>
      </c>
      <c r="B10" s="5">
        <v>801.1</v>
      </c>
      <c r="D10" s="1"/>
      <c r="E10" s="6">
        <v>1.2</v>
      </c>
      <c r="F10" s="7">
        <v>-0.156</v>
      </c>
      <c r="G10" s="6">
        <v>1.2</v>
      </c>
      <c r="H10" s="7">
        <v>-0.33200000000000002</v>
      </c>
      <c r="I10" s="6">
        <v>1.2</v>
      </c>
      <c r="J10" s="7">
        <v>-0.44600000000000001</v>
      </c>
      <c r="K10" s="6">
        <v>1.2</v>
      </c>
      <c r="L10" s="7">
        <v>-0.56000000000000005</v>
      </c>
      <c r="M10" s="6">
        <v>1.2</v>
      </c>
      <c r="N10" s="7">
        <v>-0.67700000000000005</v>
      </c>
      <c r="O10" s="6">
        <v>1.2</v>
      </c>
      <c r="P10" s="7">
        <v>-0.79200000000000004</v>
      </c>
      <c r="Q10" s="6">
        <v>1.2</v>
      </c>
      <c r="R10" s="7">
        <v>-0.90600000000000003</v>
      </c>
      <c r="S10" s="6">
        <v>1.2</v>
      </c>
      <c r="T10" s="7">
        <v>-1.135</v>
      </c>
      <c r="U10" s="6">
        <v>1.2</v>
      </c>
      <c r="V10" s="7">
        <v>0.748</v>
      </c>
    </row>
    <row r="11" spans="1:22" x14ac:dyDescent="0.3">
      <c r="A11" s="4">
        <v>0.9</v>
      </c>
      <c r="B11" s="5">
        <v>870.5</v>
      </c>
      <c r="D11" s="1"/>
      <c r="E11" s="6">
        <v>1.4</v>
      </c>
      <c r="F11" s="7">
        <v>-0.16400000000000001</v>
      </c>
      <c r="G11" s="6">
        <v>1.4</v>
      </c>
      <c r="H11" s="7">
        <v>-0.35</v>
      </c>
      <c r="I11" s="6">
        <v>1.4</v>
      </c>
      <c r="J11" s="7">
        <v>-0.47099999999999997</v>
      </c>
      <c r="K11" s="6">
        <v>1.4</v>
      </c>
      <c r="L11" s="7">
        <v>-0.58699999999999997</v>
      </c>
      <c r="M11" s="6">
        <v>1.4</v>
      </c>
      <c r="N11" s="7">
        <v>-0.71099999999999997</v>
      </c>
      <c r="O11" s="6">
        <v>1.4</v>
      </c>
      <c r="P11" s="7">
        <v>-0.83199999999999996</v>
      </c>
      <c r="Q11" s="6">
        <v>1.4</v>
      </c>
      <c r="R11" s="7">
        <v>-0.95299999999999996</v>
      </c>
      <c r="S11" s="6">
        <v>1.4</v>
      </c>
      <c r="T11" s="7">
        <v>-1.1910000000000001</v>
      </c>
      <c r="U11" s="6">
        <v>1.4</v>
      </c>
      <c r="V11" s="7">
        <v>0.79700000000000004</v>
      </c>
    </row>
    <row r="12" spans="1:22" x14ac:dyDescent="0.3">
      <c r="A12" s="4">
        <v>1</v>
      </c>
      <c r="B12" s="5">
        <v>914.3</v>
      </c>
    </row>
    <row r="13" spans="1:22" x14ac:dyDescent="0.3">
      <c r="A13" s="4">
        <v>1.1000000000000001</v>
      </c>
      <c r="B13" s="5">
        <v>951.8</v>
      </c>
    </row>
    <row r="14" spans="1:22" x14ac:dyDescent="0.3">
      <c r="A14" s="4">
        <v>1.2</v>
      </c>
      <c r="B14" s="5">
        <v>992.3</v>
      </c>
      <c r="D14" t="s">
        <v>8</v>
      </c>
      <c r="E14">
        <v>1</v>
      </c>
      <c r="G14" t="s">
        <v>11</v>
      </c>
      <c r="H14">
        <v>4.0119999999999996</v>
      </c>
      <c r="J14">
        <f>(0.001*E15*10^-3)/(H14*10^-3*E14*10^-3*E16*10^-3)</f>
        <v>311.56530408773682</v>
      </c>
      <c r="M14" s="12">
        <f>J14/(1.6*10^-19*O63)</f>
        <v>0.29517696909272179</v>
      </c>
      <c r="N14" s="18">
        <f>M14*10000</f>
        <v>2951.7696909272177</v>
      </c>
      <c r="O14" s="18">
        <f>N14*P63/O63</f>
        <v>30.40473136122743</v>
      </c>
    </row>
    <row r="15" spans="1:22" x14ac:dyDescent="0.3">
      <c r="A15" s="4">
        <v>1.33</v>
      </c>
      <c r="B15" s="5">
        <v>1031.5999999999999</v>
      </c>
      <c r="D15" t="s">
        <v>9</v>
      </c>
      <c r="E15">
        <v>5</v>
      </c>
    </row>
    <row r="16" spans="1:22" x14ac:dyDescent="0.3">
      <c r="A16" s="4">
        <v>1.4</v>
      </c>
      <c r="B16" s="5">
        <v>1048.5999999999999</v>
      </c>
      <c r="D16" t="s">
        <v>10</v>
      </c>
      <c r="E16">
        <v>4</v>
      </c>
    </row>
    <row r="17" spans="1:20" x14ac:dyDescent="0.3">
      <c r="A17" s="4">
        <v>1.44</v>
      </c>
      <c r="B17" s="5">
        <v>1072.5999999999999</v>
      </c>
      <c r="O17" t="s">
        <v>15</v>
      </c>
    </row>
    <row r="19" spans="1:20" x14ac:dyDescent="0.3">
      <c r="F19" s="1" t="s">
        <v>5</v>
      </c>
      <c r="G19" s="8">
        <v>0.15</v>
      </c>
      <c r="H19" s="8"/>
      <c r="I19" s="8">
        <v>0.3</v>
      </c>
      <c r="J19" s="8"/>
      <c r="K19" s="8">
        <v>0.4</v>
      </c>
      <c r="L19" s="8"/>
      <c r="O19" s="11">
        <f>G19</f>
        <v>0.15</v>
      </c>
      <c r="P19" s="11"/>
      <c r="Q19" s="11">
        <f t="shared" ref="Q19" si="0">I19</f>
        <v>0.3</v>
      </c>
      <c r="R19" s="11"/>
      <c r="S19" s="11">
        <f t="shared" ref="S19" si="1">K19</f>
        <v>0.4</v>
      </c>
      <c r="T19" s="11"/>
    </row>
    <row r="20" spans="1:20" x14ac:dyDescent="0.3">
      <c r="G20" s="1" t="s">
        <v>2</v>
      </c>
      <c r="H20" s="1" t="s">
        <v>12</v>
      </c>
      <c r="I20" s="1" t="s">
        <v>2</v>
      </c>
      <c r="J20" s="1" t="s">
        <v>12</v>
      </c>
      <c r="K20" s="1" t="s">
        <v>2</v>
      </c>
      <c r="L20" s="1" t="s">
        <v>12</v>
      </c>
      <c r="O20" t="s">
        <v>16</v>
      </c>
      <c r="P20" t="s">
        <v>17</v>
      </c>
      <c r="Q20" t="s">
        <v>16</v>
      </c>
      <c r="R20" t="s">
        <v>17</v>
      </c>
      <c r="S20" t="s">
        <v>16</v>
      </c>
      <c r="T20" t="s">
        <v>17</v>
      </c>
    </row>
    <row r="21" spans="1:20" x14ac:dyDescent="0.3">
      <c r="A21" t="s">
        <v>1</v>
      </c>
      <c r="B21" t="s">
        <v>2</v>
      </c>
      <c r="C21" t="s">
        <v>1</v>
      </c>
      <c r="D21" t="s">
        <v>2</v>
      </c>
      <c r="G21" s="5">
        <f>$B$4</f>
        <v>202.9</v>
      </c>
      <c r="H21" s="9">
        <f>$E$3-F5</f>
        <v>2.7999999999999997E-2</v>
      </c>
      <c r="I21" s="5">
        <f t="shared" ref="I21" si="2">$B$4</f>
        <v>202.9</v>
      </c>
      <c r="J21" s="9">
        <f>$G$3-H5</f>
        <v>6.0000000000000005E-2</v>
      </c>
      <c r="K21" s="5">
        <f t="shared" ref="K21" si="3">$B$4</f>
        <v>202.9</v>
      </c>
      <c r="L21" s="9">
        <f>$I$3-J5</f>
        <v>8.4000000000000005E-2</v>
      </c>
      <c r="N21" t="s">
        <v>13</v>
      </c>
      <c r="O21" s="14">
        <v>3.1915399999999999E-4</v>
      </c>
      <c r="P21" s="14">
        <v>9.62133E-4</v>
      </c>
      <c r="Q21" s="14">
        <v>1.3500000000000001E-3</v>
      </c>
      <c r="R21" s="14">
        <v>2.0999999999999999E-3</v>
      </c>
      <c r="S21" s="14">
        <v>3.5500000000000002E-3</v>
      </c>
      <c r="T21" s="14">
        <v>4.15E-3</v>
      </c>
    </row>
    <row r="22" spans="1:20" x14ac:dyDescent="0.3">
      <c r="A22" s="4">
        <v>0.1</v>
      </c>
      <c r="B22" s="5">
        <v>112.1</v>
      </c>
      <c r="C22" s="4">
        <v>0.8</v>
      </c>
      <c r="D22" s="5">
        <v>801.1</v>
      </c>
      <c r="G22" s="5">
        <f>$B$6</f>
        <v>428.1</v>
      </c>
      <c r="H22" s="9">
        <f t="shared" ref="H22:H27" si="4">$E$3-F6</f>
        <v>5.8000000000000003E-2</v>
      </c>
      <c r="I22" s="5">
        <f t="shared" ref="I22" si="5">$B$6</f>
        <v>428.1</v>
      </c>
      <c r="J22" s="9">
        <f t="shared" ref="J22:J27" si="6">$G$3-H6</f>
        <v>0.11799999999999999</v>
      </c>
      <c r="K22" s="5">
        <f t="shared" ref="K22" si="7">$B$6</f>
        <v>428.1</v>
      </c>
      <c r="L22" s="9">
        <f t="shared" ref="L22:L27" si="8">$I$3-J6</f>
        <v>0.15800000000000003</v>
      </c>
      <c r="N22" t="s">
        <v>14</v>
      </c>
      <c r="O22" s="14">
        <v>1.3362899999999999E-4</v>
      </c>
      <c r="P22" s="14">
        <v>1.24416E-6</v>
      </c>
      <c r="Q22" s="14">
        <v>2.76631E-4</v>
      </c>
      <c r="R22" s="14">
        <v>2.7181400000000001E-6</v>
      </c>
      <c r="S22" s="14">
        <v>3.7077799999999999E-4</v>
      </c>
      <c r="T22" s="14">
        <v>5.3694699999999996E-6</v>
      </c>
    </row>
    <row r="23" spans="1:20" x14ac:dyDescent="0.3">
      <c r="A23" s="4">
        <v>0.2</v>
      </c>
      <c r="B23" s="5">
        <v>202.9</v>
      </c>
      <c r="C23" s="4">
        <v>0.9</v>
      </c>
      <c r="D23" s="5">
        <v>870.5</v>
      </c>
      <c r="G23" s="5">
        <f>$B$8</f>
        <v>632.29999999999995</v>
      </c>
      <c r="H23" s="9">
        <f t="shared" si="4"/>
        <v>8.299999999999999E-2</v>
      </c>
      <c r="I23" s="5">
        <f t="shared" ref="I23" si="9">$B$8</f>
        <v>632.29999999999995</v>
      </c>
      <c r="J23" s="9">
        <f t="shared" si="6"/>
        <v>0.17500000000000002</v>
      </c>
      <c r="K23" s="5">
        <f t="shared" ref="K23" si="10">$B$8</f>
        <v>632.29999999999995</v>
      </c>
      <c r="L23" s="9">
        <f t="shared" si="8"/>
        <v>0.23599999999999999</v>
      </c>
      <c r="O23" s="14"/>
      <c r="P23" s="14"/>
      <c r="Q23" s="14"/>
      <c r="R23" s="14"/>
      <c r="S23" s="14"/>
      <c r="T23" s="14"/>
    </row>
    <row r="24" spans="1:20" x14ac:dyDescent="0.3">
      <c r="A24" s="4">
        <v>0.3</v>
      </c>
      <c r="B24" s="5">
        <v>318.2</v>
      </c>
      <c r="C24" s="4">
        <v>1</v>
      </c>
      <c r="D24" s="5">
        <v>914.3</v>
      </c>
      <c r="G24" s="5">
        <f>$B$10</f>
        <v>801.1</v>
      </c>
      <c r="H24" s="9">
        <f t="shared" si="4"/>
        <v>0.10700000000000001</v>
      </c>
      <c r="I24" s="5">
        <f t="shared" ref="I24" si="11">$B$10</f>
        <v>801.1</v>
      </c>
      <c r="J24" s="9">
        <f t="shared" si="6"/>
        <v>0.22100000000000003</v>
      </c>
      <c r="K24" s="5">
        <f t="shared" ref="K24" si="12">$B$10</f>
        <v>801.1</v>
      </c>
      <c r="L24" s="9">
        <f t="shared" si="8"/>
        <v>0.29699999999999999</v>
      </c>
      <c r="O24" s="14"/>
      <c r="P24" s="14"/>
      <c r="Q24" s="14"/>
      <c r="R24" s="14"/>
      <c r="S24" s="14"/>
      <c r="T24" s="14"/>
    </row>
    <row r="25" spans="1:20" x14ac:dyDescent="0.3">
      <c r="A25" s="4">
        <v>0.4</v>
      </c>
      <c r="B25" s="5">
        <v>428.1</v>
      </c>
      <c r="C25" s="4">
        <v>1.1000000000000001</v>
      </c>
      <c r="D25" s="5">
        <v>951.8</v>
      </c>
      <c r="G25" s="5">
        <f>$B$12</f>
        <v>914.3</v>
      </c>
      <c r="H25" s="9">
        <f t="shared" si="4"/>
        <v>0.123</v>
      </c>
      <c r="I25" s="5">
        <f t="shared" ref="I25" si="13">$B$12</f>
        <v>914.3</v>
      </c>
      <c r="J25" s="9">
        <f t="shared" si="6"/>
        <v>0.254</v>
      </c>
      <c r="K25" s="5">
        <f t="shared" ref="K25" si="14">$B$12</f>
        <v>914.3</v>
      </c>
      <c r="L25" s="9">
        <f t="shared" si="8"/>
        <v>0.34199999999999997</v>
      </c>
      <c r="O25" s="14"/>
      <c r="P25" s="14"/>
      <c r="Q25" s="14"/>
      <c r="R25" s="14"/>
      <c r="S25" s="14"/>
      <c r="T25" s="14"/>
    </row>
    <row r="26" spans="1:20" x14ac:dyDescent="0.3">
      <c r="A26" s="4">
        <v>0.5</v>
      </c>
      <c r="B26" s="5">
        <v>525.4</v>
      </c>
      <c r="C26" s="4">
        <v>1.2</v>
      </c>
      <c r="D26" s="5">
        <v>992.3</v>
      </c>
      <c r="G26" s="5">
        <f>$B$14</f>
        <v>992.3</v>
      </c>
      <c r="H26" s="9">
        <f t="shared" si="4"/>
        <v>0.13300000000000001</v>
      </c>
      <c r="I26" s="5">
        <f t="shared" ref="I26" si="15">$B$14</f>
        <v>992.3</v>
      </c>
      <c r="J26" s="9">
        <f t="shared" si="6"/>
        <v>0.27600000000000002</v>
      </c>
      <c r="K26" s="5">
        <f t="shared" ref="K26" si="16">$B$14</f>
        <v>992.3</v>
      </c>
      <c r="L26" s="9">
        <f t="shared" si="8"/>
        <v>0.372</v>
      </c>
      <c r="O26" s="14"/>
      <c r="P26" s="14"/>
      <c r="Q26" s="14"/>
      <c r="R26" s="14"/>
      <c r="S26" s="14"/>
      <c r="T26" s="14"/>
    </row>
    <row r="27" spans="1:20" x14ac:dyDescent="0.3">
      <c r="A27" s="4">
        <v>0.6</v>
      </c>
      <c r="B27" s="5">
        <v>632.29999999999995</v>
      </c>
      <c r="C27" s="4">
        <v>1.33</v>
      </c>
      <c r="D27" s="5">
        <v>1031.5999999999999</v>
      </c>
      <c r="G27" s="5">
        <f>$B$16</f>
        <v>1048.5999999999999</v>
      </c>
      <c r="H27" s="9">
        <f t="shared" si="4"/>
        <v>0.14100000000000001</v>
      </c>
      <c r="I27" s="5">
        <f t="shared" ref="I27" si="17">$B$16</f>
        <v>1048.5999999999999</v>
      </c>
      <c r="J27" s="9">
        <f t="shared" si="6"/>
        <v>0.29399999999999998</v>
      </c>
      <c r="K27" s="5">
        <f t="shared" ref="K27" si="18">$B$16</f>
        <v>1048.5999999999999</v>
      </c>
      <c r="L27" s="9">
        <f t="shared" si="8"/>
        <v>0.39699999999999996</v>
      </c>
      <c r="O27" s="14"/>
      <c r="P27" s="14"/>
      <c r="Q27" s="14"/>
      <c r="R27" s="14"/>
      <c r="S27" s="14"/>
      <c r="T27" s="14"/>
    </row>
    <row r="28" spans="1:20" x14ac:dyDescent="0.3">
      <c r="A28" s="4">
        <v>0.7</v>
      </c>
      <c r="B28" s="5">
        <v>719.3</v>
      </c>
      <c r="C28" s="4">
        <v>1.4</v>
      </c>
      <c r="D28" s="5">
        <v>1048.5999999999999</v>
      </c>
      <c r="F28" s="1" t="s">
        <v>5</v>
      </c>
      <c r="G28" s="8">
        <v>0.5</v>
      </c>
      <c r="H28" s="8"/>
      <c r="I28" s="8">
        <v>0.6</v>
      </c>
      <c r="J28" s="8"/>
      <c r="K28" s="8">
        <v>0.7</v>
      </c>
      <c r="L28" s="8"/>
      <c r="O28" s="15">
        <f>G28</f>
        <v>0.5</v>
      </c>
      <c r="P28" s="15"/>
      <c r="Q28" s="15">
        <f t="shared" ref="Q28" si="19">I28</f>
        <v>0.6</v>
      </c>
      <c r="R28" s="15"/>
      <c r="S28" s="15">
        <f t="shared" ref="S28" si="20">K28</f>
        <v>0.7</v>
      </c>
      <c r="T28" s="15"/>
    </row>
    <row r="29" spans="1:20" x14ac:dyDescent="0.3">
      <c r="G29" s="1" t="s">
        <v>2</v>
      </c>
      <c r="H29" s="1" t="s">
        <v>12</v>
      </c>
      <c r="I29" s="1" t="s">
        <v>2</v>
      </c>
      <c r="J29" s="1" t="s">
        <v>12</v>
      </c>
      <c r="K29" s="1" t="s">
        <v>2</v>
      </c>
      <c r="L29" s="1" t="s">
        <v>12</v>
      </c>
      <c r="O29" s="14" t="s">
        <v>16</v>
      </c>
      <c r="P29" s="14" t="s">
        <v>17</v>
      </c>
      <c r="Q29" s="14" t="s">
        <v>16</v>
      </c>
      <c r="R29" s="14" t="s">
        <v>17</v>
      </c>
      <c r="S29" s="14" t="s">
        <v>16</v>
      </c>
      <c r="T29" s="14" t="s">
        <v>17</v>
      </c>
    </row>
    <row r="30" spans="1:20" x14ac:dyDescent="0.3">
      <c r="G30" s="5">
        <f t="shared" ref="G30" si="21">$B$4</f>
        <v>202.9</v>
      </c>
      <c r="H30" s="9">
        <f>$K$3-L5</f>
        <v>0.10600000000000001</v>
      </c>
      <c r="I30" s="5">
        <f t="shared" ref="I30" si="22">$B$4</f>
        <v>202.9</v>
      </c>
      <c r="J30" s="9">
        <f>$M$3-N5</f>
        <v>0.12399999999999999</v>
      </c>
      <c r="K30" s="5">
        <f t="shared" ref="K30" si="23">$B$4</f>
        <v>202.9</v>
      </c>
      <c r="L30" s="9">
        <f>$O$3-P5</f>
        <v>0.14700000000000002</v>
      </c>
      <c r="N30" t="s">
        <v>13</v>
      </c>
      <c r="O30" s="14">
        <v>5.6899999999999997E-3</v>
      </c>
      <c r="P30" s="14">
        <v>6.5199999999999998E-3</v>
      </c>
      <c r="Q30" s="14">
        <v>3.0699999999999998E-3</v>
      </c>
      <c r="R30" s="14">
        <v>5.8999999999999999E-3</v>
      </c>
      <c r="S30" s="14">
        <v>6.9800000000000001E-3</v>
      </c>
      <c r="T30" s="14">
        <v>7.6899999999999998E-3</v>
      </c>
    </row>
    <row r="31" spans="1:20" x14ac:dyDescent="0.3">
      <c r="G31" s="5">
        <f t="shared" ref="G31" si="24">$B$6</f>
        <v>428.1</v>
      </c>
      <c r="H31" s="9">
        <f>$K$3-L6</f>
        <v>0.20099999999999998</v>
      </c>
      <c r="I31" s="5">
        <f t="shared" ref="I31" si="25">$B$6</f>
        <v>428.1</v>
      </c>
      <c r="J31" s="9">
        <f>$M$3-N6</f>
        <v>0.24</v>
      </c>
      <c r="K31" s="5">
        <f t="shared" ref="K31" si="26">$B$6</f>
        <v>428.1</v>
      </c>
      <c r="L31" s="9">
        <f>$O$3-P6</f>
        <v>0.28499999999999998</v>
      </c>
      <c r="N31" t="s">
        <v>14</v>
      </c>
      <c r="O31" s="14">
        <v>4.59834E-4</v>
      </c>
      <c r="P31" s="14">
        <v>8.4362400000000001E-6</v>
      </c>
      <c r="Q31" s="14">
        <v>5.6109900000000002E-4</v>
      </c>
      <c r="R31" s="14">
        <v>7.6295399999999998E-6</v>
      </c>
      <c r="S31" s="14">
        <v>6.5187100000000005E-4</v>
      </c>
      <c r="T31" s="14">
        <v>9.9479399999999995E-6</v>
      </c>
    </row>
    <row r="32" spans="1:20" x14ac:dyDescent="0.3">
      <c r="G32" s="5">
        <f t="shared" ref="G32" si="27">$B$8</f>
        <v>632.29999999999995</v>
      </c>
      <c r="H32" s="9">
        <f>$K$3-L7</f>
        <v>0.28700000000000003</v>
      </c>
      <c r="I32" s="5">
        <f t="shared" ref="I32" si="28">$B$8</f>
        <v>632.29999999999995</v>
      </c>
      <c r="J32" s="9">
        <f>$M$3-N7</f>
        <v>0.35100000000000003</v>
      </c>
      <c r="K32" s="5">
        <f t="shared" ref="K32" si="29">$B$8</f>
        <v>632.29999999999995</v>
      </c>
      <c r="L32" s="9">
        <f>$O$3-P7</f>
        <v>0.40900000000000003</v>
      </c>
      <c r="O32" s="14"/>
      <c r="P32" s="14"/>
      <c r="Q32" s="14"/>
      <c r="R32" s="14"/>
      <c r="S32" s="14"/>
      <c r="T32" s="14"/>
    </row>
    <row r="33" spans="6:21" x14ac:dyDescent="0.3">
      <c r="G33" s="5">
        <f t="shared" ref="G33" si="30">$B$10</f>
        <v>801.1</v>
      </c>
      <c r="H33" s="9">
        <f>$K$3-L8</f>
        <v>0.36899999999999999</v>
      </c>
      <c r="I33" s="5">
        <f t="shared" ref="I33" si="31">$B$10</f>
        <v>801.1</v>
      </c>
      <c r="J33" s="9">
        <f>$M$3-N8</f>
        <v>0.44800000000000006</v>
      </c>
      <c r="K33" s="5">
        <f t="shared" ref="K33" si="32">$B$10</f>
        <v>801.1</v>
      </c>
      <c r="L33" s="9">
        <f>$O$3-P8</f>
        <v>0.52200000000000002</v>
      </c>
      <c r="O33" s="14"/>
      <c r="P33" s="14"/>
      <c r="Q33" s="14"/>
      <c r="R33" s="14"/>
      <c r="S33" s="14"/>
      <c r="T33" s="14"/>
    </row>
    <row r="34" spans="6:21" x14ac:dyDescent="0.3">
      <c r="G34" s="5">
        <f t="shared" ref="G34" si="33">$B$12</f>
        <v>914.3</v>
      </c>
      <c r="H34" s="9">
        <f>$K$3-L9</f>
        <v>0.42600000000000005</v>
      </c>
      <c r="I34" s="5">
        <f t="shared" ref="I34" si="34">$B$12</f>
        <v>914.3</v>
      </c>
      <c r="J34" s="9">
        <f>$M$3-N9</f>
        <v>0.51500000000000001</v>
      </c>
      <c r="K34" s="5">
        <f t="shared" ref="K34" si="35">$B$12</f>
        <v>914.3</v>
      </c>
      <c r="L34" s="9">
        <f>$O$3-P9</f>
        <v>0.60199999999999998</v>
      </c>
      <c r="O34" s="14"/>
      <c r="P34" s="14"/>
      <c r="Q34" s="14"/>
      <c r="R34" s="14"/>
      <c r="S34" s="14"/>
      <c r="T34" s="14"/>
    </row>
    <row r="35" spans="6:21" x14ac:dyDescent="0.3">
      <c r="G35" s="5">
        <f t="shared" ref="G35" si="36">$B$14</f>
        <v>992.3</v>
      </c>
      <c r="H35" s="9">
        <f>$K$3-L10</f>
        <v>0.46600000000000008</v>
      </c>
      <c r="I35" s="5">
        <f t="shared" ref="I35" si="37">$B$14</f>
        <v>992.3</v>
      </c>
      <c r="J35" s="9">
        <f>$M$3-N10</f>
        <v>0.56300000000000006</v>
      </c>
      <c r="K35" s="5">
        <f t="shared" ref="K35" si="38">$B$14</f>
        <v>992.3</v>
      </c>
      <c r="L35" s="9">
        <f>$O$3-P10</f>
        <v>0.65800000000000003</v>
      </c>
      <c r="O35" s="14"/>
      <c r="P35" s="14"/>
      <c r="Q35" s="14"/>
      <c r="R35" s="14"/>
      <c r="S35" s="14"/>
      <c r="T35" s="14"/>
    </row>
    <row r="36" spans="6:21" x14ac:dyDescent="0.3">
      <c r="G36" s="5">
        <f t="shared" ref="G36" si="39">$B$16</f>
        <v>1048.5999999999999</v>
      </c>
      <c r="H36" s="9">
        <f>$K$3-L11</f>
        <v>0.49299999999999999</v>
      </c>
      <c r="I36" s="5">
        <f t="shared" ref="I36" si="40">$B$16</f>
        <v>1048.5999999999999</v>
      </c>
      <c r="J36" s="9">
        <f>$M$3-N11</f>
        <v>0.59699999999999998</v>
      </c>
      <c r="K36" s="5">
        <f t="shared" ref="K36" si="41">$B$16</f>
        <v>1048.5999999999999</v>
      </c>
      <c r="L36" s="9">
        <f>$O$3-P11</f>
        <v>0.69799999999999995</v>
      </c>
      <c r="O36" s="14"/>
      <c r="P36" s="14"/>
      <c r="Q36" s="14"/>
      <c r="R36" s="14"/>
      <c r="S36" s="14"/>
      <c r="T36" s="14"/>
    </row>
    <row r="37" spans="6:21" x14ac:dyDescent="0.3">
      <c r="F37" s="1" t="s">
        <v>5</v>
      </c>
      <c r="G37" s="8">
        <v>0.8</v>
      </c>
      <c r="H37" s="8"/>
      <c r="I37" s="8">
        <v>1</v>
      </c>
      <c r="J37" s="8"/>
      <c r="K37" s="8">
        <v>1</v>
      </c>
      <c r="L37" s="8"/>
      <c r="O37" s="15">
        <f>G37</f>
        <v>0.8</v>
      </c>
      <c r="P37" s="15"/>
      <c r="Q37" s="15">
        <f t="shared" ref="Q37" si="42">I37</f>
        <v>1</v>
      </c>
      <c r="R37" s="15"/>
      <c r="S37" s="15">
        <f t="shared" ref="S37" si="43">K37</f>
        <v>1</v>
      </c>
      <c r="T37" s="15"/>
    </row>
    <row r="38" spans="6:21" x14ac:dyDescent="0.3">
      <c r="G38" s="1" t="s">
        <v>2</v>
      </c>
      <c r="H38" s="1" t="s">
        <v>12</v>
      </c>
      <c r="I38" s="1" t="s">
        <v>2</v>
      </c>
      <c r="J38" s="1" t="s">
        <v>12</v>
      </c>
      <c r="K38" s="1" t="s">
        <v>2</v>
      </c>
      <c r="L38" s="1" t="s">
        <v>12</v>
      </c>
      <c r="O38" s="14" t="s">
        <v>16</v>
      </c>
      <c r="P38" s="14" t="s">
        <v>17</v>
      </c>
      <c r="Q38" s="14" t="s">
        <v>16</v>
      </c>
      <c r="R38" s="14" t="s">
        <v>17</v>
      </c>
      <c r="S38" s="14" t="s">
        <v>16</v>
      </c>
      <c r="T38" s="14" t="s">
        <v>17</v>
      </c>
    </row>
    <row r="39" spans="6:21" x14ac:dyDescent="0.3">
      <c r="G39" s="5">
        <f t="shared" ref="G39" si="44">$B$4</f>
        <v>202.9</v>
      </c>
      <c r="H39" s="9">
        <f>$Q$3-R5</f>
        <v>0.16200000000000001</v>
      </c>
      <c r="I39" s="5">
        <f>$B$4</f>
        <v>202.9</v>
      </c>
      <c r="J39" s="9">
        <f>$S$3-T5</f>
        <v>0.20700000000000002</v>
      </c>
      <c r="K39" s="5">
        <f>$B$4</f>
        <v>202.9</v>
      </c>
      <c r="L39" s="9">
        <f>V5-$U$3</f>
        <v>0.19800000000000001</v>
      </c>
      <c r="N39" t="s">
        <v>13</v>
      </c>
      <c r="O39" s="14">
        <v>3.82E-3</v>
      </c>
      <c r="P39" s="14">
        <v>7.1300000000000001E-3</v>
      </c>
      <c r="Q39" s="14">
        <v>-1.0829999999999999E-2</v>
      </c>
      <c r="R39" s="14">
        <v>1.8870000000000001E-2</v>
      </c>
      <c r="S39" s="14">
        <v>9.9059499999999993E-4</v>
      </c>
      <c r="T39" s="14">
        <v>8.3800000000000003E-3</v>
      </c>
    </row>
    <row r="40" spans="6:21" x14ac:dyDescent="0.3">
      <c r="G40" s="5">
        <f t="shared" ref="G40" si="45">$B$6</f>
        <v>428.1</v>
      </c>
      <c r="H40" s="9">
        <f>$Q$3-R6</f>
        <v>0.32499999999999996</v>
      </c>
      <c r="I40" s="5">
        <f t="shared" ref="I40:K40" si="46">$B$6</f>
        <v>428.1</v>
      </c>
      <c r="J40" s="9">
        <f>$S$3-T6</f>
        <v>0.36800000000000005</v>
      </c>
      <c r="K40" s="5">
        <f t="shared" si="46"/>
        <v>428.1</v>
      </c>
      <c r="L40" s="9">
        <f>V6-$U$3</f>
        <v>0.40400000000000003</v>
      </c>
      <c r="N40" t="s">
        <v>14</v>
      </c>
      <c r="O40" s="14">
        <v>7.4950899999999998E-4</v>
      </c>
      <c r="P40" s="14">
        <v>9.2224600000000008E-6</v>
      </c>
      <c r="Q40" s="14">
        <v>9.4983299999999997E-4</v>
      </c>
      <c r="R40" s="14">
        <v>2.4404099999999999E-5</v>
      </c>
      <c r="S40" s="14">
        <v>9.3913199999999997E-4</v>
      </c>
      <c r="T40" s="14">
        <v>1.08323E-5</v>
      </c>
    </row>
    <row r="41" spans="6:21" x14ac:dyDescent="0.3">
      <c r="G41" s="5">
        <f t="shared" ref="G41" si="47">$B$8</f>
        <v>632.29999999999995</v>
      </c>
      <c r="H41" s="9">
        <f>$Q$3-R7</f>
        <v>0.47</v>
      </c>
      <c r="I41" s="5">
        <f t="shared" ref="I41:K41" si="48">$B$8</f>
        <v>632.29999999999995</v>
      </c>
      <c r="J41" s="9">
        <f>$S$3-T7</f>
        <v>0.58499999999999996</v>
      </c>
      <c r="K41" s="5">
        <f t="shared" si="48"/>
        <v>632.29999999999995</v>
      </c>
      <c r="L41" s="9">
        <f>V7-$U$3</f>
        <v>0.58600000000000008</v>
      </c>
      <c r="Q41" s="5"/>
      <c r="R41" s="9"/>
    </row>
    <row r="42" spans="6:21" x14ac:dyDescent="0.3">
      <c r="G42" s="5">
        <f t="shared" ref="G42" si="49">$B$10</f>
        <v>801.1</v>
      </c>
      <c r="H42" s="9">
        <f>$Q$3-R8</f>
        <v>0.59599999999999997</v>
      </c>
      <c r="I42" s="5">
        <f t="shared" ref="I42:K42" si="50">$B$10</f>
        <v>801.1</v>
      </c>
      <c r="J42" s="9">
        <f>$S$3-T8</f>
        <v>0.74399999999999999</v>
      </c>
      <c r="K42" s="5">
        <f t="shared" si="50"/>
        <v>801.1</v>
      </c>
      <c r="L42" s="9">
        <f>V8-$U$3</f>
        <v>0.7430000000000001</v>
      </c>
      <c r="Q42" s="5"/>
      <c r="R42" s="9"/>
    </row>
    <row r="43" spans="6:21" x14ac:dyDescent="0.3">
      <c r="G43" s="5">
        <f t="shared" ref="G43" si="51">$B$12</f>
        <v>914.3</v>
      </c>
      <c r="H43" s="9">
        <f>$Q$3-R9</f>
        <v>0.68699999999999994</v>
      </c>
      <c r="I43" s="5">
        <f t="shared" ref="I43:K43" si="52">$B$12</f>
        <v>914.3</v>
      </c>
      <c r="J43" s="9">
        <f>$S$3-T9</f>
        <v>0.85000000000000009</v>
      </c>
      <c r="K43" s="5">
        <f t="shared" si="52"/>
        <v>914.3</v>
      </c>
      <c r="L43" s="9">
        <f>V9-$U$3</f>
        <v>0.85699999999999998</v>
      </c>
      <c r="O43" s="1" t="s">
        <v>5</v>
      </c>
      <c r="P43" t="s">
        <v>18</v>
      </c>
      <c r="Q43" s="5" t="s">
        <v>19</v>
      </c>
      <c r="R43" s="9"/>
      <c r="S43" t="str">
        <f>O43</f>
        <v>Iобр, мА</v>
      </c>
      <c r="T43" t="str">
        <f t="shared" ref="T43:U43" si="53">P43</f>
        <v>k</v>
      </c>
      <c r="U43" t="str">
        <f t="shared" si="53"/>
        <v>sigma k</v>
      </c>
    </row>
    <row r="44" spans="6:21" x14ac:dyDescent="0.3">
      <c r="G44" s="5">
        <f t="shared" ref="G44" si="54">$B$14</f>
        <v>992.3</v>
      </c>
      <c r="H44" s="9">
        <f>$Q$3-R10</f>
        <v>0.751</v>
      </c>
      <c r="I44" s="5">
        <f t="shared" ref="I44:K44" si="55">$B$14</f>
        <v>992.3</v>
      </c>
      <c r="J44" s="9">
        <f>$S$3-T10</f>
        <v>0.94100000000000006</v>
      </c>
      <c r="K44" s="5">
        <f t="shared" si="55"/>
        <v>992.3</v>
      </c>
      <c r="L44" s="9">
        <f>V10-$U$3</f>
        <v>0.94199999999999995</v>
      </c>
      <c r="O44" s="4">
        <f>G19</f>
        <v>0.15</v>
      </c>
      <c r="P44" s="16">
        <f>O22*1000</f>
        <v>0.133629</v>
      </c>
      <c r="Q44" s="16">
        <f>P22*1000</f>
        <v>1.24416E-3</v>
      </c>
      <c r="R44" s="9"/>
      <c r="S44" s="17">
        <f>O44/1000</f>
        <v>1.4999999999999999E-4</v>
      </c>
      <c r="T44" s="17">
        <f>P44/1000</f>
        <v>1.3362899999999999E-4</v>
      </c>
      <c r="U44" s="17">
        <f>Q44/1000</f>
        <v>1.24416E-6</v>
      </c>
    </row>
    <row r="45" spans="6:21" x14ac:dyDescent="0.3">
      <c r="G45" s="5">
        <f t="shared" ref="G45" si="56">$B$16</f>
        <v>1048.5999999999999</v>
      </c>
      <c r="H45" s="9">
        <f>$Q$3-R11</f>
        <v>0.79799999999999993</v>
      </c>
      <c r="I45" s="5">
        <f t="shared" ref="I45:K45" si="57">$B$16</f>
        <v>1048.5999999999999</v>
      </c>
      <c r="J45" s="9">
        <f>$S$3-T11</f>
        <v>0.99700000000000011</v>
      </c>
      <c r="K45" s="5">
        <f t="shared" si="57"/>
        <v>1048.5999999999999</v>
      </c>
      <c r="L45" s="9">
        <f>V11-$U$3</f>
        <v>0.9910000000000001</v>
      </c>
      <c r="O45" s="4">
        <f>I19</f>
        <v>0.3</v>
      </c>
      <c r="P45" s="16">
        <f>Q22*1000</f>
        <v>0.27663100000000002</v>
      </c>
      <c r="Q45" s="16">
        <f>R22*1000</f>
        <v>2.71814E-3</v>
      </c>
      <c r="R45" s="9"/>
      <c r="S45" s="17">
        <f t="shared" ref="S45:S52" si="58">O45/1000</f>
        <v>2.9999999999999997E-4</v>
      </c>
      <c r="T45" s="17">
        <f t="shared" ref="T45:T52" si="59">P45/1000</f>
        <v>2.76631E-4</v>
      </c>
      <c r="U45" s="17">
        <f t="shared" ref="U45:U52" si="60">Q45/1000</f>
        <v>2.7181400000000001E-6</v>
      </c>
    </row>
    <row r="46" spans="6:21" x14ac:dyDescent="0.3">
      <c r="O46" s="4">
        <f>K19</f>
        <v>0.4</v>
      </c>
      <c r="P46" s="16">
        <f>S22*1000</f>
        <v>0.370778</v>
      </c>
      <c r="Q46" s="16">
        <f>T22*1000</f>
        <v>5.3694699999999995E-3</v>
      </c>
      <c r="S46" s="17">
        <f t="shared" si="58"/>
        <v>4.0000000000000002E-4</v>
      </c>
      <c r="T46" s="17">
        <f t="shared" si="59"/>
        <v>3.7077799999999999E-4</v>
      </c>
      <c r="U46" s="17">
        <f t="shared" si="60"/>
        <v>5.3694699999999996E-6</v>
      </c>
    </row>
    <row r="47" spans="6:21" x14ac:dyDescent="0.3">
      <c r="O47" s="4">
        <f>G28</f>
        <v>0.5</v>
      </c>
      <c r="P47" s="16">
        <f>O31*1000</f>
        <v>0.45983400000000002</v>
      </c>
      <c r="Q47" s="16">
        <f>P31*1000</f>
        <v>8.4362399999999994E-3</v>
      </c>
      <c r="S47" s="17">
        <f t="shared" si="58"/>
        <v>5.0000000000000001E-4</v>
      </c>
      <c r="T47" s="17">
        <f t="shared" si="59"/>
        <v>4.59834E-4</v>
      </c>
      <c r="U47" s="17">
        <f t="shared" si="60"/>
        <v>8.4362400000000001E-6</v>
      </c>
    </row>
    <row r="48" spans="6:21" x14ac:dyDescent="0.3">
      <c r="O48" s="4">
        <f>I28</f>
        <v>0.6</v>
      </c>
      <c r="P48" s="16">
        <f>Q31*1000</f>
        <v>0.56109900000000001</v>
      </c>
      <c r="Q48" s="16">
        <f>R31*1000</f>
        <v>7.6295399999999998E-3</v>
      </c>
      <c r="S48" s="17">
        <f t="shared" si="58"/>
        <v>5.9999999999999995E-4</v>
      </c>
      <c r="T48" s="17">
        <f t="shared" si="59"/>
        <v>5.6109900000000002E-4</v>
      </c>
      <c r="U48" s="17">
        <f t="shared" si="60"/>
        <v>7.6295399999999998E-6</v>
      </c>
    </row>
    <row r="49" spans="14:21" x14ac:dyDescent="0.3">
      <c r="O49" s="4">
        <f>K28</f>
        <v>0.7</v>
      </c>
      <c r="P49" s="16">
        <f>S31*1000</f>
        <v>0.65187100000000009</v>
      </c>
      <c r="Q49" s="16">
        <f>T31*1000</f>
        <v>9.9479399999999989E-3</v>
      </c>
      <c r="S49" s="17">
        <f t="shared" si="58"/>
        <v>6.9999999999999999E-4</v>
      </c>
      <c r="T49" s="17">
        <f t="shared" si="59"/>
        <v>6.5187100000000005E-4</v>
      </c>
      <c r="U49" s="17">
        <f t="shared" si="60"/>
        <v>9.9479399999999995E-6</v>
      </c>
    </row>
    <row r="50" spans="14:21" x14ac:dyDescent="0.3">
      <c r="O50" s="4">
        <f>G37</f>
        <v>0.8</v>
      </c>
      <c r="P50" s="16">
        <f>O40*1000</f>
        <v>0.74950899999999998</v>
      </c>
      <c r="Q50" s="16">
        <f>P40*1000</f>
        <v>9.22246E-3</v>
      </c>
      <c r="S50" s="17">
        <f t="shared" si="58"/>
        <v>8.0000000000000004E-4</v>
      </c>
      <c r="T50" s="17">
        <f t="shared" si="59"/>
        <v>7.4950899999999998E-4</v>
      </c>
      <c r="U50" s="17">
        <f t="shared" si="60"/>
        <v>9.2224600000000008E-6</v>
      </c>
    </row>
    <row r="51" spans="14:21" x14ac:dyDescent="0.3">
      <c r="O51" s="4">
        <f>I37</f>
        <v>1</v>
      </c>
      <c r="P51" s="16">
        <f>Q40*1000</f>
        <v>0.94983299999999993</v>
      </c>
      <c r="Q51" s="16">
        <f>R40*1000</f>
        <v>2.4404099999999998E-2</v>
      </c>
      <c r="S51" s="17">
        <f t="shared" si="58"/>
        <v>1E-3</v>
      </c>
      <c r="T51" s="17">
        <f t="shared" si="59"/>
        <v>9.4983299999999997E-4</v>
      </c>
      <c r="U51" s="17">
        <f t="shared" si="60"/>
        <v>2.4404099999999999E-5</v>
      </c>
    </row>
    <row r="52" spans="14:21" x14ac:dyDescent="0.3">
      <c r="O52" s="4">
        <f>K37</f>
        <v>1</v>
      </c>
      <c r="P52" s="16">
        <f>S40*1000</f>
        <v>0.93913199999999997</v>
      </c>
      <c r="Q52" s="16">
        <f>T40*1000</f>
        <v>1.08323E-2</v>
      </c>
      <c r="S52" s="17">
        <f t="shared" si="58"/>
        <v>1E-3</v>
      </c>
      <c r="T52" s="17">
        <f t="shared" si="59"/>
        <v>9.3913199999999997E-4</v>
      </c>
      <c r="U52" s="17">
        <f t="shared" si="60"/>
        <v>1.08323E-5</v>
      </c>
    </row>
    <row r="55" spans="14:21" x14ac:dyDescent="0.3">
      <c r="O55" t="s">
        <v>20</v>
      </c>
      <c r="P55" t="s">
        <v>21</v>
      </c>
      <c r="Q55" t="s">
        <v>22</v>
      </c>
      <c r="R55" t="s">
        <v>23</v>
      </c>
    </row>
    <row r="56" spans="14:21" x14ac:dyDescent="0.3">
      <c r="O56">
        <v>-8.4100000000000008E-3</v>
      </c>
      <c r="P56" s="10">
        <v>6.3568200000000004E-4</v>
      </c>
      <c r="Q56">
        <v>0.94740000000000002</v>
      </c>
      <c r="R56">
        <v>2.3400000000000001E-3</v>
      </c>
    </row>
    <row r="58" spans="14:21" x14ac:dyDescent="0.3">
      <c r="O58" s="10">
        <v>-8.4054200000000006E-6</v>
      </c>
      <c r="P58" s="10">
        <v>6.3568200000000004E-7</v>
      </c>
    </row>
    <row r="59" spans="14:21" x14ac:dyDescent="0.3">
      <c r="N59" t="s">
        <v>24</v>
      </c>
      <c r="O59" s="13">
        <v>0.94740000000000002</v>
      </c>
      <c r="P59" s="13">
        <v>2.3400000000000001E-3</v>
      </c>
    </row>
    <row r="60" spans="14:21" x14ac:dyDescent="0.3">
      <c r="O60" s="12">
        <f>O59*10^6</f>
        <v>947400</v>
      </c>
      <c r="P60" s="12">
        <f>P59*10^6</f>
        <v>2340</v>
      </c>
    </row>
    <row r="61" spans="14:21" x14ac:dyDescent="0.3">
      <c r="N61" t="s">
        <v>25</v>
      </c>
      <c r="O61" s="10">
        <f>O59*1*10^-3</f>
        <v>9.4740000000000004E-4</v>
      </c>
      <c r="P61" s="10">
        <f>O61*SQRT((P59/O59)^2+(0.01/1)^2)</f>
        <v>9.7587025776995592E-6</v>
      </c>
    </row>
    <row r="62" spans="14:21" x14ac:dyDescent="0.3">
      <c r="O62" s="10">
        <f>O61*10^9</f>
        <v>947400</v>
      </c>
      <c r="P62" s="10">
        <f>P61*10^9</f>
        <v>9758.7025776995597</v>
      </c>
    </row>
    <row r="63" spans="14:21" x14ac:dyDescent="0.3">
      <c r="O63" s="10">
        <f>1/(O61*1.6*10^-19)</f>
        <v>6.5970023221448178E+21</v>
      </c>
      <c r="P63" s="10">
        <f>O63*P61/O61</f>
        <v>6.7952484237074735E+19</v>
      </c>
    </row>
    <row r="64" spans="14:21" x14ac:dyDescent="0.3">
      <c r="O64" s="12">
        <f>O63/10^19</f>
        <v>659.70023221448173</v>
      </c>
      <c r="P64" s="12">
        <f>P63/10^19</f>
        <v>6.7952484237074735</v>
      </c>
    </row>
  </sheetData>
  <mergeCells count="37">
    <mergeCell ref="G19:H19"/>
    <mergeCell ref="I19:J19"/>
    <mergeCell ref="K19:L19"/>
    <mergeCell ref="G28:H28"/>
    <mergeCell ref="I28:J28"/>
    <mergeCell ref="K28:L28"/>
    <mergeCell ref="G37:H37"/>
    <mergeCell ref="I37:J37"/>
    <mergeCell ref="K37:L37"/>
    <mergeCell ref="O19:P19"/>
    <mergeCell ref="O28:P28"/>
    <mergeCell ref="O37:P37"/>
    <mergeCell ref="Q19:R19"/>
    <mergeCell ref="S19:T19"/>
    <mergeCell ref="Q28:R28"/>
    <mergeCell ref="S28:T28"/>
    <mergeCell ref="Q37:R37"/>
    <mergeCell ref="S37:T37"/>
    <mergeCell ref="E2:F2"/>
    <mergeCell ref="E3:F3"/>
    <mergeCell ref="G2:H2"/>
    <mergeCell ref="I2:J2"/>
    <mergeCell ref="K2:L2"/>
    <mergeCell ref="O2:P2"/>
    <mergeCell ref="G3:H3"/>
    <mergeCell ref="I3:J3"/>
    <mergeCell ref="K3:L3"/>
    <mergeCell ref="M3:N3"/>
    <mergeCell ref="O3:P3"/>
    <mergeCell ref="M2:N2"/>
    <mergeCell ref="U1:V1"/>
    <mergeCell ref="Q2:R2"/>
    <mergeCell ref="S2:T2"/>
    <mergeCell ref="U2:V2"/>
    <mergeCell ref="Q3:R3"/>
    <mergeCell ref="S3:T3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2021-11-11T13:36:31Z</dcterms:created>
  <dcterms:modified xsi:type="dcterms:W3CDTF">2021-11-14T16:21:17Z</dcterms:modified>
</cp:coreProperties>
</file>