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plukci/Desktop/Лабы/3.4.2/"/>
    </mc:Choice>
  </mc:AlternateContent>
  <xr:revisionPtr revIDLastSave="0" documentId="13_ncr:1_{84B85DC1-1188-234D-B2C4-6E5E8F4700DA}" xr6:coauthVersionLast="45" xr6:coauthVersionMax="45" xr10:uidLastSave="{00000000-0000-0000-0000-000000000000}"/>
  <bookViews>
    <workbookView xWindow="0" yWindow="460" windowWidth="28800" windowHeight="15800" xr2:uid="{3E2DE969-B88F-6145-BB26-40B35C78CD68}"/>
  </bookViews>
  <sheets>
    <sheet name="Лист1" sheetId="1" r:id="rId1"/>
  </sheets>
  <definedNames>
    <definedName name="_xlchart.v1.0" hidden="1">Лист1!$C$5:$C$19</definedName>
    <definedName name="_xlchart.v1.1" hidden="1">Лист1!$G$5:$G$19</definedName>
    <definedName name="_xlchart.v1.4" hidden="1">Лист1!$C$5:$C$19</definedName>
    <definedName name="_xlchart.v1.5" hidden="1">Лист1!$F$5:$F$19</definedName>
    <definedName name="_xlchart.v1.6" hidden="1">Лист1!$C$5:$C$19</definedName>
    <definedName name="_xlchart.v1.7" hidden="1">Лист1!$F$5:$F$19</definedName>
    <definedName name="_xlchart.v2.2" hidden="1">Лист1!$C$5:$C$19</definedName>
    <definedName name="_xlchart.v2.3" hidden="1">Лист1!$G$5:$G$19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8" i="1" l="1"/>
  <c r="D48" i="1"/>
  <c r="C48" i="1"/>
  <c r="F46" i="1"/>
  <c r="D46" i="1"/>
  <c r="C46" i="1"/>
  <c r="G43" i="1"/>
  <c r="D43" i="1"/>
  <c r="E43" i="1"/>
  <c r="F43" i="1"/>
  <c r="C43" i="1"/>
  <c r="G33" i="1"/>
  <c r="G34" i="1"/>
  <c r="G35" i="1"/>
  <c r="G36" i="1"/>
  <c r="G37" i="1"/>
  <c r="G38" i="1"/>
  <c r="G39" i="1"/>
  <c r="G40" i="1"/>
  <c r="G41" i="1"/>
  <c r="G32" i="1"/>
  <c r="F33" i="1"/>
  <c r="F34" i="1"/>
  <c r="F35" i="1"/>
  <c r="F36" i="1"/>
  <c r="F37" i="1"/>
  <c r="F38" i="1"/>
  <c r="F39" i="1"/>
  <c r="F40" i="1"/>
  <c r="F41" i="1"/>
  <c r="F32" i="1"/>
  <c r="E39" i="1"/>
  <c r="E37" i="1"/>
  <c r="E35" i="1"/>
  <c r="E33" i="1"/>
  <c r="E38" i="1"/>
  <c r="E40" i="1"/>
  <c r="G11" i="1"/>
  <c r="G12" i="1"/>
  <c r="G13" i="1"/>
  <c r="G14" i="1"/>
  <c r="G15" i="1"/>
  <c r="G16" i="1"/>
  <c r="G17" i="1"/>
  <c r="G18" i="1"/>
  <c r="G19" i="1"/>
  <c r="E32" i="1"/>
  <c r="E34" i="1"/>
  <c r="E36" i="1"/>
  <c r="E41" i="1"/>
  <c r="G2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  <c r="F19" i="1" l="1"/>
  <c r="F18" i="1"/>
  <c r="F17" i="1"/>
  <c r="F16" i="1"/>
  <c r="F15" i="1"/>
  <c r="F14" i="1"/>
  <c r="F13" i="1"/>
  <c r="F12" i="1"/>
  <c r="F11" i="1"/>
  <c r="F10" i="1"/>
  <c r="G10" i="1" s="1"/>
  <c r="F9" i="1"/>
  <c r="G9" i="1" s="1"/>
  <c r="F8" i="1"/>
  <c r="G8" i="1"/>
  <c r="F7" i="1"/>
  <c r="G7" i="1" s="1"/>
  <c r="G6" i="1"/>
  <c r="F6" i="1"/>
  <c r="F5" i="1"/>
  <c r="G5" i="1" s="1"/>
</calcChain>
</file>

<file path=xl/sharedStrings.xml><?xml version="1.0" encoding="utf-8"?>
<sst xmlns="http://schemas.openxmlformats.org/spreadsheetml/2006/main" count="19" uniqueCount="19">
  <si>
    <t>T, °C</t>
  </si>
  <si>
    <t>𝛕, мкс</t>
  </si>
  <si>
    <t>ℰ, мкВ</t>
  </si>
  <si>
    <t>𝛕_0, мкс</t>
  </si>
  <si>
    <t>𝛕^2 - 𝛕_0^2</t>
  </si>
  <si>
    <t>𝝒, °C/мВ</t>
  </si>
  <si>
    <t>ΔT</t>
  </si>
  <si>
    <r>
      <t>1/(𝛕</t>
    </r>
    <r>
      <rPr>
        <vertAlign val="superscript"/>
        <sz val="12"/>
        <color theme="1"/>
        <rFont val="Calibri (Основной текст)"/>
        <charset val="204"/>
      </rPr>
      <t>2</t>
    </r>
    <r>
      <rPr>
        <sz val="12"/>
        <color theme="1"/>
        <rFont val="Calibri"/>
        <family val="2"/>
        <charset val="204"/>
        <scheme val="minor"/>
      </rPr>
      <t xml:space="preserve"> - 𝛕</t>
    </r>
    <r>
      <rPr>
        <vertAlign val="subscript"/>
        <sz val="12"/>
        <color theme="1"/>
        <rFont val="Calibri (Основной текст)"/>
        <charset val="204"/>
      </rPr>
      <t>0</t>
    </r>
    <r>
      <rPr>
        <vertAlign val="superscript"/>
        <sz val="12"/>
        <color theme="1"/>
        <rFont val="Calibri (Основной текст)"/>
        <charset val="204"/>
      </rPr>
      <t>2</t>
    </r>
    <r>
      <rPr>
        <sz val="12"/>
        <color theme="1"/>
        <rFont val="Calibri (Основной текст)"/>
        <charset val="204"/>
      </rPr>
      <t>)</t>
    </r>
  </si>
  <si>
    <t>x</t>
  </si>
  <si>
    <t>y</t>
  </si>
  <si>
    <t>xy</t>
  </si>
  <si>
    <t>x2</t>
  </si>
  <si>
    <t>y2</t>
  </si>
  <si>
    <t>b</t>
  </si>
  <si>
    <t>a</t>
  </si>
  <si>
    <t>x0</t>
  </si>
  <si>
    <t>σb</t>
  </si>
  <si>
    <t>σa</t>
  </si>
  <si>
    <t>σx0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</si>
</sst>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charset val="204"/>
      <scheme val="minor"/>
    </font>
    <font>
      <vertAlign val="superscript"/>
      <sz val="12"/>
      <color theme="1"/>
      <name val="Calibri (Основной текст)"/>
      <charset val="204"/>
    </font>
    <font>
      <vertAlign val="subscript"/>
      <sz val="12"/>
      <color theme="1"/>
      <name val="Calibri (Основной текст)"/>
      <charset val="204"/>
    </font>
    <font>
      <sz val="12"/>
      <color theme="1"/>
      <name val="Calibri (Основной текст)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Лист1!$C$5:$C$19</c:f>
              <c:numCache>
                <c:formatCode>General</c:formatCode>
                <c:ptCount val="15"/>
                <c:pt idx="0">
                  <c:v>12.1</c:v>
                </c:pt>
                <c:pt idx="1">
                  <c:v>14.02</c:v>
                </c:pt>
                <c:pt idx="2">
                  <c:v>16.059999999999999</c:v>
                </c:pt>
                <c:pt idx="3">
                  <c:v>18.04</c:v>
                </c:pt>
                <c:pt idx="4">
                  <c:v>20.14</c:v>
                </c:pt>
                <c:pt idx="5" formatCode="0.00">
                  <c:v>22.01</c:v>
                </c:pt>
                <c:pt idx="6" formatCode="0.00">
                  <c:v>24.02</c:v>
                </c:pt>
                <c:pt idx="7">
                  <c:v>26.05</c:v>
                </c:pt>
                <c:pt idx="8">
                  <c:v>28.04</c:v>
                </c:pt>
                <c:pt idx="9">
                  <c:v>30.07</c:v>
                </c:pt>
                <c:pt idx="10">
                  <c:v>32.04</c:v>
                </c:pt>
                <c:pt idx="11">
                  <c:v>34.049999999999997</c:v>
                </c:pt>
                <c:pt idx="12">
                  <c:v>36.049999999999997</c:v>
                </c:pt>
                <c:pt idx="13">
                  <c:v>38.049999999999997</c:v>
                </c:pt>
                <c:pt idx="14">
                  <c:v>40.06</c:v>
                </c:pt>
              </c:numCache>
            </c:numRef>
          </c:xVal>
          <c:yVal>
            <c:numRef>
              <c:f>Лист1!$F$5:$F$19</c:f>
              <c:numCache>
                <c:formatCode>General</c:formatCode>
                <c:ptCount val="15"/>
                <c:pt idx="0">
                  <c:v>36.410103999999976</c:v>
                </c:pt>
                <c:pt idx="1">
                  <c:v>34.698411000000007</c:v>
                </c:pt>
                <c:pt idx="2">
                  <c:v>32.399943999999977</c:v>
                </c:pt>
                <c:pt idx="3">
                  <c:v>29.595999999999989</c:v>
                </c:pt>
                <c:pt idx="4">
                  <c:v>21.129291000000009</c:v>
                </c:pt>
                <c:pt idx="5">
                  <c:v>17.090999999999994</c:v>
                </c:pt>
                <c:pt idx="6">
                  <c:v>10.386379000000005</c:v>
                </c:pt>
                <c:pt idx="7">
                  <c:v>7.0751590000000135</c:v>
                </c:pt>
                <c:pt idx="8">
                  <c:v>5.4983109999999868</c:v>
                </c:pt>
                <c:pt idx="9">
                  <c:v>4.4363440000000054</c:v>
                </c:pt>
                <c:pt idx="10">
                  <c:v>3.861510999999993</c:v>
                </c:pt>
                <c:pt idx="11">
                  <c:v>3.3439589999999839</c:v>
                </c:pt>
                <c:pt idx="12">
                  <c:v>2.9936559999999872</c:v>
                </c:pt>
                <c:pt idx="13">
                  <c:v>2.7176110000000051</c:v>
                </c:pt>
                <c:pt idx="14">
                  <c:v>2.4970990000000057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1-5D47-9F72-57553EEF5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857791"/>
        <c:axId val="2015859423"/>
      </c:scatterChart>
      <c:valAx>
        <c:axId val="201585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5859423"/>
        <c:crosses val="autoZero"/>
        <c:crossBetween val="midCat"/>
      </c:valAx>
      <c:valAx>
        <c:axId val="201585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585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Лист1!$C$5:$C$19</c:f>
              <c:numCache>
                <c:formatCode>General</c:formatCode>
                <c:ptCount val="15"/>
                <c:pt idx="0">
                  <c:v>12.1</c:v>
                </c:pt>
                <c:pt idx="1">
                  <c:v>14.02</c:v>
                </c:pt>
                <c:pt idx="2">
                  <c:v>16.059999999999999</c:v>
                </c:pt>
                <c:pt idx="3">
                  <c:v>18.04</c:v>
                </c:pt>
                <c:pt idx="4">
                  <c:v>20.14</c:v>
                </c:pt>
                <c:pt idx="5" formatCode="0.00">
                  <c:v>22.01</c:v>
                </c:pt>
                <c:pt idx="6" formatCode="0.00">
                  <c:v>24.02</c:v>
                </c:pt>
                <c:pt idx="7">
                  <c:v>26.05</c:v>
                </c:pt>
                <c:pt idx="8">
                  <c:v>28.04</c:v>
                </c:pt>
                <c:pt idx="9">
                  <c:v>30.07</c:v>
                </c:pt>
                <c:pt idx="10">
                  <c:v>32.04</c:v>
                </c:pt>
                <c:pt idx="11">
                  <c:v>34.049999999999997</c:v>
                </c:pt>
                <c:pt idx="12">
                  <c:v>36.049999999999997</c:v>
                </c:pt>
                <c:pt idx="13">
                  <c:v>38.049999999999997</c:v>
                </c:pt>
                <c:pt idx="14">
                  <c:v>40.06</c:v>
                </c:pt>
              </c:numCache>
            </c:numRef>
          </c:xVal>
          <c:yVal>
            <c:numRef>
              <c:f>Лист1!$G$5:$G$19</c:f>
              <c:numCache>
                <c:formatCode>General</c:formatCode>
                <c:ptCount val="15"/>
                <c:pt idx="0">
                  <c:v>2.7464903698160289E-2</c:v>
                </c:pt>
                <c:pt idx="1">
                  <c:v>2.881976353326381E-2</c:v>
                </c:pt>
                <c:pt idx="2">
                  <c:v>3.0864250876483017E-2</c:v>
                </c:pt>
                <c:pt idx="3">
                  <c:v>3.3788349776996907E-2</c:v>
                </c:pt>
                <c:pt idx="4">
                  <c:v>4.7327664709620382E-2</c:v>
                </c:pt>
                <c:pt idx="5">
                  <c:v>5.8510327072728359E-2</c:v>
                </c:pt>
                <c:pt idx="6">
                  <c:v>9.6279945108877649E-2</c:v>
                </c:pt>
                <c:pt idx="7">
                  <c:v>0.14133957978894865</c:v>
                </c:pt>
                <c:pt idx="8">
                  <c:v>0.18187403368052524</c:v>
                </c:pt>
                <c:pt idx="9">
                  <c:v>0.22541083378565746</c:v>
                </c:pt>
                <c:pt idx="10">
                  <c:v>0.25896598507682661</c:v>
                </c:pt>
                <c:pt idx="11">
                  <c:v>0.29904672874278804</c:v>
                </c:pt>
                <c:pt idx="12">
                  <c:v>0.33403971598607329</c:v>
                </c:pt>
                <c:pt idx="13">
                  <c:v>0.36797025034119973</c:v>
                </c:pt>
                <c:pt idx="14">
                  <c:v>0.40046469923699368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6-684A-8F2F-C91A53878EB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3.3"/>
            <c:dispRSqr val="0"/>
            <c:dispEq val="0"/>
          </c:trendline>
          <c:xVal>
            <c:numRef>
              <c:f>Лист1!$C$10:$C$19</c:f>
              <c:numCache>
                <c:formatCode>0.00</c:formatCode>
                <c:ptCount val="10"/>
                <c:pt idx="0">
                  <c:v>22.01</c:v>
                </c:pt>
                <c:pt idx="1">
                  <c:v>24.02</c:v>
                </c:pt>
                <c:pt idx="2" formatCode="General">
                  <c:v>26.05</c:v>
                </c:pt>
                <c:pt idx="3" formatCode="General">
                  <c:v>28.04</c:v>
                </c:pt>
                <c:pt idx="4" formatCode="General">
                  <c:v>30.07</c:v>
                </c:pt>
                <c:pt idx="5" formatCode="General">
                  <c:v>32.04</c:v>
                </c:pt>
                <c:pt idx="6" formatCode="General">
                  <c:v>34.049999999999997</c:v>
                </c:pt>
                <c:pt idx="7" formatCode="General">
                  <c:v>36.049999999999997</c:v>
                </c:pt>
                <c:pt idx="8" formatCode="General">
                  <c:v>38.049999999999997</c:v>
                </c:pt>
                <c:pt idx="9" formatCode="General">
                  <c:v>40.06</c:v>
                </c:pt>
              </c:numCache>
            </c:numRef>
          </c:xVal>
          <c:yVal>
            <c:numRef>
              <c:f>Лист1!$G$10:$G$19</c:f>
              <c:numCache>
                <c:formatCode>General</c:formatCode>
                <c:ptCount val="10"/>
                <c:pt idx="0">
                  <c:v>5.8510327072728359E-2</c:v>
                </c:pt>
                <c:pt idx="1">
                  <c:v>9.6279945108877649E-2</c:v>
                </c:pt>
                <c:pt idx="2">
                  <c:v>0.14133957978894865</c:v>
                </c:pt>
                <c:pt idx="3">
                  <c:v>0.18187403368052524</c:v>
                </c:pt>
                <c:pt idx="4">
                  <c:v>0.22541083378565746</c:v>
                </c:pt>
                <c:pt idx="5">
                  <c:v>0.25896598507682661</c:v>
                </c:pt>
                <c:pt idx="6">
                  <c:v>0.29904672874278804</c:v>
                </c:pt>
                <c:pt idx="7">
                  <c:v>0.33403971598607329</c:v>
                </c:pt>
                <c:pt idx="8">
                  <c:v>0.36797025034119973</c:v>
                </c:pt>
                <c:pt idx="9">
                  <c:v>0.40046469923699368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B6-684A-8F2F-C91A53878EB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Лист1!$G$20</c:f>
              <c:numCache>
                <c:formatCode>0.00</c:formatCode>
                <c:ptCount val="1"/>
                <c:pt idx="0">
                  <c:v>18.717405262563091</c:v>
                </c:pt>
              </c:numCache>
            </c:numRef>
          </c:xVal>
          <c:yVal>
            <c:numRef>
              <c:f>Лист1!$C$20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B6-684A-8F2F-C91A5387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398287"/>
        <c:axId val="2003548271"/>
      </c:scatterChart>
      <c:valAx>
        <c:axId val="200339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sz="1000" b="0" i="0" u="none" strike="noStrike" baseline="0">
                    <a:effectLst/>
                  </a:rPr>
                  <a:t>T, °C</a:t>
                </a:r>
                <a:r>
                  <a:rPr lang="en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3548271"/>
        <c:crosses val="autoZero"/>
        <c:crossBetween val="midCat"/>
      </c:valAx>
      <c:valAx>
        <c:axId val="200354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1/(𝛕</a:t>
                </a:r>
                <a:r>
                  <a:rPr lang="ru-RU" sz="1000" b="0" i="0" u="none" strike="noStrike" baseline="30000">
                    <a:effectLst/>
                  </a:rPr>
                  <a:t>2</a:t>
                </a:r>
                <a:r>
                  <a:rPr lang="ru-RU" sz="1000" b="0" i="0" u="none" strike="noStrike" baseline="0">
                    <a:effectLst/>
                  </a:rPr>
                  <a:t> - 𝛕</a:t>
                </a:r>
                <a:r>
                  <a:rPr lang="ru-RU" sz="1000" b="0" i="0" u="none" strike="noStrike" baseline="-25000">
                    <a:effectLst/>
                  </a:rPr>
                  <a:t>0</a:t>
                </a:r>
                <a:r>
                  <a:rPr lang="ru-RU" sz="1000" b="0" i="0" u="none" strike="noStrike" baseline="30000">
                    <a:effectLst/>
                  </a:rPr>
                  <a:t>2</a:t>
                </a:r>
                <a:r>
                  <a:rPr lang="ru-RU" sz="1000" b="0" i="0" u="none" strike="noStrike" baseline="0">
                    <a:effectLst/>
                  </a:rPr>
                  <a:t>)</a:t>
                </a:r>
                <a:r>
                  <a:rPr lang="en-US" sz="1000" b="0" i="0" u="none" strike="noStrike" baseline="0">
                    <a:effectLst/>
                  </a:rPr>
                  <a:t>, </a:t>
                </a:r>
                <a:r>
                  <a:rPr lang="ru-RU" sz="1000" b="0" i="0" u="none" strike="noStrike" baseline="0">
                    <a:effectLst/>
                  </a:rPr>
                  <a:t>мкс</a:t>
                </a:r>
                <a:r>
                  <a:rPr lang="ru-RU" sz="1000" b="0" i="0" u="none" strike="noStrike" baseline="30000">
                    <a:effectLst/>
                  </a:rPr>
                  <a:t>-2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339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508000</xdr:colOff>
      <xdr:row>1</xdr:row>
      <xdr:rowOff>82550</xdr:rowOff>
    </xdr:from>
    <xdr:to>
      <xdr:col>20</xdr:col>
      <xdr:colOff>641350</xdr:colOff>
      <xdr:row>21</xdr:row>
      <xdr:rowOff>190500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8FB4B92-B46D-4B43-8183-22B3B9ECE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292100</xdr:colOff>
      <xdr:row>22</xdr:row>
      <xdr:rowOff>196850</xdr:rowOff>
    </xdr:from>
    <xdr:to>
      <xdr:col>20</xdr:col>
      <xdr:colOff>69850</xdr:colOff>
      <xdr:row>47</xdr:row>
      <xdr:rowOff>12700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B08092C-7CA0-9C48-BC09-2F754DA16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DB09A-4311-F44F-BB68-ACE215795074}">
  <dimension ref="A4:H48"/>
  <sheetViews>
    <sheetView tabSelected="1" topLeftCell="D16" workbookViewId="0">
      <selection activeCell="J16" sqref="J16"/>
    </sheetView>
  </sheetViews>
  <sheetFormatPr baseColWidth="10" defaultRowHeight="16"/>
  <sheetData>
    <row r="4" spans="1:8" ht="20">
      <c r="A4" t="s">
        <v>3</v>
      </c>
      <c r="C4" t="s">
        <v>0</v>
      </c>
      <c r="D4" t="s">
        <v>1</v>
      </c>
      <c r="E4" t="s">
        <v>2</v>
      </c>
      <c r="F4" t="s">
        <v>4</v>
      </c>
      <c r="G4" t="s">
        <v>7</v>
      </c>
      <c r="H4" t="s">
        <v>6</v>
      </c>
    </row>
    <row r="5" spans="1:8">
      <c r="A5">
        <v>9.0449999999999999</v>
      </c>
      <c r="C5">
        <v>12.1</v>
      </c>
      <c r="D5">
        <v>10.872999999999999</v>
      </c>
      <c r="E5">
        <v>-10</v>
      </c>
      <c r="F5">
        <f t="shared" ref="F5:F19" si="0">D5^2-$A$5^2</f>
        <v>36.410103999999976</v>
      </c>
      <c r="G5">
        <f t="shared" ref="G5:G19" si="1">1/F5</f>
        <v>2.7464903698160289E-2</v>
      </c>
      <c r="H5">
        <f>$A$9*E5/1000</f>
        <v>-0.24</v>
      </c>
    </row>
    <row r="6" spans="1:8">
      <c r="C6">
        <v>14.02</v>
      </c>
      <c r="D6">
        <v>10.794</v>
      </c>
      <c r="E6">
        <v>-4</v>
      </c>
      <c r="F6">
        <f t="shared" si="0"/>
        <v>34.698411000000007</v>
      </c>
      <c r="G6">
        <f t="shared" si="1"/>
        <v>2.881976353326381E-2</v>
      </c>
      <c r="H6">
        <f t="shared" ref="H6:H19" si="2">$A$9*E6/1000</f>
        <v>-9.6000000000000002E-2</v>
      </c>
    </row>
    <row r="7" spans="1:8">
      <c r="C7">
        <v>16.059999999999999</v>
      </c>
      <c r="D7">
        <v>10.686999999999999</v>
      </c>
      <c r="E7">
        <v>-5</v>
      </c>
      <c r="F7">
        <f t="shared" si="0"/>
        <v>32.399943999999977</v>
      </c>
      <c r="G7">
        <f t="shared" si="1"/>
        <v>3.0864250876483017E-2</v>
      </c>
      <c r="H7">
        <f t="shared" si="2"/>
        <v>-0.12</v>
      </c>
    </row>
    <row r="8" spans="1:8">
      <c r="A8" t="s">
        <v>5</v>
      </c>
      <c r="C8">
        <v>18.04</v>
      </c>
      <c r="D8">
        <v>10.555</v>
      </c>
      <c r="E8">
        <v>-9</v>
      </c>
      <c r="F8">
        <f t="shared" si="0"/>
        <v>29.595999999999989</v>
      </c>
      <c r="G8">
        <f t="shared" si="1"/>
        <v>3.3788349776996907E-2</v>
      </c>
      <c r="H8">
        <f t="shared" si="2"/>
        <v>-0.216</v>
      </c>
    </row>
    <row r="9" spans="1:8">
      <c r="A9">
        <v>24</v>
      </c>
      <c r="C9">
        <v>20.14</v>
      </c>
      <c r="D9">
        <v>10.146000000000001</v>
      </c>
      <c r="E9">
        <v>-1</v>
      </c>
      <c r="F9">
        <f t="shared" si="0"/>
        <v>21.129291000000009</v>
      </c>
      <c r="G9">
        <f t="shared" si="1"/>
        <v>4.7327664709620382E-2</v>
      </c>
      <c r="H9">
        <f t="shared" si="2"/>
        <v>-2.4E-2</v>
      </c>
    </row>
    <row r="10" spans="1:8">
      <c r="C10" s="1">
        <v>22.01</v>
      </c>
      <c r="D10">
        <v>9.9450000000000003</v>
      </c>
      <c r="E10">
        <v>-9</v>
      </c>
      <c r="F10">
        <f t="shared" si="0"/>
        <v>17.090999999999994</v>
      </c>
      <c r="G10">
        <f t="shared" si="1"/>
        <v>5.8510327072728359E-2</v>
      </c>
      <c r="H10">
        <f t="shared" si="2"/>
        <v>-0.216</v>
      </c>
    </row>
    <row r="11" spans="1:8">
      <c r="C11" s="1">
        <v>24.02</v>
      </c>
      <c r="D11">
        <v>9.6020000000000003</v>
      </c>
      <c r="E11">
        <v>-10</v>
      </c>
      <c r="F11">
        <f t="shared" si="0"/>
        <v>10.386379000000005</v>
      </c>
      <c r="G11">
        <f t="shared" si="1"/>
        <v>9.6279945108877649E-2</v>
      </c>
      <c r="H11">
        <f t="shared" si="2"/>
        <v>-0.24</v>
      </c>
    </row>
    <row r="12" spans="1:8">
      <c r="C12">
        <v>26.05</v>
      </c>
      <c r="D12">
        <v>9.4280000000000008</v>
      </c>
      <c r="E12">
        <v>-9</v>
      </c>
      <c r="F12">
        <f t="shared" si="0"/>
        <v>7.0751590000000135</v>
      </c>
      <c r="G12">
        <f t="shared" si="1"/>
        <v>0.14133957978894865</v>
      </c>
      <c r="H12">
        <f t="shared" si="2"/>
        <v>-0.216</v>
      </c>
    </row>
    <row r="13" spans="1:8">
      <c r="C13">
        <v>28.04</v>
      </c>
      <c r="D13">
        <v>9.3439999999999994</v>
      </c>
      <c r="E13">
        <v>-9</v>
      </c>
      <c r="F13">
        <f t="shared" si="0"/>
        <v>5.4983109999999868</v>
      </c>
      <c r="G13">
        <f t="shared" si="1"/>
        <v>0.18187403368052524</v>
      </c>
      <c r="H13">
        <f t="shared" si="2"/>
        <v>-0.216</v>
      </c>
    </row>
    <row r="14" spans="1:8">
      <c r="C14">
        <v>30.07</v>
      </c>
      <c r="D14">
        <v>9.2870000000000008</v>
      </c>
      <c r="E14">
        <v>-7</v>
      </c>
      <c r="F14">
        <f t="shared" si="0"/>
        <v>4.4363440000000054</v>
      </c>
      <c r="G14">
        <f t="shared" si="1"/>
        <v>0.22541083378565746</v>
      </c>
      <c r="H14">
        <f t="shared" si="2"/>
        <v>-0.16800000000000001</v>
      </c>
    </row>
    <row r="15" spans="1:8">
      <c r="C15">
        <v>32.04</v>
      </c>
      <c r="D15">
        <v>9.2560000000000002</v>
      </c>
      <c r="E15">
        <v>-10</v>
      </c>
      <c r="F15">
        <f t="shared" si="0"/>
        <v>3.861510999999993</v>
      </c>
      <c r="G15">
        <f t="shared" si="1"/>
        <v>0.25896598507682661</v>
      </c>
      <c r="H15">
        <f t="shared" si="2"/>
        <v>-0.24</v>
      </c>
    </row>
    <row r="16" spans="1:8">
      <c r="C16">
        <v>34.049999999999997</v>
      </c>
      <c r="D16">
        <v>9.2279999999999998</v>
      </c>
      <c r="E16">
        <v>-9</v>
      </c>
      <c r="F16">
        <f t="shared" si="0"/>
        <v>3.3439589999999839</v>
      </c>
      <c r="G16">
        <f t="shared" si="1"/>
        <v>0.29904672874278804</v>
      </c>
      <c r="H16">
        <f t="shared" si="2"/>
        <v>-0.216</v>
      </c>
    </row>
    <row r="17" spans="3:8">
      <c r="C17">
        <v>36.049999999999997</v>
      </c>
      <c r="D17">
        <v>9.2089999999999996</v>
      </c>
      <c r="E17">
        <v>-10</v>
      </c>
      <c r="F17">
        <f t="shared" si="0"/>
        <v>2.9936559999999872</v>
      </c>
      <c r="G17">
        <f t="shared" si="1"/>
        <v>0.33403971598607329</v>
      </c>
      <c r="H17">
        <f t="shared" si="2"/>
        <v>-0.24</v>
      </c>
    </row>
    <row r="18" spans="3:8">
      <c r="C18">
        <v>38.049999999999997</v>
      </c>
      <c r="D18">
        <v>9.1940000000000008</v>
      </c>
      <c r="E18">
        <v>-10</v>
      </c>
      <c r="F18">
        <f t="shared" si="0"/>
        <v>2.7176110000000051</v>
      </c>
      <c r="G18">
        <f t="shared" si="1"/>
        <v>0.36797025034119973</v>
      </c>
      <c r="H18">
        <f t="shared" si="2"/>
        <v>-0.24</v>
      </c>
    </row>
    <row r="19" spans="3:8">
      <c r="C19">
        <v>40.06</v>
      </c>
      <c r="D19">
        <v>9.1820000000000004</v>
      </c>
      <c r="E19">
        <v>-11</v>
      </c>
      <c r="F19">
        <f t="shared" si="0"/>
        <v>2.4970990000000057</v>
      </c>
      <c r="G19">
        <f t="shared" si="1"/>
        <v>0.40046469923699368</v>
      </c>
      <c r="H19">
        <f t="shared" si="2"/>
        <v>-0.26400000000000001</v>
      </c>
    </row>
    <row r="20" spans="3:8">
      <c r="C20">
        <v>0</v>
      </c>
      <c r="G20" s="1">
        <f>_xlfn.FORECAST.LINEAR(0,C10:C19,G10:G19)</f>
        <v>18.717405262563091</v>
      </c>
    </row>
    <row r="31" spans="3:8">
      <c r="C31" t="s">
        <v>8</v>
      </c>
      <c r="D31" t="s">
        <v>9</v>
      </c>
      <c r="E31" t="s">
        <v>10</v>
      </c>
      <c r="F31" t="s">
        <v>11</v>
      </c>
      <c r="G31" t="s">
        <v>12</v>
      </c>
    </row>
    <row r="32" spans="3:8">
      <c r="C32" s="1">
        <v>22.01</v>
      </c>
      <c r="D32">
        <v>5.8510327072728359E-2</v>
      </c>
      <c r="E32">
        <f>C32*D32</f>
        <v>1.2878122988707512</v>
      </c>
      <c r="F32" s="1">
        <f>C32^2</f>
        <v>484.44010000000009</v>
      </c>
      <c r="G32">
        <f>D32^2</f>
        <v>3.4234583741576492E-3</v>
      </c>
    </row>
    <row r="33" spans="3:7">
      <c r="C33" s="1">
        <v>24.02</v>
      </c>
      <c r="D33">
        <v>9.6279945108877649E-2</v>
      </c>
      <c r="E33">
        <f t="shared" ref="E33:E41" si="3">C33*D33</f>
        <v>2.312644281515241</v>
      </c>
      <c r="F33" s="1">
        <f t="shared" ref="F33:F41" si="4">C33^2</f>
        <v>576.96039999999994</v>
      </c>
      <c r="G33">
        <f t="shared" ref="G33:G41" si="5">D33^2</f>
        <v>9.2698278301684926E-3</v>
      </c>
    </row>
    <row r="34" spans="3:7">
      <c r="C34">
        <v>26.05</v>
      </c>
      <c r="D34">
        <v>0.14133957978894865</v>
      </c>
      <c r="E34">
        <f t="shared" si="3"/>
        <v>3.6818960535021126</v>
      </c>
      <c r="F34" s="1">
        <f t="shared" si="4"/>
        <v>678.60250000000008</v>
      </c>
      <c r="G34">
        <f t="shared" si="5"/>
        <v>1.9976876814916583E-2</v>
      </c>
    </row>
    <row r="35" spans="3:7">
      <c r="C35">
        <v>28.04</v>
      </c>
      <c r="D35">
        <v>0.18187403368052524</v>
      </c>
      <c r="E35">
        <f t="shared" si="3"/>
        <v>5.0997479044019274</v>
      </c>
      <c r="F35" s="1">
        <f t="shared" si="4"/>
        <v>786.24159999999995</v>
      </c>
      <c r="G35">
        <f t="shared" si="5"/>
        <v>3.3078164127224828E-2</v>
      </c>
    </row>
    <row r="36" spans="3:7">
      <c r="C36">
        <v>30.07</v>
      </c>
      <c r="D36">
        <v>0.22541083378565746</v>
      </c>
      <c r="E36">
        <f t="shared" si="3"/>
        <v>6.7781037719347195</v>
      </c>
      <c r="F36" s="1">
        <f t="shared" si="4"/>
        <v>904.20490000000007</v>
      </c>
      <c r="G36">
        <f t="shared" si="5"/>
        <v>5.0810043987945294E-2</v>
      </c>
    </row>
    <row r="37" spans="3:7">
      <c r="C37">
        <v>32.04</v>
      </c>
      <c r="D37">
        <v>0.25896598507682661</v>
      </c>
      <c r="E37">
        <f t="shared" si="3"/>
        <v>8.2972701618615243</v>
      </c>
      <c r="F37" s="1">
        <f t="shared" si="4"/>
        <v>1026.5616</v>
      </c>
      <c r="G37">
        <f t="shared" si="5"/>
        <v>6.7063381426811189E-2</v>
      </c>
    </row>
    <row r="38" spans="3:7">
      <c r="C38">
        <v>34.049999999999997</v>
      </c>
      <c r="D38">
        <v>0.29904672874278804</v>
      </c>
      <c r="E38">
        <f t="shared" si="3"/>
        <v>10.182541113691931</v>
      </c>
      <c r="F38" s="1">
        <f t="shared" si="4"/>
        <v>1159.4024999999999</v>
      </c>
      <c r="G38">
        <f t="shared" si="5"/>
        <v>8.9428945971762652E-2</v>
      </c>
    </row>
    <row r="39" spans="3:7">
      <c r="C39">
        <v>36.049999999999997</v>
      </c>
      <c r="D39">
        <v>0.33403971598607329</v>
      </c>
      <c r="E39">
        <f t="shared" si="3"/>
        <v>12.042131761297941</v>
      </c>
      <c r="F39" s="1">
        <f t="shared" si="4"/>
        <v>1299.6024999999997</v>
      </c>
      <c r="G39">
        <f t="shared" si="5"/>
        <v>0.11158253185605652</v>
      </c>
    </row>
    <row r="40" spans="3:7">
      <c r="C40">
        <v>38.049999999999997</v>
      </c>
      <c r="D40">
        <v>0.36797025034119973</v>
      </c>
      <c r="E40">
        <f t="shared" si="3"/>
        <v>14.001268025482648</v>
      </c>
      <c r="F40" s="1">
        <f t="shared" si="4"/>
        <v>1447.8024999999998</v>
      </c>
      <c r="G40">
        <f t="shared" si="5"/>
        <v>0.13540210513616521</v>
      </c>
    </row>
    <row r="41" spans="3:7">
      <c r="C41">
        <v>40.06</v>
      </c>
      <c r="D41">
        <v>0.40046469923699368</v>
      </c>
      <c r="E41">
        <f t="shared" si="3"/>
        <v>16.042615851433968</v>
      </c>
      <c r="F41" s="1">
        <f t="shared" si="4"/>
        <v>1604.8036000000002</v>
      </c>
      <c r="G41">
        <f t="shared" si="5"/>
        <v>0.1603719753349758</v>
      </c>
    </row>
    <row r="43" spans="3:7">
      <c r="C43" s="1">
        <f>AVERAGE(C32:C41)</f>
        <v>31.044</v>
      </c>
      <c r="D43" s="1">
        <f t="shared" ref="D43:G43" si="6">AVERAGE(D32:D41)</f>
        <v>0.23639020988206189</v>
      </c>
      <c r="E43" s="1">
        <f t="shared" si="6"/>
        <v>7.9726031223992759</v>
      </c>
      <c r="F43" s="1">
        <f t="shared" si="6"/>
        <v>996.86221999999975</v>
      </c>
      <c r="G43" s="1">
        <f>AVERAGE(G32:G41)</f>
        <v>6.8040731086018422E-2</v>
      </c>
    </row>
    <row r="45" spans="3:7">
      <c r="C45" t="s">
        <v>13</v>
      </c>
      <c r="D45" t="s">
        <v>14</v>
      </c>
      <c r="F45" t="s">
        <v>15</v>
      </c>
    </row>
    <row r="46" spans="3:7">
      <c r="C46">
        <f>(E43-C43*D43)/(F43-C43^2)</f>
        <v>1.9138597472500015E-2</v>
      </c>
      <c r="D46">
        <f>D43-C46*C43</f>
        <v>-0.35774841005422858</v>
      </c>
      <c r="F46">
        <f>-D46/C46</f>
        <v>18.692509237851535</v>
      </c>
    </row>
    <row r="47" spans="3:7">
      <c r="C47" t="s">
        <v>16</v>
      </c>
      <c r="D47" t="s">
        <v>17</v>
      </c>
      <c r="F47" t="s">
        <v>18</v>
      </c>
    </row>
    <row r="48" spans="3:7">
      <c r="C48">
        <f>1/SQRT(10)*SQRT((G43-D43^2)/(F43-C43^2) - C46^2)</f>
        <v>2.71990385520165E-4</v>
      </c>
      <c r="D48">
        <f>C48*SQRT(F43-C43^2)</f>
        <v>1.5655943317139027E-3</v>
      </c>
      <c r="F48">
        <f>SQRT((C48/C46)^2+(D48/D46)^2)*F46</f>
        <v>0.27796051756447027</v>
      </c>
    </row>
  </sheetData>
  <pageMargins left="0.7" right="0.7" top="0.75" bottom="0.75" header="0.3" footer="0.3"/>
  <ignoredErrors>
    <ignoredError sqref="G2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2019-11-14T11:18:19Z</dcterms:created>
  <dcterms:modified xsi:type="dcterms:W3CDTF">2019-11-20T08:12:51Z</dcterms:modified>
</cp:coreProperties>
</file>