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3.4.4/"/>
    </mc:Choice>
  </mc:AlternateContent>
  <xr:revisionPtr revIDLastSave="0" documentId="13_ncr:1_{409E7C80-1D2B-384A-A49B-E4612921D1AF}" xr6:coauthVersionLast="45" xr6:coauthVersionMax="45" xr10:uidLastSave="{00000000-0000-0000-0000-000000000000}"/>
  <bookViews>
    <workbookView xWindow="0" yWindow="0" windowWidth="28800" windowHeight="18000" xr2:uid="{FBFFCF51-6F0E-D04A-BBFA-3939CD017A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1" l="1"/>
  <c r="T15" i="1"/>
  <c r="V13" i="1"/>
  <c r="S6" i="1"/>
  <c r="T6" i="1"/>
  <c r="T5" i="1"/>
  <c r="S5" i="1"/>
  <c r="T7" i="1"/>
  <c r="T8" i="1"/>
  <c r="T9" i="1"/>
  <c r="T10" i="1"/>
  <c r="T11" i="1"/>
  <c r="T12" i="1"/>
  <c r="T13" i="1"/>
  <c r="T14" i="1"/>
  <c r="T16" i="1"/>
  <c r="T17" i="1"/>
  <c r="T18" i="1"/>
  <c r="T19" i="1"/>
  <c r="K4" i="1"/>
  <c r="K43" i="1"/>
  <c r="M19" i="1"/>
  <c r="R9" i="1"/>
  <c r="L18" i="1"/>
  <c r="R4" i="1"/>
  <c r="R12" i="1"/>
  <c r="R8" i="1"/>
  <c r="Q19" i="1"/>
  <c r="R18" i="1"/>
  <c r="M2" i="1" l="1"/>
  <c r="R5" i="1"/>
  <c r="R6" i="1"/>
  <c r="R7" i="1"/>
  <c r="R10" i="1"/>
  <c r="R11" i="1"/>
  <c r="R13" i="1"/>
  <c r="R14" i="1"/>
  <c r="R15" i="1"/>
  <c r="R16" i="1"/>
  <c r="R17" i="1"/>
  <c r="S1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S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S17" i="1" l="1"/>
  <c r="S19" i="1"/>
  <c r="S8" i="1"/>
  <c r="S7" i="1"/>
  <c r="S14" i="1"/>
  <c r="S15" i="1"/>
  <c r="S13" i="1"/>
  <c r="S12" i="1"/>
  <c r="S16" i="1"/>
  <c r="S11" i="1"/>
  <c r="S18" i="1"/>
  <c r="M64" i="1"/>
  <c r="M21" i="1"/>
  <c r="M5" i="1"/>
  <c r="M37" i="1"/>
  <c r="M28" i="1"/>
  <c r="M51" i="1"/>
  <c r="M11" i="1"/>
  <c r="M58" i="1"/>
  <c r="M50" i="1"/>
  <c r="M42" i="1"/>
  <c r="M34" i="1"/>
  <c r="M26" i="1"/>
  <c r="M18" i="1"/>
  <c r="M10" i="1"/>
  <c r="M45" i="1"/>
  <c r="M29" i="1"/>
  <c r="M60" i="1"/>
  <c r="M20" i="1"/>
  <c r="M43" i="1"/>
  <c r="M57" i="1"/>
  <c r="M49" i="1"/>
  <c r="M41" i="1"/>
  <c r="M33" i="1"/>
  <c r="M25" i="1"/>
  <c r="M17" i="1"/>
  <c r="M9" i="1"/>
  <c r="M52" i="1"/>
  <c r="M12" i="1"/>
  <c r="M35" i="1"/>
  <c r="M56" i="1"/>
  <c r="M48" i="1"/>
  <c r="M40" i="1"/>
  <c r="M32" i="1"/>
  <c r="M24" i="1"/>
  <c r="M16" i="1"/>
  <c r="M8" i="1"/>
  <c r="M61" i="1"/>
  <c r="M13" i="1"/>
  <c r="M44" i="1"/>
  <c r="M59" i="1"/>
  <c r="M27" i="1"/>
  <c r="M63" i="1"/>
  <c r="M55" i="1"/>
  <c r="M47" i="1"/>
  <c r="M39" i="1"/>
  <c r="M31" i="1"/>
  <c r="M23" i="1"/>
  <c r="M15" i="1"/>
  <c r="M7" i="1"/>
  <c r="M53" i="1"/>
  <c r="M36" i="1"/>
  <c r="M62" i="1"/>
  <c r="M54" i="1"/>
  <c r="M46" i="1"/>
  <c r="M38" i="1"/>
  <c r="M30" i="1"/>
  <c r="M22" i="1"/>
  <c r="M14" i="1"/>
  <c r="M6" i="1"/>
</calcChain>
</file>

<file path=xl/sharedStrings.xml><?xml version="1.0" encoding="utf-8"?>
<sst xmlns="http://schemas.openxmlformats.org/spreadsheetml/2006/main" count="18" uniqueCount="12">
  <si>
    <t>I, мА</t>
  </si>
  <si>
    <t>Δx, мм</t>
  </si>
  <si>
    <t>N_T0</t>
  </si>
  <si>
    <t>D, м</t>
  </si>
  <si>
    <t>H, А/м</t>
  </si>
  <si>
    <t>ΔB, Т</t>
  </si>
  <si>
    <t>B_0</t>
  </si>
  <si>
    <t>B, Т</t>
  </si>
  <si>
    <t>B_s, Т</t>
  </si>
  <si>
    <t>B_ost, T</t>
  </si>
  <si>
    <t>H_C, А/м</t>
  </si>
  <si>
    <t>μ_diff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</si>
</sst>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07392363931765E-2"/>
          <c:y val="8.4093059796096922E-2"/>
          <c:w val="0.90417137337930242"/>
          <c:h val="0.838344492652704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Лист1!$K$5:$K$33</c:f>
              <c:numCache>
                <c:formatCode>0.0</c:formatCode>
                <c:ptCount val="29"/>
                <c:pt idx="0">
                  <c:v>6717.9301479089017</c:v>
                </c:pt>
                <c:pt idx="1">
                  <c:v>4840.6975941399969</c:v>
                </c:pt>
                <c:pt idx="2">
                  <c:v>3464.8031111105615</c:v>
                </c:pt>
                <c:pt idx="3">
                  <c:v>2417.5635855658902</c:v>
                </c:pt>
                <c:pt idx="4">
                  <c:v>1949.6480528757179</c:v>
                </c:pt>
                <c:pt idx="5">
                  <c:v>1687.8381714895502</c:v>
                </c:pt>
                <c:pt idx="6">
                  <c:v>1531.8663272594927</c:v>
                </c:pt>
                <c:pt idx="7">
                  <c:v>1409.3170210787332</c:v>
                </c:pt>
                <c:pt idx="8">
                  <c:v>1297.9085609144063</c:v>
                </c:pt>
                <c:pt idx="9">
                  <c:v>1186.5001007500798</c:v>
                </c:pt>
                <c:pt idx="10">
                  <c:v>1069.5212175775366</c:v>
                </c:pt>
                <c:pt idx="11">
                  <c:v>952.54233440499354</c:v>
                </c:pt>
                <c:pt idx="12">
                  <c:v>674.02118399417668</c:v>
                </c:pt>
                <c:pt idx="13">
                  <c:v>334.22538049298015</c:v>
                </c:pt>
                <c:pt idx="14">
                  <c:v>0</c:v>
                </c:pt>
                <c:pt idx="15">
                  <c:v>-334.22538049298015</c:v>
                </c:pt>
                <c:pt idx="16">
                  <c:v>-674.02118399417668</c:v>
                </c:pt>
                <c:pt idx="17">
                  <c:v>-958.11275741320992</c:v>
                </c:pt>
                <c:pt idx="18">
                  <c:v>-1075.0916405857531</c:v>
                </c:pt>
                <c:pt idx="19">
                  <c:v>-1192.0705237582961</c:v>
                </c:pt>
                <c:pt idx="20">
                  <c:v>-1303.4789839226228</c:v>
                </c:pt>
                <c:pt idx="21">
                  <c:v>-1414.8874440869497</c:v>
                </c:pt>
                <c:pt idx="22">
                  <c:v>-1537.4367502677087</c:v>
                </c:pt>
                <c:pt idx="23">
                  <c:v>-1693.4085944977664</c:v>
                </c:pt>
                <c:pt idx="24">
                  <c:v>-1949.6480528757179</c:v>
                </c:pt>
                <c:pt idx="25">
                  <c:v>-2417.5635855658902</c:v>
                </c:pt>
                <c:pt idx="26">
                  <c:v>-3459.232688102345</c:v>
                </c:pt>
                <c:pt idx="27">
                  <c:v>-4835.1271711317804</c:v>
                </c:pt>
                <c:pt idx="28">
                  <c:v>-6712.3597249006862</c:v>
                </c:pt>
              </c:numCache>
            </c:numRef>
          </c:xVal>
          <c:yVal>
            <c:numRef>
              <c:f>Лист1!$M$5:$M$33</c:f>
              <c:numCache>
                <c:formatCode>0.00</c:formatCode>
                <c:ptCount val="29"/>
                <c:pt idx="0">
                  <c:v>1.3014497672719298</c:v>
                </c:pt>
                <c:pt idx="1">
                  <c:v>1.2292472829736842</c:v>
                </c:pt>
                <c:pt idx="2">
                  <c:v>1.1546380491988304</c:v>
                </c:pt>
                <c:pt idx="3">
                  <c:v>1.0812321901622808</c:v>
                </c:pt>
                <c:pt idx="4">
                  <c:v>1.0427241985365496</c:v>
                </c:pt>
                <c:pt idx="5">
                  <c:v>1.0186567037704679</c:v>
                </c:pt>
                <c:pt idx="6">
                  <c:v>1.0042162069108187</c:v>
                </c:pt>
                <c:pt idx="7">
                  <c:v>0.99338583426608196</c:v>
                </c:pt>
                <c:pt idx="8">
                  <c:v>0.98255546162134499</c:v>
                </c:pt>
                <c:pt idx="9">
                  <c:v>0.97172508897660825</c:v>
                </c:pt>
                <c:pt idx="10">
                  <c:v>0.95969134159356728</c:v>
                </c:pt>
                <c:pt idx="11">
                  <c:v>0.94765759421052631</c:v>
                </c:pt>
                <c:pt idx="12">
                  <c:v>0.91275972679970763</c:v>
                </c:pt>
                <c:pt idx="13">
                  <c:v>0.86703148674415209</c:v>
                </c:pt>
                <c:pt idx="14">
                  <c:v>0.81287962352046794</c:v>
                </c:pt>
                <c:pt idx="15">
                  <c:v>0.74188051396052646</c:v>
                </c:pt>
                <c:pt idx="16">
                  <c:v>0.60950929274707621</c:v>
                </c:pt>
                <c:pt idx="17">
                  <c:v>0.52406968632748563</c:v>
                </c:pt>
                <c:pt idx="18">
                  <c:v>0.46871444836549736</c:v>
                </c:pt>
                <c:pt idx="19">
                  <c:v>0.39169846511403539</c:v>
                </c:pt>
                <c:pt idx="20">
                  <c:v>0.3062588586944448</c:v>
                </c:pt>
                <c:pt idx="21">
                  <c:v>0.20036188172368452</c:v>
                </c:pt>
                <c:pt idx="22">
                  <c:v>7.1600784725146527E-2</c:v>
                </c:pt>
                <c:pt idx="23">
                  <c:v>-0.10529530180555513</c:v>
                </c:pt>
                <c:pt idx="24">
                  <c:v>-0.41215586007309901</c:v>
                </c:pt>
                <c:pt idx="25">
                  <c:v>-0.74910078679824532</c:v>
                </c:pt>
                <c:pt idx="26">
                  <c:v>-1.04152084820614</c:v>
                </c:pt>
                <c:pt idx="27">
                  <c:v>-1.155841448345029</c:v>
                </c:pt>
                <c:pt idx="28">
                  <c:v>-1.2797890463903505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E-F04A-8598-DD9C89EF99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Лист1!$K$34:$K$64</c:f>
              <c:numCache>
                <c:formatCode>0.0</c:formatCode>
                <c:ptCount val="31"/>
                <c:pt idx="0">
                  <c:v>-9497.5712290088541</c:v>
                </c:pt>
                <c:pt idx="1">
                  <c:v>-6712.3597249006862</c:v>
                </c:pt>
                <c:pt idx="2">
                  <c:v>-4835.1271711317804</c:v>
                </c:pt>
                <c:pt idx="3">
                  <c:v>-3459.232688102345</c:v>
                </c:pt>
                <c:pt idx="4">
                  <c:v>-2417.5635855658902</c:v>
                </c:pt>
                <c:pt idx="5">
                  <c:v>-1949.6480528757179</c:v>
                </c:pt>
                <c:pt idx="6">
                  <c:v>-1687.8381714895502</c:v>
                </c:pt>
                <c:pt idx="7">
                  <c:v>-1531.8663272594927</c:v>
                </c:pt>
                <c:pt idx="8">
                  <c:v>-1414.8874440869497</c:v>
                </c:pt>
                <c:pt idx="9">
                  <c:v>-1297.9085609144063</c:v>
                </c:pt>
                <c:pt idx="10">
                  <c:v>-1186.5001007500798</c:v>
                </c:pt>
                <c:pt idx="11">
                  <c:v>-1069.5212175775366</c:v>
                </c:pt>
                <c:pt idx="12">
                  <c:v>-958.11275741320992</c:v>
                </c:pt>
                <c:pt idx="13">
                  <c:v>-674.02118399417668</c:v>
                </c:pt>
                <c:pt idx="14">
                  <c:v>-334.22538049298015</c:v>
                </c:pt>
                <c:pt idx="15">
                  <c:v>0</c:v>
                </c:pt>
                <c:pt idx="16">
                  <c:v>334.22538049298015</c:v>
                </c:pt>
                <c:pt idx="17">
                  <c:v>674.02118399417668</c:v>
                </c:pt>
                <c:pt idx="18">
                  <c:v>952.54233440499354</c:v>
                </c:pt>
                <c:pt idx="19">
                  <c:v>1069.5212175775366</c:v>
                </c:pt>
                <c:pt idx="20">
                  <c:v>1186.5001007500798</c:v>
                </c:pt>
                <c:pt idx="21">
                  <c:v>1297.9085609144063</c:v>
                </c:pt>
                <c:pt idx="22">
                  <c:v>1414.8874440869497</c:v>
                </c:pt>
                <c:pt idx="23">
                  <c:v>1531.8663272594927</c:v>
                </c:pt>
                <c:pt idx="24">
                  <c:v>1687.8381714895502</c:v>
                </c:pt>
                <c:pt idx="25">
                  <c:v>1949.6480528757179</c:v>
                </c:pt>
                <c:pt idx="26">
                  <c:v>2417.5635855658902</c:v>
                </c:pt>
                <c:pt idx="27">
                  <c:v>3459.232688102345</c:v>
                </c:pt>
                <c:pt idx="28">
                  <c:v>4835.1271711317804</c:v>
                </c:pt>
                <c:pt idx="29">
                  <c:v>6712.3597249006862</c:v>
                </c:pt>
                <c:pt idx="30">
                  <c:v>9497.5712290088541</c:v>
                </c:pt>
              </c:numCache>
            </c:numRef>
          </c:xVal>
          <c:yVal>
            <c:numRef>
              <c:f>Лист1!$M$34:$M$64</c:f>
              <c:numCache>
                <c:formatCode>0.00</c:formatCode>
                <c:ptCount val="31"/>
                <c:pt idx="0">
                  <c:v>-1.3808725244078943</c:v>
                </c:pt>
                <c:pt idx="1">
                  <c:v>-1.3086700401096489</c:v>
                </c:pt>
                <c:pt idx="2">
                  <c:v>-1.2364675558114031</c:v>
                </c:pt>
                <c:pt idx="3">
                  <c:v>-1.1630616967748535</c:v>
                </c:pt>
                <c:pt idx="4">
                  <c:v>-1.0896558377383039</c:v>
                </c:pt>
                <c:pt idx="5">
                  <c:v>-1.0511478461125729</c:v>
                </c:pt>
                <c:pt idx="6">
                  <c:v>-1.0282837260847952</c:v>
                </c:pt>
                <c:pt idx="7">
                  <c:v>-1.0138432292251462</c:v>
                </c:pt>
                <c:pt idx="8">
                  <c:v>-1.0018094818421053</c:v>
                </c:pt>
                <c:pt idx="9">
                  <c:v>-0.99097910919736854</c:v>
                </c:pt>
                <c:pt idx="10">
                  <c:v>-0.98014873655263179</c:v>
                </c:pt>
                <c:pt idx="11">
                  <c:v>-0.96931836390789505</c:v>
                </c:pt>
                <c:pt idx="12">
                  <c:v>-0.95728461652485408</c:v>
                </c:pt>
                <c:pt idx="13">
                  <c:v>-0.92359012385233963</c:v>
                </c:pt>
                <c:pt idx="14">
                  <c:v>-0.8778618837967842</c:v>
                </c:pt>
                <c:pt idx="15">
                  <c:v>-0.82371002057310005</c:v>
                </c:pt>
                <c:pt idx="16">
                  <c:v>-0.75150753627485467</c:v>
                </c:pt>
                <c:pt idx="17">
                  <c:v>-0.61552619084649218</c:v>
                </c:pt>
                <c:pt idx="18">
                  <c:v>-0.53249333390350984</c:v>
                </c:pt>
                <c:pt idx="19">
                  <c:v>-0.47473134646491344</c:v>
                </c:pt>
                <c:pt idx="20">
                  <c:v>-0.40012211269005959</c:v>
                </c:pt>
                <c:pt idx="21">
                  <c:v>-0.31347913153216478</c:v>
                </c:pt>
                <c:pt idx="22">
                  <c:v>-0.20517540508479648</c:v>
                </c:pt>
                <c:pt idx="23">
                  <c:v>-7.5210933347954478E-2</c:v>
                </c:pt>
                <c:pt idx="24">
                  <c:v>9.8075028967834932E-2</c:v>
                </c:pt>
                <c:pt idx="25">
                  <c:v>0.41696933461841967</c:v>
                </c:pt>
                <c:pt idx="26">
                  <c:v>0.73827038974561265</c:v>
                </c:pt>
                <c:pt idx="27">
                  <c:v>1.0355039501067238</c:v>
                </c:pt>
                <c:pt idx="28">
                  <c:v>1.1486211755073086</c:v>
                </c:pt>
                <c:pt idx="29">
                  <c:v>1.2713653988143259</c:v>
                </c:pt>
                <c:pt idx="30">
                  <c:v>1.3724488768318699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E-F04A-8598-DD9C89EF99A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Лист1!$Q$4:$Q$19</c:f>
              <c:numCache>
                <c:formatCode>0.0</c:formatCode>
                <c:ptCount val="16"/>
                <c:pt idx="0">
                  <c:v>0</c:v>
                </c:pt>
                <c:pt idx="1">
                  <c:v>339.79580350119653</c:v>
                </c:pt>
                <c:pt idx="2">
                  <c:v>685.16203001060944</c:v>
                </c:pt>
                <c:pt idx="3">
                  <c:v>969.25360342964268</c:v>
                </c:pt>
                <c:pt idx="4">
                  <c:v>1086.2324866021856</c:v>
                </c:pt>
                <c:pt idx="5">
                  <c:v>1203.2113697747286</c:v>
                </c:pt>
                <c:pt idx="6">
                  <c:v>1314.6198299390555</c:v>
                </c:pt>
                <c:pt idx="7">
                  <c:v>1431.5987131115985</c:v>
                </c:pt>
                <c:pt idx="8">
                  <c:v>1548.5775962841415</c:v>
                </c:pt>
                <c:pt idx="9">
                  <c:v>1704.549440514199</c:v>
                </c:pt>
                <c:pt idx="10">
                  <c:v>2010.9227059660975</c:v>
                </c:pt>
                <c:pt idx="11">
                  <c:v>2428.7044315823227</c:v>
                </c:pt>
                <c:pt idx="12">
                  <c:v>3470.373534118778</c:v>
                </c:pt>
                <c:pt idx="13">
                  <c:v>4818.4159021071309</c:v>
                </c:pt>
                <c:pt idx="14">
                  <c:v>6712.3597249006862</c:v>
                </c:pt>
                <c:pt idx="15">
                  <c:v>9497.5712290088541</c:v>
                </c:pt>
              </c:numCache>
            </c:numRef>
          </c:xVal>
          <c:yVal>
            <c:numRef>
              <c:f>Лист1!$S$4:$S$19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3.1287743195906423E-2</c:v>
                </c:pt>
                <c:pt idx="2">
                  <c:v>9.1456480111111099E-2</c:v>
                </c:pt>
                <c:pt idx="3">
                  <c:v>0.15764209071783625</c:v>
                </c:pt>
                <c:pt idx="4">
                  <c:v>0.17448933705409356</c:v>
                </c:pt>
                <c:pt idx="5">
                  <c:v>0.22743782553947367</c:v>
                </c:pt>
                <c:pt idx="6">
                  <c:v>0.26714919190350872</c:v>
                </c:pt>
                <c:pt idx="7">
                  <c:v>0.32250442986549699</c:v>
                </c:pt>
                <c:pt idx="8">
                  <c:v>0.3802664173040935</c:v>
                </c:pt>
                <c:pt idx="9">
                  <c:v>0.45487565107894729</c:v>
                </c:pt>
                <c:pt idx="10">
                  <c:v>0.58002662386257298</c:v>
                </c:pt>
                <c:pt idx="11">
                  <c:v>0.82792181995321623</c:v>
                </c:pt>
                <c:pt idx="12">
                  <c:v>1.0541562707543859</c:v>
                </c:pt>
                <c:pt idx="13">
                  <c:v>1.1817139930146199</c:v>
                </c:pt>
                <c:pt idx="14">
                  <c:v>1.3068649657982456</c:v>
                </c:pt>
                <c:pt idx="15">
                  <c:v>1.4103551932923977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E-F04A-8598-DD9C89EF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5279"/>
        <c:axId val="279121327"/>
      </c:scatterChart>
      <c:valAx>
        <c:axId val="2058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 </a:t>
                </a:r>
                <a:r>
                  <a:rPr lang="ru-RU"/>
                  <a:t>А/м</a:t>
                </a:r>
              </a:p>
            </c:rich>
          </c:tx>
          <c:layout>
            <c:manualLayout>
              <c:xMode val="edge"/>
              <c:yMode val="edge"/>
              <c:x val="0.47886463217280612"/>
              <c:y val="0.9451132894102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121327"/>
        <c:crosses val="autoZero"/>
        <c:crossBetween val="midCat"/>
      </c:valAx>
      <c:valAx>
        <c:axId val="2791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</a:t>
                </a:r>
                <a:r>
                  <a:rPr lang="en-US" baseline="0"/>
                  <a:t> </a:t>
                </a:r>
                <a:r>
                  <a:rPr lang="ru-RU" baseline="0"/>
                  <a:t>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498781478472786E-3"/>
              <c:y val="0.49071419643973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7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21</xdr:row>
      <xdr:rowOff>0</xdr:rowOff>
    </xdr:from>
    <xdr:to>
      <xdr:col>23</xdr:col>
      <xdr:colOff>381000</xdr:colOff>
      <xdr:row>48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F25D8B-4D6C-B849-9276-719BDDB2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DF2A-FFE7-EC40-981A-F0FAF93AF711}">
  <dimension ref="B1:W64"/>
  <sheetViews>
    <sheetView tabSelected="1" topLeftCell="F3" workbookViewId="0">
      <selection activeCell="X13" sqref="X13"/>
    </sheetView>
  </sheetViews>
  <sheetFormatPr baseColWidth="10" defaultRowHeight="16" x14ac:dyDescent="0.2"/>
  <cols>
    <col min="20" max="20" width="12.1640625" bestFit="1" customWidth="1"/>
  </cols>
  <sheetData>
    <row r="1" spans="2:23" x14ac:dyDescent="0.2">
      <c r="M1" t="s">
        <v>6</v>
      </c>
      <c r="S1" t="s">
        <v>6</v>
      </c>
    </row>
    <row r="2" spans="2:23" x14ac:dyDescent="0.2">
      <c r="M2">
        <f>2761745/2*10^-6</f>
        <v>1.3808724999999999</v>
      </c>
      <c r="S2">
        <v>0</v>
      </c>
    </row>
    <row r="3" spans="2:23" x14ac:dyDescent="0.2">
      <c r="B3" t="s">
        <v>2</v>
      </c>
      <c r="C3" t="s">
        <v>3</v>
      </c>
      <c r="I3" t="s">
        <v>0</v>
      </c>
      <c r="J3" t="s">
        <v>1</v>
      </c>
      <c r="K3" t="s">
        <v>4</v>
      </c>
      <c r="L3" t="s">
        <v>5</v>
      </c>
      <c r="M3" s="2" t="s">
        <v>7</v>
      </c>
      <c r="O3" t="s">
        <v>0</v>
      </c>
      <c r="P3" t="s">
        <v>1</v>
      </c>
      <c r="Q3" t="s">
        <v>4</v>
      </c>
      <c r="R3" t="s">
        <v>5</v>
      </c>
      <c r="S3" s="2" t="s">
        <v>7</v>
      </c>
      <c r="V3" t="s">
        <v>8</v>
      </c>
    </row>
    <row r="4" spans="2:23" x14ac:dyDescent="0.2">
      <c r="B4">
        <v>1750</v>
      </c>
      <c r="C4">
        <v>0.1</v>
      </c>
      <c r="I4">
        <v>1705</v>
      </c>
      <c r="J4">
        <v>66</v>
      </c>
      <c r="K4" s="1">
        <f>B$4*I4/1000/PI()/C$4</f>
        <v>9497.5712290088541</v>
      </c>
      <c r="L4" s="4">
        <f>1.257*49*9.4/3*500/0.8*1.706*J4/171*10^-6</f>
        <v>7.9422732728070156E-2</v>
      </c>
      <c r="O4">
        <v>0</v>
      </c>
      <c r="P4">
        <v>26</v>
      </c>
      <c r="Q4" s="1">
        <f>B$4*O4/1000/PI()/C$4</f>
        <v>0</v>
      </c>
      <c r="R4" s="4">
        <f>1.257*49*9.4/3*500/0.8*1.706*P4/171*10^-6</f>
        <v>3.1287743195906423E-2</v>
      </c>
      <c r="S4">
        <v>0</v>
      </c>
      <c r="V4">
        <v>1.41</v>
      </c>
      <c r="W4">
        <v>9.3213006413969245E-3</v>
      </c>
    </row>
    <row r="5" spans="2:23" x14ac:dyDescent="0.2">
      <c r="I5">
        <v>1206</v>
      </c>
      <c r="J5">
        <v>60</v>
      </c>
      <c r="K5" s="1">
        <f t="shared" ref="K5:K64" si="0">B$4*I5/1000/PI()/C$4</f>
        <v>6717.9301479089017</v>
      </c>
      <c r="L5" s="4">
        <f t="shared" ref="L5:L63" si="1">1.257*49*9.4/3*500/0.8*1.706*J5/171*10^-6</f>
        <v>7.2202484298245606E-2</v>
      </c>
      <c r="M5" s="3">
        <f>-SUM(L$4:L4) + M$2</f>
        <v>1.3014497672719298</v>
      </c>
      <c r="O5">
        <v>61</v>
      </c>
      <c r="P5">
        <v>50</v>
      </c>
      <c r="Q5" s="1">
        <f>B$4*O5/1000/PI()/C$4</f>
        <v>339.79580350119653</v>
      </c>
      <c r="R5" s="4">
        <f t="shared" ref="R5:R17" si="2">1.257*49*9.4/3*500/0.8*1.706*P5/171*10^-6</f>
        <v>6.0168736915204669E-2</v>
      </c>
      <c r="S5" s="3">
        <f>SUM(R$4:R4) + S$2</f>
        <v>3.1287743195906423E-2</v>
      </c>
      <c r="T5">
        <f>R4/(Q5-Q4)</f>
        <v>9.2078074165492888E-5</v>
      </c>
    </row>
    <row r="6" spans="2:23" x14ac:dyDescent="0.2">
      <c r="I6">
        <v>869</v>
      </c>
      <c r="J6">
        <v>62</v>
      </c>
      <c r="K6" s="1">
        <f t="shared" si="0"/>
        <v>4840.6975941399969</v>
      </c>
      <c r="L6" s="4">
        <f t="shared" si="1"/>
        <v>7.4609233774853789E-2</v>
      </c>
      <c r="M6" s="3">
        <f>-SUM(L$4:L5) + M$2</f>
        <v>1.2292472829736842</v>
      </c>
      <c r="O6">
        <v>123</v>
      </c>
      <c r="P6">
        <v>55</v>
      </c>
      <c r="Q6" s="1">
        <f t="shared" ref="Q6:Q18" si="3">B$4*O6/1000/PI()/C$4</f>
        <v>685.16203001060944</v>
      </c>
      <c r="R6" s="4">
        <f t="shared" si="2"/>
        <v>6.6185610606725134E-2</v>
      </c>
      <c r="S6" s="3">
        <f>SUM(R$4:R5) + S$2</f>
        <v>9.1456480111111099E-2</v>
      </c>
      <c r="T6">
        <f>R5/(Q6-Q5)</f>
        <v>1.7421719987887924E-4</v>
      </c>
      <c r="V6" t="s">
        <v>9</v>
      </c>
    </row>
    <row r="7" spans="2:23" x14ac:dyDescent="0.2">
      <c r="I7">
        <v>622</v>
      </c>
      <c r="J7">
        <v>61</v>
      </c>
      <c r="K7" s="1">
        <f t="shared" si="0"/>
        <v>3464.8031111105615</v>
      </c>
      <c r="L7" s="4">
        <f t="shared" si="1"/>
        <v>7.3405859036549684E-2</v>
      </c>
      <c r="M7" s="3">
        <f>-SUM(L$4:L6) + M$2</f>
        <v>1.1546380491988304</v>
      </c>
      <c r="O7">
        <v>174</v>
      </c>
      <c r="P7">
        <v>14</v>
      </c>
      <c r="Q7" s="1">
        <f t="shared" si="3"/>
        <v>969.25360342964268</v>
      </c>
      <c r="R7" s="4">
        <f t="shared" si="2"/>
        <v>1.6847246336257306E-2</v>
      </c>
      <c r="S7" s="3">
        <f>SUM(R$4:R6) + S$2</f>
        <v>0.15764209071783625</v>
      </c>
      <c r="T7">
        <f>R6/(Q7-Q6)</f>
        <v>2.3297280454391298E-4</v>
      </c>
      <c r="V7">
        <v>0.81</v>
      </c>
      <c r="W7">
        <v>9.3213006413969245E-3</v>
      </c>
    </row>
    <row r="8" spans="2:23" x14ac:dyDescent="0.2">
      <c r="I8">
        <v>434</v>
      </c>
      <c r="J8">
        <v>32</v>
      </c>
      <c r="K8" s="1">
        <f t="shared" si="0"/>
        <v>2417.5635855658902</v>
      </c>
      <c r="L8" s="4">
        <f t="shared" si="1"/>
        <v>3.8507991625730986E-2</v>
      </c>
      <c r="M8" s="3">
        <f>-SUM(L$4:L7) + M$2</f>
        <v>1.0812321901622808</v>
      </c>
      <c r="O8">
        <v>195</v>
      </c>
      <c r="P8">
        <v>44</v>
      </c>
      <c r="Q8" s="1">
        <f t="shared" si="3"/>
        <v>1086.2324866021856</v>
      </c>
      <c r="R8" s="4">
        <f>1.257*49*9.4/3*500/0.8*1.706*P8/171*10^-6</f>
        <v>5.2948488485380113E-2</v>
      </c>
      <c r="S8" s="3">
        <f>SUM(R$4:R7) + S$2</f>
        <v>0.17448933705409356</v>
      </c>
      <c r="T8">
        <f>R7/(Q8-Q7)</f>
        <v>1.4401955189987363E-4</v>
      </c>
    </row>
    <row r="9" spans="2:23" x14ac:dyDescent="0.2">
      <c r="I9">
        <v>350</v>
      </c>
      <c r="J9">
        <v>20</v>
      </c>
      <c r="K9" s="1">
        <f t="shared" si="0"/>
        <v>1949.6480528757179</v>
      </c>
      <c r="L9" s="4">
        <f t="shared" si="1"/>
        <v>2.4067494766081866E-2</v>
      </c>
      <c r="M9" s="3">
        <f>-SUM(L$4:L8) + M$2</f>
        <v>1.0427241985365496</v>
      </c>
      <c r="O9">
        <v>216</v>
      </c>
      <c r="P9">
        <v>33</v>
      </c>
      <c r="Q9" s="1">
        <f t="shared" si="3"/>
        <v>1203.2113697747286</v>
      </c>
      <c r="R9" s="4">
        <f>1.257*49*9.4/3*500/0.8*1.706*P9/171*10^-6</f>
        <v>3.9711366364035078E-2</v>
      </c>
      <c r="S9" s="3">
        <f>SUM(R$4:R8) + S$2</f>
        <v>0.22743782553947367</v>
      </c>
      <c r="T9">
        <f>R8/(Q9-Q8)</f>
        <v>4.5263287739960291E-4</v>
      </c>
      <c r="V9" t="s">
        <v>10</v>
      </c>
    </row>
    <row r="10" spans="2:23" x14ac:dyDescent="0.2">
      <c r="I10">
        <v>303</v>
      </c>
      <c r="J10">
        <v>12</v>
      </c>
      <c r="K10" s="1">
        <f t="shared" si="0"/>
        <v>1687.8381714895502</v>
      </c>
      <c r="L10" s="4">
        <f t="shared" si="1"/>
        <v>1.444049685964912E-2</v>
      </c>
      <c r="M10" s="3">
        <f>-SUM(L$4:L9) + M$2</f>
        <v>1.0186567037704679</v>
      </c>
      <c r="O10">
        <v>236</v>
      </c>
      <c r="P10">
        <v>46</v>
      </c>
      <c r="Q10" s="1">
        <f t="shared" si="3"/>
        <v>1314.6198299390555</v>
      </c>
      <c r="R10" s="4">
        <f t="shared" si="2"/>
        <v>5.5355237961988296E-2</v>
      </c>
      <c r="S10" s="3">
        <f>SUM(R$4:R9) + S$2</f>
        <v>0.26714919190350872</v>
      </c>
      <c r="T10">
        <f>R9/(Q10-Q9)</f>
        <v>3.564483909521863E-4</v>
      </c>
      <c r="V10">
        <v>1600</v>
      </c>
      <c r="W10">
        <v>6</v>
      </c>
    </row>
    <row r="11" spans="2:23" x14ac:dyDescent="0.2">
      <c r="I11">
        <v>275</v>
      </c>
      <c r="J11">
        <v>9</v>
      </c>
      <c r="K11" s="1">
        <f t="shared" si="0"/>
        <v>1531.8663272594927</v>
      </c>
      <c r="L11" s="4">
        <f t="shared" si="1"/>
        <v>1.083037264473684E-2</v>
      </c>
      <c r="M11" s="3">
        <f>-SUM(L$4:L10) + M$2</f>
        <v>1.0042162069108187</v>
      </c>
      <c r="O11">
        <v>257</v>
      </c>
      <c r="P11">
        <v>48</v>
      </c>
      <c r="Q11" s="1">
        <f t="shared" si="3"/>
        <v>1431.5987131115985</v>
      </c>
      <c r="R11" s="4">
        <f t="shared" si="2"/>
        <v>5.7761987438596479E-2</v>
      </c>
      <c r="S11" s="3">
        <f>SUM(R$4:R10) + S$2</f>
        <v>0.32250442986549699</v>
      </c>
      <c r="T11">
        <f>R10/(Q11-Q10)</f>
        <v>4.7320709909958483E-4</v>
      </c>
    </row>
    <row r="12" spans="2:23" x14ac:dyDescent="0.2">
      <c r="I12">
        <v>253</v>
      </c>
      <c r="J12">
        <v>9</v>
      </c>
      <c r="K12" s="1">
        <f t="shared" si="0"/>
        <v>1409.3170210787332</v>
      </c>
      <c r="L12" s="4">
        <f t="shared" si="1"/>
        <v>1.083037264473684E-2</v>
      </c>
      <c r="M12" s="3">
        <f>-SUM(L$4:L11) + M$2</f>
        <v>0.99338583426608196</v>
      </c>
      <c r="O12">
        <v>278</v>
      </c>
      <c r="P12">
        <v>62</v>
      </c>
      <c r="Q12" s="1">
        <f t="shared" si="3"/>
        <v>1548.5775962841415</v>
      </c>
      <c r="R12" s="4">
        <f>1.257*49*9.4/3*500/0.8*1.706*P12/171*10^-6</f>
        <v>7.4609233774853789E-2</v>
      </c>
      <c r="S12" s="3">
        <f>SUM(R$4:R11) + S$2</f>
        <v>0.3802664173040935</v>
      </c>
      <c r="T12">
        <f>R11/(Q12-Q11)</f>
        <v>4.9378132079956681E-4</v>
      </c>
      <c r="V12" t="s">
        <v>11</v>
      </c>
    </row>
    <row r="13" spans="2:23" x14ac:dyDescent="0.2">
      <c r="I13">
        <v>233</v>
      </c>
      <c r="J13">
        <v>9</v>
      </c>
      <c r="K13" s="1">
        <f t="shared" si="0"/>
        <v>1297.9085609144063</v>
      </c>
      <c r="L13" s="4">
        <f t="shared" si="1"/>
        <v>1.083037264473684E-2</v>
      </c>
      <c r="M13" s="3">
        <f>-SUM(L$4:L12) + M$2</f>
        <v>0.98255546162134499</v>
      </c>
      <c r="O13">
        <v>306</v>
      </c>
      <c r="P13">
        <v>104</v>
      </c>
      <c r="Q13" s="1">
        <f t="shared" si="3"/>
        <v>1704.549440514199</v>
      </c>
      <c r="R13" s="4">
        <f t="shared" si="2"/>
        <v>0.12515097278362569</v>
      </c>
      <c r="S13" s="3">
        <f>SUM(R$4:R12) + S$2</f>
        <v>0.45487565107894729</v>
      </c>
      <c r="T13">
        <f>R12/(Q13-Q12)</f>
        <v>4.7835065452457961E-4</v>
      </c>
      <c r="V13">
        <f>T15/1.257*10^6</f>
        <v>472.04499111175733</v>
      </c>
      <c r="W13">
        <f>SQRT((8/(Q15-Q14))^2 + (0.01/R14)^2)*V13</f>
        <v>21.078595020608155</v>
      </c>
    </row>
    <row r="14" spans="2:23" x14ac:dyDescent="0.2">
      <c r="I14">
        <v>213</v>
      </c>
      <c r="J14">
        <v>10</v>
      </c>
      <c r="K14" s="1">
        <f t="shared" si="0"/>
        <v>1186.5001007500798</v>
      </c>
      <c r="L14" s="4">
        <f t="shared" si="1"/>
        <v>1.2033747383040933E-2</v>
      </c>
      <c r="M14" s="3">
        <f>-SUM(L$4:L13) + M$2</f>
        <v>0.97172508897660825</v>
      </c>
      <c r="O14">
        <v>361</v>
      </c>
      <c r="P14">
        <v>206</v>
      </c>
      <c r="Q14" s="1">
        <f t="shared" si="3"/>
        <v>2010.9227059660975</v>
      </c>
      <c r="R14" s="4">
        <f t="shared" si="2"/>
        <v>0.24789519609064326</v>
      </c>
      <c r="S14" s="3">
        <f>SUM(R$4:R13) + S$2</f>
        <v>0.58002662386257298</v>
      </c>
      <c r="T14">
        <f>R13/(Q14-Q13)</f>
        <v>4.084918199341866E-4</v>
      </c>
    </row>
    <row r="15" spans="2:23" x14ac:dyDescent="0.2">
      <c r="I15">
        <v>192</v>
      </c>
      <c r="J15">
        <v>10</v>
      </c>
      <c r="K15" s="1">
        <f t="shared" si="0"/>
        <v>1069.5212175775366</v>
      </c>
      <c r="L15" s="4">
        <f t="shared" si="1"/>
        <v>1.2033747383040933E-2</v>
      </c>
      <c r="M15" s="3">
        <f>-SUM(L$4:L14) + M$2</f>
        <v>0.95969134159356728</v>
      </c>
      <c r="O15">
        <v>436</v>
      </c>
      <c r="P15">
        <v>188</v>
      </c>
      <c r="Q15" s="1">
        <f t="shared" si="3"/>
        <v>2428.7044315823227</v>
      </c>
      <c r="R15" s="4">
        <f t="shared" si="2"/>
        <v>0.22623445080116958</v>
      </c>
      <c r="S15" s="3">
        <f>SUM(R$4:R14) + S$2</f>
        <v>0.82792181995321623</v>
      </c>
      <c r="T15">
        <f>R14/(Q15-Q14)</f>
        <v>5.9336055382747891E-4</v>
      </c>
    </row>
    <row r="16" spans="2:23" x14ac:dyDescent="0.2">
      <c r="I16">
        <v>171</v>
      </c>
      <c r="J16">
        <v>29</v>
      </c>
      <c r="K16" s="1">
        <f t="shared" si="0"/>
        <v>952.54233440499354</v>
      </c>
      <c r="L16" s="4">
        <f t="shared" si="1"/>
        <v>3.4897867410818711E-2</v>
      </c>
      <c r="M16" s="3">
        <f>-SUM(L$4:L15) + M$2</f>
        <v>0.94765759421052631</v>
      </c>
      <c r="O16">
        <v>623</v>
      </c>
      <c r="P16">
        <v>106</v>
      </c>
      <c r="Q16" s="1">
        <f t="shared" si="3"/>
        <v>3470.373534118778</v>
      </c>
      <c r="R16" s="4">
        <f t="shared" si="2"/>
        <v>0.1275577222602339</v>
      </c>
      <c r="S16" s="3">
        <f>SUM(R$4:R15) + S$2</f>
        <v>1.0541562707543859</v>
      </c>
      <c r="T16">
        <f>R15/(Q16-Q15)</f>
        <v>2.171845648971354E-4</v>
      </c>
    </row>
    <row r="17" spans="9:20" x14ac:dyDescent="0.2">
      <c r="I17">
        <v>121</v>
      </c>
      <c r="J17">
        <v>38</v>
      </c>
      <c r="K17" s="1">
        <f t="shared" si="0"/>
        <v>674.02118399417668</v>
      </c>
      <c r="L17" s="4">
        <f t="shared" si="1"/>
        <v>4.572824005555555E-2</v>
      </c>
      <c r="M17" s="3">
        <f>-SUM(L$4:L16) + M$2</f>
        <v>0.91275972679970763</v>
      </c>
      <c r="O17">
        <v>865</v>
      </c>
      <c r="P17">
        <v>104</v>
      </c>
      <c r="Q17" s="1">
        <f t="shared" si="3"/>
        <v>4818.4159021071309</v>
      </c>
      <c r="R17" s="4">
        <f t="shared" si="2"/>
        <v>0.12515097278362569</v>
      </c>
      <c r="S17" s="3">
        <f>SUM(R$4:R16) + S$2</f>
        <v>1.1817139930146199</v>
      </c>
      <c r="T17">
        <f>R16/(Q17-Q16)</f>
        <v>9.462441633090868E-5</v>
      </c>
    </row>
    <row r="18" spans="9:20" x14ac:dyDescent="0.2">
      <c r="I18">
        <v>60</v>
      </c>
      <c r="J18">
        <v>45</v>
      </c>
      <c r="K18" s="1">
        <f t="shared" si="0"/>
        <v>334.22538049298015</v>
      </c>
      <c r="L18" s="4">
        <f>1.257*49*9.4/3*500/0.8*1.706*J18/171*10^-6</f>
        <v>5.4151863223684198E-2</v>
      </c>
      <c r="M18" s="3">
        <f>-SUM(L$4:L17) + M$2</f>
        <v>0.86703148674415209</v>
      </c>
      <c r="O18">
        <v>1205</v>
      </c>
      <c r="P18">
        <v>86</v>
      </c>
      <c r="Q18" s="1">
        <f t="shared" si="3"/>
        <v>6712.3597249006862</v>
      </c>
      <c r="R18" s="4">
        <f>1.257*49*9.4/3*500/0.8*1.706*P18/171*10^-6</f>
        <v>0.10349022749415203</v>
      </c>
      <c r="S18" s="3">
        <f>SUM(R$4:R17) + S$2</f>
        <v>1.3068649657982456</v>
      </c>
      <c r="T18">
        <f>R17/(Q18-Q17)</f>
        <v>6.6079559107000757E-5</v>
      </c>
    </row>
    <row r="19" spans="9:20" x14ac:dyDescent="0.2">
      <c r="I19">
        <v>0</v>
      </c>
      <c r="J19">
        <v>59</v>
      </c>
      <c r="K19" s="1">
        <f t="shared" si="0"/>
        <v>0</v>
      </c>
      <c r="L19" s="4">
        <f t="shared" si="1"/>
        <v>7.0999109559941515E-2</v>
      </c>
      <c r="M19" s="3">
        <f>-SUM(L$4:L18) + M$2</f>
        <v>0.81287962352046794</v>
      </c>
      <c r="O19">
        <v>1705</v>
      </c>
      <c r="Q19" s="1">
        <f>B$4*O19/1000/PI()/C$4</f>
        <v>9497.5712290088541</v>
      </c>
      <c r="S19" s="3">
        <f>SUM(R$4:R18) + S$2</f>
        <v>1.4103551932923977</v>
      </c>
      <c r="T19">
        <f>R18/(Q19-Q18)</f>
        <v>3.7157044390167374E-5</v>
      </c>
    </row>
    <row r="20" spans="9:20" x14ac:dyDescent="0.2">
      <c r="I20">
        <v>-60</v>
      </c>
      <c r="J20">
        <v>110</v>
      </c>
      <c r="K20" s="1">
        <f t="shared" si="0"/>
        <v>-334.22538049298015</v>
      </c>
      <c r="L20" s="4">
        <f t="shared" si="1"/>
        <v>0.13237122121345027</v>
      </c>
      <c r="M20" s="3">
        <f>-SUM(L$4:L19) + M$2</f>
        <v>0.74188051396052646</v>
      </c>
    </row>
    <row r="21" spans="9:20" x14ac:dyDescent="0.2">
      <c r="I21">
        <v>-121</v>
      </c>
      <c r="J21">
        <v>71</v>
      </c>
      <c r="K21" s="1">
        <f t="shared" si="0"/>
        <v>-674.02118399417668</v>
      </c>
      <c r="L21" s="4">
        <f t="shared" si="1"/>
        <v>8.5439606419590627E-2</v>
      </c>
      <c r="M21" s="3">
        <f>-SUM(L$4:L20) + M$2</f>
        <v>0.60950929274707621</v>
      </c>
    </row>
    <row r="22" spans="9:20" x14ac:dyDescent="0.2">
      <c r="I22">
        <v>-172</v>
      </c>
      <c r="J22">
        <v>46</v>
      </c>
      <c r="K22" s="1">
        <f t="shared" si="0"/>
        <v>-958.11275741320992</v>
      </c>
      <c r="L22" s="4">
        <f t="shared" si="1"/>
        <v>5.5355237961988296E-2</v>
      </c>
      <c r="M22" s="3">
        <f>-SUM(L$4:L21) + M$2</f>
        <v>0.52406968632748563</v>
      </c>
    </row>
    <row r="23" spans="9:20" x14ac:dyDescent="0.2">
      <c r="I23">
        <v>-193</v>
      </c>
      <c r="J23">
        <v>64</v>
      </c>
      <c r="K23" s="1">
        <f t="shared" si="0"/>
        <v>-1075.0916405857531</v>
      </c>
      <c r="L23" s="4">
        <f t="shared" si="1"/>
        <v>7.7015983251461972E-2</v>
      </c>
      <c r="M23" s="3">
        <f>-SUM(L$4:L22) + M$2</f>
        <v>0.46871444836549736</v>
      </c>
    </row>
    <row r="24" spans="9:20" x14ac:dyDescent="0.2">
      <c r="I24">
        <v>-214</v>
      </c>
      <c r="J24">
        <v>71</v>
      </c>
      <c r="K24" s="1">
        <f t="shared" si="0"/>
        <v>-1192.0705237582961</v>
      </c>
      <c r="L24" s="4">
        <f t="shared" si="1"/>
        <v>8.5439606419590627E-2</v>
      </c>
      <c r="M24" s="3">
        <f>-SUM(L$4:L23) + M$2</f>
        <v>0.39169846511403539</v>
      </c>
    </row>
    <row r="25" spans="9:20" x14ac:dyDescent="0.2">
      <c r="I25">
        <v>-234</v>
      </c>
      <c r="J25">
        <v>88</v>
      </c>
      <c r="K25" s="1">
        <f t="shared" si="0"/>
        <v>-1303.4789839226228</v>
      </c>
      <c r="L25" s="4">
        <f t="shared" si="1"/>
        <v>0.10589697697076023</v>
      </c>
      <c r="M25" s="3">
        <f>-SUM(L$4:L24) + M$2</f>
        <v>0.3062588586944448</v>
      </c>
    </row>
    <row r="26" spans="9:20" x14ac:dyDescent="0.2">
      <c r="I26">
        <v>-254</v>
      </c>
      <c r="J26">
        <v>107</v>
      </c>
      <c r="K26" s="1">
        <f t="shared" si="0"/>
        <v>-1414.8874440869497</v>
      </c>
      <c r="L26" s="4">
        <f t="shared" si="1"/>
        <v>0.12876109699853799</v>
      </c>
      <c r="M26" s="3">
        <f>-SUM(L$4:L25) + M$2</f>
        <v>0.20036188172368452</v>
      </c>
    </row>
    <row r="27" spans="9:20" x14ac:dyDescent="0.2">
      <c r="I27">
        <v>-276</v>
      </c>
      <c r="J27">
        <v>147</v>
      </c>
      <c r="K27" s="1">
        <f t="shared" si="0"/>
        <v>-1537.4367502677087</v>
      </c>
      <c r="L27" s="4">
        <f t="shared" si="1"/>
        <v>0.17689608653070171</v>
      </c>
      <c r="M27" s="3">
        <f>-SUM(L$4:L26) + M$2</f>
        <v>7.1600784725146527E-2</v>
      </c>
    </row>
    <row r="28" spans="9:20" x14ac:dyDescent="0.2">
      <c r="I28">
        <v>-304</v>
      </c>
      <c r="J28">
        <v>255</v>
      </c>
      <c r="K28" s="1">
        <f t="shared" si="0"/>
        <v>-1693.4085944977664</v>
      </c>
      <c r="L28" s="4">
        <f t="shared" si="1"/>
        <v>0.30686055826754377</v>
      </c>
      <c r="M28" s="3">
        <f>-SUM(L$4:L27) + M$2</f>
        <v>-0.10529530180555513</v>
      </c>
    </row>
    <row r="29" spans="9:20" x14ac:dyDescent="0.2">
      <c r="I29">
        <v>-350</v>
      </c>
      <c r="J29">
        <v>280</v>
      </c>
      <c r="K29" s="1">
        <f t="shared" si="0"/>
        <v>-1949.6480528757179</v>
      </c>
      <c r="L29" s="4">
        <f t="shared" si="1"/>
        <v>0.33694492672514609</v>
      </c>
      <c r="M29" s="3">
        <f>-SUM(L$4:L28) + M$2</f>
        <v>-0.41215586007309901</v>
      </c>
    </row>
    <row r="30" spans="9:20" x14ac:dyDescent="0.2">
      <c r="I30">
        <v>-434</v>
      </c>
      <c r="J30">
        <v>243</v>
      </c>
      <c r="K30" s="1">
        <f t="shared" si="0"/>
        <v>-2417.5635855658902</v>
      </c>
      <c r="L30" s="4">
        <f t="shared" si="1"/>
        <v>0.29242006140789462</v>
      </c>
      <c r="M30" s="3">
        <f>-SUM(L$4:L29) + M$2</f>
        <v>-0.74910078679824532</v>
      </c>
    </row>
    <row r="31" spans="9:20" x14ac:dyDescent="0.2">
      <c r="I31">
        <v>-621</v>
      </c>
      <c r="J31">
        <v>95</v>
      </c>
      <c r="K31" s="1">
        <f t="shared" si="0"/>
        <v>-3459.232688102345</v>
      </c>
      <c r="L31" s="4">
        <f t="shared" si="1"/>
        <v>0.11432060013888887</v>
      </c>
      <c r="M31" s="3">
        <f>-SUM(L$4:L30) + M$2</f>
        <v>-1.04152084820614</v>
      </c>
    </row>
    <row r="32" spans="9:20" x14ac:dyDescent="0.2">
      <c r="I32">
        <v>-868</v>
      </c>
      <c r="J32">
        <v>103</v>
      </c>
      <c r="K32" s="1">
        <f t="shared" si="0"/>
        <v>-4835.1271711317804</v>
      </c>
      <c r="L32" s="4">
        <f t="shared" si="1"/>
        <v>0.12394759804532163</v>
      </c>
      <c r="M32" s="3">
        <f>-SUM(L$4:L31) + M$2</f>
        <v>-1.155841448345029</v>
      </c>
    </row>
    <row r="33" spans="9:13" x14ac:dyDescent="0.2">
      <c r="I33">
        <v>-1205</v>
      </c>
      <c r="J33">
        <v>84</v>
      </c>
      <c r="K33" s="1">
        <f t="shared" si="0"/>
        <v>-6712.3597249006862</v>
      </c>
      <c r="L33" s="4">
        <f t="shared" si="1"/>
        <v>0.10108347801754383</v>
      </c>
      <c r="M33" s="3">
        <f>-SUM(L$4:L32) + M$2</f>
        <v>-1.2797890463903505</v>
      </c>
    </row>
    <row r="34" spans="9:13" x14ac:dyDescent="0.2">
      <c r="I34">
        <v>-1705</v>
      </c>
      <c r="J34">
        <v>-60</v>
      </c>
      <c r="K34" s="1">
        <f t="shared" si="0"/>
        <v>-9497.5712290088541</v>
      </c>
      <c r="L34" s="4">
        <f t="shared" si="1"/>
        <v>-7.2202484298245606E-2</v>
      </c>
      <c r="M34" s="3">
        <f>-SUM(L$4:L33) + M$2</f>
        <v>-1.3808725244078943</v>
      </c>
    </row>
    <row r="35" spans="9:13" x14ac:dyDescent="0.2">
      <c r="I35">
        <v>-1205</v>
      </c>
      <c r="J35">
        <v>-60</v>
      </c>
      <c r="K35" s="1">
        <f t="shared" si="0"/>
        <v>-6712.3597249006862</v>
      </c>
      <c r="L35" s="4">
        <f t="shared" si="1"/>
        <v>-7.2202484298245606E-2</v>
      </c>
      <c r="M35" s="3">
        <f>-SUM(L$4:L34) + M$2</f>
        <v>-1.3086700401096489</v>
      </c>
    </row>
    <row r="36" spans="9:13" x14ac:dyDescent="0.2">
      <c r="I36">
        <v>-868</v>
      </c>
      <c r="J36">
        <v>-61</v>
      </c>
      <c r="K36" s="1">
        <f t="shared" si="0"/>
        <v>-4835.1271711317804</v>
      </c>
      <c r="L36" s="4">
        <f t="shared" si="1"/>
        <v>-7.3405859036549684E-2</v>
      </c>
      <c r="M36" s="3">
        <f>-SUM(L$4:L35) + M$2</f>
        <v>-1.2364675558114031</v>
      </c>
    </row>
    <row r="37" spans="9:13" x14ac:dyDescent="0.2">
      <c r="I37">
        <v>-621</v>
      </c>
      <c r="J37">
        <v>-61</v>
      </c>
      <c r="K37" s="1">
        <f t="shared" si="0"/>
        <v>-3459.232688102345</v>
      </c>
      <c r="L37" s="4">
        <f t="shared" si="1"/>
        <v>-7.3405859036549684E-2</v>
      </c>
      <c r="M37" s="3">
        <f>-SUM(L$4:L36) + M$2</f>
        <v>-1.1630616967748535</v>
      </c>
    </row>
    <row r="38" spans="9:13" x14ac:dyDescent="0.2">
      <c r="I38">
        <v>-434</v>
      </c>
      <c r="J38">
        <v>-32</v>
      </c>
      <c r="K38" s="1">
        <f t="shared" si="0"/>
        <v>-2417.5635855658902</v>
      </c>
      <c r="L38" s="4">
        <f t="shared" si="1"/>
        <v>-3.8507991625730986E-2</v>
      </c>
      <c r="M38" s="3">
        <f>-SUM(L$4:L37) + M$2</f>
        <v>-1.0896558377383039</v>
      </c>
    </row>
    <row r="39" spans="9:13" x14ac:dyDescent="0.2">
      <c r="I39">
        <v>-350</v>
      </c>
      <c r="J39">
        <v>-19</v>
      </c>
      <c r="K39" s="1">
        <f t="shared" si="0"/>
        <v>-1949.6480528757179</v>
      </c>
      <c r="L39" s="4">
        <f t="shared" si="1"/>
        <v>-2.2864120027777775E-2</v>
      </c>
      <c r="M39" s="3">
        <f>-SUM(L$4:L38) + M$2</f>
        <v>-1.0511478461125729</v>
      </c>
    </row>
    <row r="40" spans="9:13" x14ac:dyDescent="0.2">
      <c r="I40">
        <v>-303</v>
      </c>
      <c r="J40">
        <v>-12</v>
      </c>
      <c r="K40" s="1">
        <f t="shared" si="0"/>
        <v>-1687.8381714895502</v>
      </c>
      <c r="L40" s="4">
        <f t="shared" si="1"/>
        <v>-1.444049685964912E-2</v>
      </c>
      <c r="M40" s="3">
        <f>-SUM(L$4:L39) + M$2</f>
        <v>-1.0282837260847952</v>
      </c>
    </row>
    <row r="41" spans="9:13" x14ac:dyDescent="0.2">
      <c r="I41">
        <v>-275</v>
      </c>
      <c r="J41">
        <v>-10</v>
      </c>
      <c r="K41" s="1">
        <f t="shared" si="0"/>
        <v>-1531.8663272594927</v>
      </c>
      <c r="L41" s="4">
        <f t="shared" si="1"/>
        <v>-1.2033747383040933E-2</v>
      </c>
      <c r="M41" s="3">
        <f>-SUM(L$4:L40) + M$2</f>
        <v>-1.0138432292251462</v>
      </c>
    </row>
    <row r="42" spans="9:13" x14ac:dyDescent="0.2">
      <c r="I42">
        <v>-254</v>
      </c>
      <c r="J42">
        <v>-9</v>
      </c>
      <c r="K42" s="1">
        <f t="shared" si="0"/>
        <v>-1414.8874440869497</v>
      </c>
      <c r="L42" s="4">
        <f t="shared" si="1"/>
        <v>-1.083037264473684E-2</v>
      </c>
      <c r="M42" s="3">
        <f>-SUM(L$4:L41) + M$2</f>
        <v>-1.0018094818421053</v>
      </c>
    </row>
    <row r="43" spans="9:13" x14ac:dyDescent="0.2">
      <c r="I43">
        <v>-233</v>
      </c>
      <c r="J43">
        <v>-9</v>
      </c>
      <c r="K43" s="1">
        <f>B$4*I43/1000/PI()/C$4</f>
        <v>-1297.9085609144063</v>
      </c>
      <c r="L43" s="4">
        <f t="shared" si="1"/>
        <v>-1.083037264473684E-2</v>
      </c>
      <c r="M43" s="3">
        <f>-SUM(L$4:L42) + M$2</f>
        <v>-0.99097910919736854</v>
      </c>
    </row>
    <row r="44" spans="9:13" x14ac:dyDescent="0.2">
      <c r="I44">
        <v>-213</v>
      </c>
      <c r="J44">
        <v>-9</v>
      </c>
      <c r="K44" s="1">
        <f t="shared" si="0"/>
        <v>-1186.5001007500798</v>
      </c>
      <c r="L44" s="4">
        <f t="shared" si="1"/>
        <v>-1.083037264473684E-2</v>
      </c>
      <c r="M44" s="3">
        <f>-SUM(L$4:L43) + M$2</f>
        <v>-0.98014873655263179</v>
      </c>
    </row>
    <row r="45" spans="9:13" x14ac:dyDescent="0.2">
      <c r="I45">
        <v>-192</v>
      </c>
      <c r="J45">
        <v>-10</v>
      </c>
      <c r="K45" s="1">
        <f t="shared" si="0"/>
        <v>-1069.5212175775366</v>
      </c>
      <c r="L45" s="4">
        <f t="shared" si="1"/>
        <v>-1.2033747383040933E-2</v>
      </c>
      <c r="M45" s="3">
        <f>-SUM(L$4:L44) + M$2</f>
        <v>-0.96931836390789505</v>
      </c>
    </row>
    <row r="46" spans="9:13" x14ac:dyDescent="0.2">
      <c r="I46">
        <v>-172</v>
      </c>
      <c r="J46">
        <v>-28</v>
      </c>
      <c r="K46" s="1">
        <f t="shared" si="0"/>
        <v>-958.11275741320992</v>
      </c>
      <c r="L46" s="4">
        <f t="shared" si="1"/>
        <v>-3.3694492672514613E-2</v>
      </c>
      <c r="M46" s="3">
        <f>-SUM(L$4:L45) + M$2</f>
        <v>-0.95728461652485408</v>
      </c>
    </row>
    <row r="47" spans="9:13" x14ac:dyDescent="0.2">
      <c r="I47">
        <v>-121</v>
      </c>
      <c r="J47">
        <v>-38</v>
      </c>
      <c r="K47" s="1">
        <f t="shared" si="0"/>
        <v>-674.02118399417668</v>
      </c>
      <c r="L47" s="4">
        <f t="shared" si="1"/>
        <v>-4.572824005555555E-2</v>
      </c>
      <c r="M47" s="3">
        <f>-SUM(L$4:L46) + M$2</f>
        <v>-0.92359012385233963</v>
      </c>
    </row>
    <row r="48" spans="9:13" x14ac:dyDescent="0.2">
      <c r="I48">
        <v>-60</v>
      </c>
      <c r="J48">
        <v>-45</v>
      </c>
      <c r="K48" s="1">
        <f t="shared" si="0"/>
        <v>-334.22538049298015</v>
      </c>
      <c r="L48" s="4">
        <f t="shared" si="1"/>
        <v>-5.4151863223684198E-2</v>
      </c>
      <c r="M48" s="3">
        <f>-SUM(L$4:L47) + M$2</f>
        <v>-0.8778618837967842</v>
      </c>
    </row>
    <row r="49" spans="9:13" x14ac:dyDescent="0.2">
      <c r="I49">
        <v>0</v>
      </c>
      <c r="J49">
        <v>-60</v>
      </c>
      <c r="K49" s="1">
        <f t="shared" si="0"/>
        <v>0</v>
      </c>
      <c r="L49" s="4">
        <f t="shared" si="1"/>
        <v>-7.2202484298245606E-2</v>
      </c>
      <c r="M49" s="3">
        <f>-SUM(L$4:L48) + M$2</f>
        <v>-0.82371002057310005</v>
      </c>
    </row>
    <row r="50" spans="9:13" x14ac:dyDescent="0.2">
      <c r="I50">
        <v>60</v>
      </c>
      <c r="J50">
        <v>-113</v>
      </c>
      <c r="K50" s="1">
        <f t="shared" si="0"/>
        <v>334.22538049298015</v>
      </c>
      <c r="L50" s="4">
        <f t="shared" si="1"/>
        <v>-0.13598134542836254</v>
      </c>
      <c r="M50" s="3">
        <f>-SUM(L$4:L49) + M$2</f>
        <v>-0.75150753627485467</v>
      </c>
    </row>
    <row r="51" spans="9:13" x14ac:dyDescent="0.2">
      <c r="I51">
        <v>121</v>
      </c>
      <c r="J51">
        <v>-69</v>
      </c>
      <c r="K51" s="1">
        <f t="shared" si="0"/>
        <v>674.02118399417668</v>
      </c>
      <c r="L51" s="4">
        <f t="shared" si="1"/>
        <v>-8.3032856942982444E-2</v>
      </c>
      <c r="M51" s="3">
        <f>-SUM(L$4:L50) + M$2</f>
        <v>-0.61552619084649218</v>
      </c>
    </row>
    <row r="52" spans="9:13" x14ac:dyDescent="0.2">
      <c r="I52">
        <v>171</v>
      </c>
      <c r="J52">
        <v>-48</v>
      </c>
      <c r="K52" s="1">
        <f t="shared" si="0"/>
        <v>952.54233440499354</v>
      </c>
      <c r="L52" s="4">
        <f t="shared" si="1"/>
        <v>-5.7761987438596479E-2</v>
      </c>
      <c r="M52" s="3">
        <f>-SUM(L$4:L51) + M$2</f>
        <v>-0.53249333390350984</v>
      </c>
    </row>
    <row r="53" spans="9:13" x14ac:dyDescent="0.2">
      <c r="I53">
        <v>192</v>
      </c>
      <c r="J53">
        <v>-62</v>
      </c>
      <c r="K53" s="1">
        <f t="shared" si="0"/>
        <v>1069.5212175775366</v>
      </c>
      <c r="L53" s="4">
        <f t="shared" si="1"/>
        <v>-7.4609233774853789E-2</v>
      </c>
      <c r="M53" s="3">
        <f>-SUM(L$4:L52) + M$2</f>
        <v>-0.47473134646491344</v>
      </c>
    </row>
    <row r="54" spans="9:13" x14ac:dyDescent="0.2">
      <c r="I54">
        <v>213</v>
      </c>
      <c r="J54">
        <v>-72</v>
      </c>
      <c r="K54" s="1">
        <f t="shared" si="0"/>
        <v>1186.5001007500798</v>
      </c>
      <c r="L54" s="4">
        <f t="shared" si="1"/>
        <v>-8.6642981157894719E-2</v>
      </c>
      <c r="M54" s="3">
        <f>-SUM(L$4:L53) + M$2</f>
        <v>-0.40012211269005959</v>
      </c>
    </row>
    <row r="55" spans="9:13" x14ac:dyDescent="0.2">
      <c r="I55">
        <v>233</v>
      </c>
      <c r="J55">
        <v>-90</v>
      </c>
      <c r="K55" s="1">
        <f t="shared" si="0"/>
        <v>1297.9085609144063</v>
      </c>
      <c r="L55" s="4">
        <f t="shared" si="1"/>
        <v>-0.1083037264473684</v>
      </c>
      <c r="M55" s="3">
        <f>-SUM(L$4:L54) + M$2</f>
        <v>-0.31347913153216478</v>
      </c>
    </row>
    <row r="56" spans="9:13" x14ac:dyDescent="0.2">
      <c r="I56">
        <v>254</v>
      </c>
      <c r="J56">
        <v>-108</v>
      </c>
      <c r="K56" s="1">
        <f t="shared" si="0"/>
        <v>1414.8874440869497</v>
      </c>
      <c r="L56" s="4">
        <f t="shared" si="1"/>
        <v>-0.12996447173684209</v>
      </c>
      <c r="M56" s="3">
        <f>-SUM(L$4:L55) + M$2</f>
        <v>-0.20517540508479648</v>
      </c>
    </row>
    <row r="57" spans="9:13" x14ac:dyDescent="0.2">
      <c r="I57">
        <v>275</v>
      </c>
      <c r="J57">
        <v>-144</v>
      </c>
      <c r="K57" s="1">
        <f t="shared" si="0"/>
        <v>1531.8663272594927</v>
      </c>
      <c r="L57" s="4">
        <f t="shared" si="1"/>
        <v>-0.17328596231578944</v>
      </c>
      <c r="M57" s="3">
        <f>-SUM(L$4:L56) + M$2</f>
        <v>-7.5210933347954478E-2</v>
      </c>
    </row>
    <row r="58" spans="9:13" x14ac:dyDescent="0.2">
      <c r="I58">
        <v>303</v>
      </c>
      <c r="J58">
        <v>-265</v>
      </c>
      <c r="K58" s="1">
        <f t="shared" si="0"/>
        <v>1687.8381714895502</v>
      </c>
      <c r="L58" s="4">
        <f t="shared" si="1"/>
        <v>-0.31889430565058474</v>
      </c>
      <c r="M58" s="3">
        <f>-SUM(L$4:L57) + M$2</f>
        <v>9.8075028967834932E-2</v>
      </c>
    </row>
    <row r="59" spans="9:13" x14ac:dyDescent="0.2">
      <c r="I59">
        <v>350</v>
      </c>
      <c r="J59">
        <v>-267</v>
      </c>
      <c r="K59" s="1">
        <f t="shared" si="0"/>
        <v>1949.6480528757179</v>
      </c>
      <c r="L59" s="4">
        <f t="shared" si="1"/>
        <v>-0.32130105512719292</v>
      </c>
      <c r="M59" s="3">
        <f>-SUM(L$4:L58) + M$2</f>
        <v>0.41696933461841967</v>
      </c>
    </row>
    <row r="60" spans="9:13" x14ac:dyDescent="0.2">
      <c r="I60">
        <v>434</v>
      </c>
      <c r="J60">
        <v>-247</v>
      </c>
      <c r="K60" s="1">
        <f t="shared" si="0"/>
        <v>2417.5635855658902</v>
      </c>
      <c r="L60" s="4">
        <f t="shared" si="1"/>
        <v>-0.29723356036111104</v>
      </c>
      <c r="M60" s="3">
        <f>-SUM(L$4:L59) + M$2</f>
        <v>0.73827038974561265</v>
      </c>
    </row>
    <row r="61" spans="9:13" x14ac:dyDescent="0.2">
      <c r="I61">
        <v>621</v>
      </c>
      <c r="J61">
        <v>-94</v>
      </c>
      <c r="K61" s="1">
        <f t="shared" si="0"/>
        <v>3459.232688102345</v>
      </c>
      <c r="L61" s="4">
        <f t="shared" si="1"/>
        <v>-0.11311722540058479</v>
      </c>
      <c r="M61" s="3">
        <f>-SUM(L$4:L60) + M$2</f>
        <v>1.0355039501067238</v>
      </c>
    </row>
    <row r="62" spans="9:13" x14ac:dyDescent="0.2">
      <c r="I62">
        <v>868</v>
      </c>
      <c r="J62">
        <v>-102</v>
      </c>
      <c r="K62" s="1">
        <f t="shared" si="0"/>
        <v>4835.1271711317804</v>
      </c>
      <c r="L62" s="4">
        <f t="shared" si="1"/>
        <v>-0.12274422330701751</v>
      </c>
      <c r="M62" s="3">
        <f>-SUM(L$4:L61) + M$2</f>
        <v>1.1486211755073086</v>
      </c>
    </row>
    <row r="63" spans="9:13" x14ac:dyDescent="0.2">
      <c r="I63">
        <v>1205</v>
      </c>
      <c r="J63">
        <v>-84</v>
      </c>
      <c r="K63" s="1">
        <f t="shared" si="0"/>
        <v>6712.3597249006862</v>
      </c>
      <c r="L63" s="4">
        <f t="shared" si="1"/>
        <v>-0.10108347801754383</v>
      </c>
      <c r="M63" s="3">
        <f>-SUM(L$4:L62) + M$2</f>
        <v>1.2713653988143259</v>
      </c>
    </row>
    <row r="64" spans="9:13" x14ac:dyDescent="0.2">
      <c r="I64">
        <v>1705</v>
      </c>
      <c r="K64" s="1">
        <f t="shared" si="0"/>
        <v>9497.5712290088541</v>
      </c>
      <c r="L64" s="1"/>
      <c r="M64" s="3">
        <f>-SUM(L$4:L63) + M$2</f>
        <v>1.3724488768318699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2019-10-19T15:11:20Z</dcterms:created>
  <dcterms:modified xsi:type="dcterms:W3CDTF">2019-10-20T13:38:10Z</dcterms:modified>
</cp:coreProperties>
</file>