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14" i="2" l="1"/>
  <c r="D14" i="2"/>
  <c r="P20" i="2"/>
  <c r="N20" i="2"/>
  <c r="L20" i="2"/>
  <c r="N19" i="2"/>
  <c r="P19" i="2"/>
  <c r="L19" i="2"/>
  <c r="D15" i="2"/>
  <c r="M20" i="2"/>
  <c r="O20" i="2"/>
  <c r="K20" i="2"/>
  <c r="O19" i="2"/>
  <c r="M19" i="2"/>
  <c r="K19" i="2"/>
  <c r="B14" i="2"/>
  <c r="F13" i="2"/>
  <c r="F14" i="2"/>
  <c r="L16" i="2"/>
  <c r="M16" i="2"/>
  <c r="N16" i="2"/>
  <c r="O16" i="2"/>
  <c r="K16" i="2"/>
  <c r="O15" i="2"/>
  <c r="L15" i="2"/>
  <c r="M15" i="2"/>
  <c r="N15" i="2"/>
  <c r="K15" i="2"/>
  <c r="P14" i="2"/>
  <c r="L14" i="2"/>
  <c r="M14" i="2"/>
  <c r="N14" i="2"/>
  <c r="O14" i="2"/>
  <c r="K14" i="2"/>
  <c r="B5" i="2"/>
  <c r="B15" i="2"/>
  <c r="B13" i="2"/>
  <c r="B11" i="2"/>
  <c r="C30" i="2"/>
  <c r="B22" i="2"/>
  <c r="C22" i="2" s="1"/>
  <c r="B19" i="2"/>
  <c r="C19" i="2" s="1"/>
  <c r="C15" i="2"/>
  <c r="D13" i="2"/>
  <c r="E13" i="2" s="1"/>
  <c r="E14" i="2" s="1"/>
  <c r="C13" i="2" l="1"/>
  <c r="C14" i="2" s="1"/>
  <c r="L9" i="2"/>
  <c r="B30" i="2" s="1"/>
  <c r="B29" i="2"/>
  <c r="B25" i="2"/>
  <c r="F21" i="2"/>
  <c r="F22" i="2" s="1"/>
  <c r="G22" i="2" s="1"/>
  <c r="D22" i="2"/>
  <c r="E22" i="2" s="1"/>
  <c r="F19" i="2"/>
  <c r="G19" i="2" s="1"/>
  <c r="D4" i="2"/>
  <c r="C5" i="2"/>
  <c r="C4" i="2"/>
  <c r="C7" i="2"/>
  <c r="D7" i="2"/>
  <c r="D8" i="2"/>
  <c r="F8" i="2" s="1"/>
  <c r="C6" i="2"/>
  <c r="D6" i="2" s="1"/>
  <c r="G6" i="2" s="1"/>
  <c r="E15" i="2"/>
  <c r="B4" i="2"/>
  <c r="B7" i="2"/>
  <c r="G13" i="2" l="1"/>
  <c r="G14" i="2" s="1"/>
  <c r="D19" i="2"/>
  <c r="E19" i="2" s="1"/>
  <c r="F15" i="2"/>
  <c r="G15" i="2" s="1"/>
  <c r="E2" i="1"/>
  <c r="E4" i="1" s="1"/>
  <c r="F2" i="1"/>
  <c r="F5" i="1" s="1"/>
  <c r="G2" i="1"/>
  <c r="G4" i="1" s="1"/>
  <c r="H2" i="1"/>
  <c r="I2" i="1"/>
  <c r="J2" i="1"/>
  <c r="J5" i="1" s="1"/>
  <c r="K2" i="1"/>
  <c r="K4" i="1" s="1"/>
  <c r="L2" i="1"/>
  <c r="M2" i="1"/>
  <c r="M5" i="1" s="1"/>
  <c r="N2" i="1"/>
  <c r="N5" i="1" s="1"/>
  <c r="O2" i="1"/>
  <c r="O4" i="1" s="1"/>
  <c r="D2" i="1"/>
  <c r="M4" i="1"/>
  <c r="L4" i="1"/>
  <c r="I4" i="1"/>
  <c r="H4" i="1"/>
  <c r="F4" i="1"/>
  <c r="D4" i="1"/>
  <c r="C4" i="1"/>
  <c r="O5" i="1"/>
  <c r="L5" i="1"/>
  <c r="I5" i="1"/>
  <c r="H5" i="1"/>
  <c r="E5" i="1"/>
  <c r="D5" i="1"/>
  <c r="C5" i="1"/>
  <c r="K5" i="1" l="1"/>
  <c r="G5" i="1"/>
  <c r="N4" i="1"/>
  <c r="J4" i="1"/>
  <c r="B7" i="1"/>
  <c r="B3" i="1"/>
  <c r="F3" i="1"/>
  <c r="J3" i="1"/>
  <c r="N3" i="1"/>
  <c r="B5" i="1"/>
  <c r="B10" i="1" s="1"/>
  <c r="C3" i="1"/>
  <c r="G3" i="1"/>
  <c r="K3" i="1"/>
  <c r="O3" i="1"/>
  <c r="D3" i="1"/>
  <c r="H3" i="1"/>
  <c r="L3" i="1"/>
  <c r="B4" i="1"/>
  <c r="B6" i="1"/>
  <c r="E3" i="1"/>
  <c r="I3" i="1"/>
  <c r="M3" i="1"/>
  <c r="B9" i="1" l="1"/>
  <c r="B8" i="1"/>
  <c r="F11" i="1" s="1"/>
  <c r="F12" i="1" s="1"/>
  <c r="B11" i="1"/>
  <c r="D11" i="1" s="1"/>
  <c r="B12" i="1" l="1"/>
  <c r="D12" i="1" l="1"/>
</calcChain>
</file>

<file path=xl/sharedStrings.xml><?xml version="1.0" encoding="utf-8"?>
<sst xmlns="http://schemas.openxmlformats.org/spreadsheetml/2006/main" count="82" uniqueCount="54">
  <si>
    <t>x</t>
  </si>
  <si>
    <t>y</t>
  </si>
  <si>
    <t>x2</t>
  </si>
  <si>
    <t>y2</t>
  </si>
  <si>
    <t>xy</t>
  </si>
  <si>
    <t>&lt;x&gt;</t>
  </si>
  <si>
    <t>&lt;y&gt;</t>
  </si>
  <si>
    <t>&lt;x2&gt;</t>
  </si>
  <si>
    <t>&lt;y2&gt;</t>
  </si>
  <si>
    <t>&lt;xy&gt;</t>
  </si>
  <si>
    <t>b</t>
  </si>
  <si>
    <t>a</t>
  </si>
  <si>
    <t>k</t>
  </si>
  <si>
    <t>sigma</t>
  </si>
  <si>
    <t>Ky</t>
  </si>
  <si>
    <t>N0</t>
  </si>
  <si>
    <t>S</t>
  </si>
  <si>
    <t>В</t>
  </si>
  <si>
    <t>2pi R</t>
  </si>
  <si>
    <t>R0</t>
  </si>
  <si>
    <t>Ом</t>
  </si>
  <si>
    <t>Ru</t>
  </si>
  <si>
    <t>Сu</t>
  </si>
  <si>
    <t>Nu</t>
  </si>
  <si>
    <t>Ф</t>
  </si>
  <si>
    <t>mx</t>
  </si>
  <si>
    <t>м</t>
  </si>
  <si>
    <t>м2</t>
  </si>
  <si>
    <t>my</t>
  </si>
  <si>
    <t>Uэф</t>
  </si>
  <si>
    <t>2y</t>
  </si>
  <si>
    <t>Uвх</t>
  </si>
  <si>
    <t>Uвых</t>
  </si>
  <si>
    <t>RC w</t>
  </si>
  <si>
    <t>Omega</t>
  </si>
  <si>
    <t>Гц</t>
  </si>
  <si>
    <t>c^-1</t>
  </si>
  <si>
    <t>nu</t>
  </si>
  <si>
    <t>Iэф А</t>
  </si>
  <si>
    <t>Kx В</t>
  </si>
  <si>
    <t>Ky В</t>
  </si>
  <si>
    <t>I А</t>
  </si>
  <si>
    <t>H А/м</t>
  </si>
  <si>
    <t>B Тл</t>
  </si>
  <si>
    <t>-</t>
  </si>
  <si>
    <t>Значение</t>
  </si>
  <si>
    <t>сигма</t>
  </si>
  <si>
    <t>Феррит 1000нм</t>
  </si>
  <si>
    <t>Пермаллой</t>
  </si>
  <si>
    <t>Кремнистое железо</t>
  </si>
  <si>
    <t>Нс</t>
  </si>
  <si>
    <t>Bs</t>
  </si>
  <si>
    <t>Hc, А/м</t>
  </si>
  <si>
    <t>Bs, Тл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</si>
</sst>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quotePrefix="1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K12" sqref="K12"/>
    </sheetView>
  </sheetViews>
  <sheetFormatPr defaultRowHeight="14.4" x14ac:dyDescent="0.3"/>
  <sheetData>
    <row r="1" spans="1:15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3">
      <c r="A2" t="s">
        <v>1</v>
      </c>
      <c r="B2">
        <v>1</v>
      </c>
      <c r="C2">
        <v>4</v>
      </c>
      <c r="D2">
        <f>D1*D1</f>
        <v>9</v>
      </c>
      <c r="E2">
        <f t="shared" ref="E2:O2" si="0">E1*E1</f>
        <v>16</v>
      </c>
      <c r="F2">
        <f t="shared" si="0"/>
        <v>25</v>
      </c>
      <c r="G2">
        <f t="shared" si="0"/>
        <v>36</v>
      </c>
      <c r="H2">
        <f t="shared" si="0"/>
        <v>49</v>
      </c>
      <c r="I2">
        <f t="shared" si="0"/>
        <v>64</v>
      </c>
      <c r="J2">
        <f t="shared" si="0"/>
        <v>81</v>
      </c>
      <c r="K2">
        <f t="shared" si="0"/>
        <v>100</v>
      </c>
      <c r="L2">
        <f t="shared" si="0"/>
        <v>121</v>
      </c>
      <c r="M2">
        <f t="shared" si="0"/>
        <v>144</v>
      </c>
      <c r="N2">
        <f t="shared" si="0"/>
        <v>169</v>
      </c>
      <c r="O2">
        <f t="shared" si="0"/>
        <v>196</v>
      </c>
    </row>
    <row r="3" spans="1:15" x14ac:dyDescent="0.3">
      <c r="A3" t="s">
        <v>2</v>
      </c>
      <c r="B3">
        <f>B1*B1</f>
        <v>1</v>
      </c>
      <c r="C3">
        <f t="shared" ref="C3:O4" si="1">C1*C1</f>
        <v>4</v>
      </c>
      <c r="D3">
        <f t="shared" si="1"/>
        <v>9</v>
      </c>
      <c r="E3">
        <f t="shared" si="1"/>
        <v>16</v>
      </c>
      <c r="F3">
        <f t="shared" si="1"/>
        <v>25</v>
      </c>
      <c r="G3">
        <f t="shared" si="1"/>
        <v>36</v>
      </c>
      <c r="H3">
        <f t="shared" si="1"/>
        <v>49</v>
      </c>
      <c r="I3">
        <f t="shared" si="1"/>
        <v>64</v>
      </c>
      <c r="J3">
        <f t="shared" si="1"/>
        <v>81</v>
      </c>
      <c r="K3">
        <f t="shared" si="1"/>
        <v>100</v>
      </c>
      <c r="L3">
        <f t="shared" si="1"/>
        <v>121</v>
      </c>
      <c r="M3">
        <f t="shared" si="1"/>
        <v>144</v>
      </c>
      <c r="N3">
        <f t="shared" si="1"/>
        <v>169</v>
      </c>
      <c r="O3">
        <f t="shared" si="1"/>
        <v>196</v>
      </c>
    </row>
    <row r="4" spans="1:15" x14ac:dyDescent="0.3">
      <c r="A4" t="s">
        <v>3</v>
      </c>
      <c r="B4">
        <f>B2*B2</f>
        <v>1</v>
      </c>
      <c r="C4">
        <f t="shared" si="1"/>
        <v>16</v>
      </c>
      <c r="D4">
        <f t="shared" si="1"/>
        <v>81</v>
      </c>
      <c r="E4">
        <f t="shared" si="1"/>
        <v>256</v>
      </c>
      <c r="F4">
        <f t="shared" si="1"/>
        <v>625</v>
      </c>
      <c r="G4">
        <f t="shared" si="1"/>
        <v>1296</v>
      </c>
      <c r="H4">
        <f t="shared" si="1"/>
        <v>2401</v>
      </c>
      <c r="I4">
        <f t="shared" si="1"/>
        <v>4096</v>
      </c>
      <c r="J4">
        <f t="shared" si="1"/>
        <v>6561</v>
      </c>
      <c r="K4">
        <f t="shared" si="1"/>
        <v>10000</v>
      </c>
      <c r="L4">
        <f t="shared" si="1"/>
        <v>14641</v>
      </c>
      <c r="M4">
        <f t="shared" si="1"/>
        <v>20736</v>
      </c>
      <c r="N4">
        <f t="shared" si="1"/>
        <v>28561</v>
      </c>
      <c r="O4">
        <f t="shared" si="1"/>
        <v>38416</v>
      </c>
    </row>
    <row r="5" spans="1:15" x14ac:dyDescent="0.3">
      <c r="A5" t="s">
        <v>4</v>
      </c>
      <c r="B5">
        <f>B1*B2</f>
        <v>1</v>
      </c>
      <c r="C5">
        <f t="shared" ref="C5:O5" si="2">C1*C2</f>
        <v>8</v>
      </c>
      <c r="D5">
        <f t="shared" si="2"/>
        <v>27</v>
      </c>
      <c r="E5">
        <f t="shared" si="2"/>
        <v>64</v>
      </c>
      <c r="F5">
        <f t="shared" si="2"/>
        <v>125</v>
      </c>
      <c r="G5">
        <f t="shared" si="2"/>
        <v>216</v>
      </c>
      <c r="H5">
        <f t="shared" si="2"/>
        <v>343</v>
      </c>
      <c r="I5">
        <f t="shared" si="2"/>
        <v>512</v>
      </c>
      <c r="J5">
        <f t="shared" si="2"/>
        <v>729</v>
      </c>
      <c r="K5">
        <f t="shared" si="2"/>
        <v>1000</v>
      </c>
      <c r="L5">
        <f t="shared" si="2"/>
        <v>1331</v>
      </c>
      <c r="M5">
        <f t="shared" si="2"/>
        <v>1728</v>
      </c>
      <c r="N5">
        <f t="shared" si="2"/>
        <v>2197</v>
      </c>
      <c r="O5">
        <f t="shared" si="2"/>
        <v>2744</v>
      </c>
    </row>
    <row r="6" spans="1:15" x14ac:dyDescent="0.3">
      <c r="A6" t="s">
        <v>5</v>
      </c>
      <c r="B6">
        <f>SUM(B1:O1)/14</f>
        <v>7.5</v>
      </c>
    </row>
    <row r="7" spans="1:15" x14ac:dyDescent="0.3">
      <c r="A7" t="s">
        <v>6</v>
      </c>
      <c r="B7">
        <f>SUM(B2:O2)/14</f>
        <v>72.5</v>
      </c>
    </row>
    <row r="8" spans="1:15" x14ac:dyDescent="0.3">
      <c r="A8" t="s">
        <v>7</v>
      </c>
      <c r="B8">
        <f>SUM(B3:O3)/14</f>
        <v>72.5</v>
      </c>
    </row>
    <row r="9" spans="1:15" x14ac:dyDescent="0.3">
      <c r="A9" t="s">
        <v>8</v>
      </c>
      <c r="B9">
        <f>SUM(B4:O4)/14</f>
        <v>9120.5</v>
      </c>
    </row>
    <row r="10" spans="1:15" x14ac:dyDescent="0.3">
      <c r="A10" t="s">
        <v>9</v>
      </c>
      <c r="B10">
        <f>SUM(B5:O5)/14</f>
        <v>787.5</v>
      </c>
    </row>
    <row r="11" spans="1:15" x14ac:dyDescent="0.3">
      <c r="A11" t="s">
        <v>10</v>
      </c>
      <c r="B11">
        <f>(B10-B6*B7)/(B8-B6*B6)</f>
        <v>15</v>
      </c>
      <c r="C11" t="s">
        <v>11</v>
      </c>
      <c r="D11">
        <f>B7-B11*B6</f>
        <v>-40</v>
      </c>
      <c r="E11" t="s">
        <v>12</v>
      </c>
      <c r="F11">
        <f>B10/B8</f>
        <v>10.862068965517242</v>
      </c>
    </row>
    <row r="12" spans="1:15" x14ac:dyDescent="0.3">
      <c r="A12" t="s">
        <v>13</v>
      </c>
      <c r="B12">
        <f>SQRT(((B9-B7*B7)/(B8-B6*B6) - B11*B11)/14)</f>
        <v>0.95618288746751534</v>
      </c>
      <c r="C12" t="s">
        <v>13</v>
      </c>
      <c r="D12">
        <f>B12*SQRT(B8)</f>
        <v>8.1416039135857226</v>
      </c>
      <c r="E12" t="s">
        <v>13</v>
      </c>
      <c r="F12">
        <f>SQRT((B9/B8) - F11*F11)/SQRT(15)</f>
        <v>0.72182443795090911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D4" sqref="D4"/>
    </sheetView>
  </sheetViews>
  <sheetFormatPr defaultRowHeight="14.4" x14ac:dyDescent="0.3"/>
  <cols>
    <col min="2" max="2" width="12" bestFit="1" customWidth="1"/>
  </cols>
  <sheetData>
    <row r="1" spans="1:16" x14ac:dyDescent="0.3">
      <c r="B1" s="8" t="s">
        <v>47</v>
      </c>
      <c r="C1" s="8" t="s">
        <v>48</v>
      </c>
      <c r="D1" s="8" t="s">
        <v>49</v>
      </c>
      <c r="E1" s="8"/>
      <c r="F1" s="7" t="s">
        <v>49</v>
      </c>
      <c r="G1" s="7"/>
    </row>
    <row r="2" spans="1:16" x14ac:dyDescent="0.3">
      <c r="A2" t="s">
        <v>15</v>
      </c>
      <c r="B2">
        <v>42</v>
      </c>
      <c r="C2">
        <v>20</v>
      </c>
      <c r="D2">
        <v>25</v>
      </c>
      <c r="I2">
        <v>15</v>
      </c>
    </row>
    <row r="3" spans="1:16" x14ac:dyDescent="0.3">
      <c r="A3" t="s">
        <v>23</v>
      </c>
      <c r="B3">
        <v>400</v>
      </c>
      <c r="C3">
        <v>300</v>
      </c>
      <c r="D3">
        <v>250</v>
      </c>
    </row>
    <row r="4" spans="1:16" x14ac:dyDescent="0.3">
      <c r="A4" t="s">
        <v>16</v>
      </c>
      <c r="B4">
        <f>3*10^(-4)</f>
        <v>3.0000000000000003E-4</v>
      </c>
      <c r="C4">
        <f>0.76*10^(-4)</f>
        <v>7.6000000000000004E-5</v>
      </c>
      <c r="D4">
        <f>2*10^(-4)</f>
        <v>2.0000000000000001E-4</v>
      </c>
      <c r="E4" t="s">
        <v>27</v>
      </c>
    </row>
    <row r="5" spans="1:16" x14ac:dyDescent="0.3">
      <c r="A5" t="s">
        <v>18</v>
      </c>
      <c r="B5">
        <f>0.25</f>
        <v>0.25</v>
      </c>
      <c r="C5">
        <f>0.01*13.3</f>
        <v>0.13300000000000001</v>
      </c>
      <c r="D5">
        <v>0.11</v>
      </c>
      <c r="E5" t="s">
        <v>26</v>
      </c>
      <c r="I5">
        <v>0.14099999999999999</v>
      </c>
    </row>
    <row r="6" spans="1:16" x14ac:dyDescent="0.3">
      <c r="A6" t="s">
        <v>21</v>
      </c>
      <c r="B6">
        <v>20000</v>
      </c>
      <c r="C6">
        <f t="shared" ref="C6:D8" si="0">B6</f>
        <v>20000</v>
      </c>
      <c r="D6">
        <f t="shared" si="0"/>
        <v>20000</v>
      </c>
      <c r="E6" t="s">
        <v>20</v>
      </c>
      <c r="G6">
        <f>D6*D7</f>
        <v>0.39999999999999997</v>
      </c>
    </row>
    <row r="7" spans="1:16" x14ac:dyDescent="0.3">
      <c r="A7" t="s">
        <v>22</v>
      </c>
      <c r="B7">
        <f>20*10^(-6)</f>
        <v>1.9999999999999998E-5</v>
      </c>
      <c r="C7">
        <f t="shared" si="0"/>
        <v>1.9999999999999998E-5</v>
      </c>
      <c r="D7">
        <f t="shared" si="0"/>
        <v>1.9999999999999998E-5</v>
      </c>
      <c r="E7" t="s">
        <v>24</v>
      </c>
    </row>
    <row r="8" spans="1:16" x14ac:dyDescent="0.3">
      <c r="A8" t="s">
        <v>19</v>
      </c>
      <c r="B8">
        <v>0.22</v>
      </c>
      <c r="C8" t="s">
        <v>44</v>
      </c>
      <c r="D8">
        <f>B8</f>
        <v>0.22</v>
      </c>
      <c r="E8" t="s">
        <v>44</v>
      </c>
      <c r="F8">
        <f>D8</f>
        <v>0.22</v>
      </c>
      <c r="G8" t="s">
        <v>20</v>
      </c>
      <c r="I8">
        <v>0.2</v>
      </c>
      <c r="K8" t="s">
        <v>37</v>
      </c>
      <c r="L8">
        <v>50</v>
      </c>
      <c r="M8" t="s">
        <v>35</v>
      </c>
    </row>
    <row r="9" spans="1:16" x14ac:dyDescent="0.3">
      <c r="B9" s="7" t="s">
        <v>47</v>
      </c>
      <c r="C9" s="7"/>
      <c r="D9" s="7" t="s">
        <v>48</v>
      </c>
      <c r="E9" s="7"/>
      <c r="F9" s="7" t="s">
        <v>49</v>
      </c>
      <c r="G9" s="7"/>
      <c r="K9" t="s">
        <v>34</v>
      </c>
      <c r="L9">
        <f>L8*(2*PI())</f>
        <v>314.15926535897933</v>
      </c>
      <c r="M9" t="s">
        <v>36</v>
      </c>
    </row>
    <row r="10" spans="1:16" x14ac:dyDescent="0.3">
      <c r="B10" t="s">
        <v>45</v>
      </c>
      <c r="C10" t="s">
        <v>46</v>
      </c>
      <c r="D10" t="s">
        <v>45</v>
      </c>
      <c r="E10" t="s">
        <v>46</v>
      </c>
      <c r="F10" t="s">
        <v>45</v>
      </c>
      <c r="G10" t="s">
        <v>46</v>
      </c>
    </row>
    <row r="11" spans="1:16" x14ac:dyDescent="0.3">
      <c r="A11" t="s">
        <v>39</v>
      </c>
      <c r="B11" s="1">
        <f>50*0.001</f>
        <v>0.05</v>
      </c>
      <c r="C11" s="1">
        <v>2E-3</v>
      </c>
      <c r="D11" s="4">
        <v>0.02</v>
      </c>
      <c r="E11" s="4">
        <v>2.0000000000000001E-4</v>
      </c>
      <c r="F11" s="1">
        <v>0.1</v>
      </c>
      <c r="G11" s="1">
        <v>2E-3</v>
      </c>
      <c r="I11">
        <v>0.02</v>
      </c>
    </row>
    <row r="12" spans="1:16" x14ac:dyDescent="0.3">
      <c r="A12" t="s">
        <v>40</v>
      </c>
      <c r="B12" s="1">
        <v>0.02</v>
      </c>
      <c r="C12" s="1">
        <v>1E-3</v>
      </c>
      <c r="D12" s="1">
        <v>4.4999999999999998E-2</v>
      </c>
      <c r="E12" s="1">
        <v>2E-3</v>
      </c>
      <c r="F12" s="1">
        <v>0.02</v>
      </c>
      <c r="G12" s="1">
        <v>1E-3</v>
      </c>
    </row>
    <row r="13" spans="1:16" x14ac:dyDescent="0.3">
      <c r="A13" t="s">
        <v>41</v>
      </c>
      <c r="B13" s="1">
        <f>B11/B8</f>
        <v>0.22727272727272729</v>
      </c>
      <c r="C13" s="1">
        <f>B13*SQRT((C18/B18)^2 +(C11/B11)^2)</f>
        <v>9.1062606994848933E-3</v>
      </c>
      <c r="D13" s="1">
        <f>D11/D8</f>
        <v>9.0909090909090912E-2</v>
      </c>
      <c r="E13" s="1">
        <f>D13*SQRT((E18/D18)^2 +(E11/D11)^2)</f>
        <v>1.0195089522264688E-3</v>
      </c>
      <c r="F13" s="1">
        <f>F11/F8</f>
        <v>0.45454545454545459</v>
      </c>
      <c r="G13" s="1">
        <f>F13*SQRT((G18/F18)^2 +(G11/F11)^2)</f>
        <v>9.102978490412807E-3</v>
      </c>
    </row>
    <row r="14" spans="1:16" x14ac:dyDescent="0.3">
      <c r="A14" t="s">
        <v>42</v>
      </c>
      <c r="B14" s="2">
        <f>B13*B2/B5</f>
        <v>38.181818181818187</v>
      </c>
      <c r="C14" s="2">
        <f>B14*C13/B13</f>
        <v>1.529851797513462</v>
      </c>
      <c r="D14" s="2">
        <f>D13*C2/C5</f>
        <v>13.670539986329461</v>
      </c>
      <c r="E14" s="2">
        <f>D14*E13/D13</f>
        <v>0.15330961687616074</v>
      </c>
      <c r="F14" s="3">
        <f>F13*D2/D5</f>
        <v>103.30578512396696</v>
      </c>
      <c r="G14" s="3">
        <f>F14*G13/F13</f>
        <v>2.0688587478210927</v>
      </c>
      <c r="I14">
        <f>(I11/I8)*I2/I5</f>
        <v>10.638297872340425</v>
      </c>
      <c r="J14" t="s">
        <v>50</v>
      </c>
      <c r="K14">
        <f>B14*B16</f>
        <v>114.54545454545456</v>
      </c>
      <c r="L14">
        <f t="shared" ref="L14:O14" si="1">C14*C16</f>
        <v>7.6492589875673103E-2</v>
      </c>
      <c r="M14">
        <f t="shared" si="1"/>
        <v>41.011619958988383</v>
      </c>
      <c r="N14">
        <f t="shared" si="1"/>
        <v>7.665480843808037E-3</v>
      </c>
      <c r="O14">
        <f t="shared" si="1"/>
        <v>309.91735537190084</v>
      </c>
      <c r="P14">
        <f>G14*G16</f>
        <v>0.10344293739105465</v>
      </c>
    </row>
    <row r="15" spans="1:16" x14ac:dyDescent="0.3">
      <c r="A15" t="s">
        <v>43</v>
      </c>
      <c r="B15" s="1">
        <f>B7*B6*B12/(B4*B3)</f>
        <v>6.6666666666666666E-2</v>
      </c>
      <c r="C15" s="1">
        <f>B15*C12/B12</f>
        <v>3.3333333333333335E-3</v>
      </c>
      <c r="D15" s="2">
        <f>C7*C6*D12/(C4*C3)</f>
        <v>0.78947368421052622</v>
      </c>
      <c r="E15" s="2">
        <f>D15*E12/D12</f>
        <v>3.5087719298245612E-2</v>
      </c>
      <c r="F15">
        <f>D7*D6*F12/(D4*D3)</f>
        <v>0.16</v>
      </c>
      <c r="G15">
        <f>F15*G12/F12</f>
        <v>8.0000000000000002E-3</v>
      </c>
      <c r="J15" t="s">
        <v>51</v>
      </c>
      <c r="K15">
        <f>B15*B17</f>
        <v>0.2</v>
      </c>
      <c r="L15">
        <f t="shared" ref="L15:N15" si="2">C15*C17</f>
        <v>1.6666666666666669E-4</v>
      </c>
      <c r="M15">
        <f t="shared" si="2"/>
        <v>2.3684210526315788</v>
      </c>
      <c r="N15">
        <f t="shared" si="2"/>
        <v>1.7543859649122807E-3</v>
      </c>
      <c r="O15">
        <f>F15*F17</f>
        <v>0.32</v>
      </c>
    </row>
    <row r="16" spans="1:16" x14ac:dyDescent="0.3">
      <c r="A16" t="s">
        <v>0</v>
      </c>
      <c r="B16" s="2">
        <v>3</v>
      </c>
      <c r="C16" s="2">
        <v>0.05</v>
      </c>
      <c r="D16" s="2">
        <v>3</v>
      </c>
      <c r="E16" s="2">
        <v>0.05</v>
      </c>
      <c r="F16" s="2">
        <v>3</v>
      </c>
      <c r="G16" s="2">
        <v>0.05</v>
      </c>
      <c r="K16">
        <f>K14/K15</f>
        <v>572.72727272727275</v>
      </c>
      <c r="L16">
        <f t="shared" ref="L16:O16" si="3">L14/L15</f>
        <v>458.95553925403857</v>
      </c>
      <c r="M16">
        <f t="shared" si="3"/>
        <v>17.316017316017319</v>
      </c>
      <c r="N16">
        <f t="shared" si="3"/>
        <v>4.3693240809705811</v>
      </c>
      <c r="O16">
        <f t="shared" si="3"/>
        <v>968.49173553719015</v>
      </c>
    </row>
    <row r="17" spans="1:16" x14ac:dyDescent="0.3">
      <c r="A17" t="s">
        <v>1</v>
      </c>
      <c r="B17" s="2">
        <v>3</v>
      </c>
      <c r="C17" s="2">
        <v>0.05</v>
      </c>
      <c r="D17" s="2">
        <v>3</v>
      </c>
      <c r="E17" s="2">
        <v>0.05</v>
      </c>
      <c r="F17" s="2">
        <v>2</v>
      </c>
      <c r="G17" s="2">
        <v>0.05</v>
      </c>
      <c r="K17" s="7" t="s">
        <v>47</v>
      </c>
      <c r="L17" s="7"/>
      <c r="M17" s="7" t="s">
        <v>48</v>
      </c>
      <c r="N17" s="7"/>
      <c r="O17" s="7" t="s">
        <v>49</v>
      </c>
      <c r="P17" s="7"/>
    </row>
    <row r="18" spans="1:16" x14ac:dyDescent="0.3">
      <c r="A18" t="s">
        <v>38</v>
      </c>
      <c r="B18" s="1">
        <v>0.43</v>
      </c>
      <c r="C18" s="1">
        <v>1E-3</v>
      </c>
      <c r="D18" s="1">
        <v>0.19700000000000001</v>
      </c>
      <c r="E18" s="1">
        <v>1E-3</v>
      </c>
      <c r="F18" s="1">
        <v>0.97</v>
      </c>
      <c r="G18" s="1">
        <v>1E-3</v>
      </c>
      <c r="K18" t="s">
        <v>45</v>
      </c>
      <c r="L18" t="s">
        <v>46</v>
      </c>
      <c r="M18" t="s">
        <v>45</v>
      </c>
      <c r="N18" t="s">
        <v>46</v>
      </c>
      <c r="O18" t="s">
        <v>45</v>
      </c>
      <c r="P18" t="s">
        <v>46</v>
      </c>
    </row>
    <row r="19" spans="1:16" x14ac:dyDescent="0.3">
      <c r="A19" t="s">
        <v>25</v>
      </c>
      <c r="B19" s="4">
        <f>2*B8*SQRT(2)*B18/(2*B16)</f>
        <v>4.45948676668316E-2</v>
      </c>
      <c r="C19" s="4">
        <f>B19*C18/B18</f>
        <v>1.0370899457402698E-4</v>
      </c>
      <c r="D19" s="4">
        <f>2*D8*SQRT(2)*D18/(2*D16)</f>
        <v>2.0430671931083316E-2</v>
      </c>
      <c r="E19" s="4">
        <f>D19*E18/D18</f>
        <v>1.0370899457402698E-4</v>
      </c>
      <c r="F19" s="4">
        <f>2*F8*SQRT(2)*F18/(2*F16)</f>
        <v>0.10059772473680616</v>
      </c>
      <c r="G19" s="4">
        <f>F19*G18/F18</f>
        <v>1.0370899457402697E-4</v>
      </c>
      <c r="J19" t="s">
        <v>52</v>
      </c>
      <c r="K19">
        <f>B14*B16*2</f>
        <v>229.09090909090912</v>
      </c>
      <c r="L19">
        <f>K19*SQRT((C14/B14)^2 + (C16/B16)^2)</f>
        <v>9.9415585901547843</v>
      </c>
      <c r="M19">
        <f>D14*D16*2</f>
        <v>82.023239917976767</v>
      </c>
      <c r="N19">
        <f>M19*SQRT((E14/D14)^2 + (E16/D16)^2)</f>
        <v>1.6477180662176627</v>
      </c>
      <c r="O19">
        <f>F14*2*F16</f>
        <v>619.83471074380168</v>
      </c>
      <c r="P19">
        <f>O19*SQRT((G14/F14)^2 + (G16/F16)^2)</f>
        <v>16.149526527563687</v>
      </c>
    </row>
    <row r="20" spans="1:16" x14ac:dyDescent="0.3">
      <c r="A20" t="s">
        <v>30</v>
      </c>
      <c r="B20" s="5">
        <v>6</v>
      </c>
      <c r="C20" s="5">
        <v>0.1</v>
      </c>
      <c r="D20" s="5">
        <v>6</v>
      </c>
      <c r="E20" s="5">
        <v>0.1</v>
      </c>
      <c r="F20" s="5">
        <v>6</v>
      </c>
      <c r="G20" s="5">
        <v>0.1</v>
      </c>
      <c r="J20" t="s">
        <v>53</v>
      </c>
      <c r="K20">
        <f>B15*6</f>
        <v>0.4</v>
      </c>
      <c r="L20">
        <f>K20*SQRT((C15/B15)^2 +(C17/B17)^2)</f>
        <v>2.10818510677892E-2</v>
      </c>
      <c r="M20">
        <f>D15*6</f>
        <v>4.7368421052631575</v>
      </c>
      <c r="N20">
        <f>M20*SQRT((E15/D15)^2 +(E17/D17)^2)</f>
        <v>0.22484220382414555</v>
      </c>
      <c r="O20">
        <f>F15*4</f>
        <v>0.64</v>
      </c>
      <c r="P20">
        <f>O20*SQRT((G15/F15)^2 +(G17/F17)^2)</f>
        <v>3.5777087639996638E-2</v>
      </c>
    </row>
    <row r="21" spans="1:16" x14ac:dyDescent="0.3">
      <c r="A21" t="s">
        <v>29</v>
      </c>
      <c r="B21" s="4">
        <v>4.24E-2</v>
      </c>
      <c r="C21" s="4">
        <v>1E-4</v>
      </c>
      <c r="D21" s="6">
        <v>0.1</v>
      </c>
      <c r="E21" s="4">
        <v>1E-4</v>
      </c>
      <c r="F21" s="4">
        <f>B21</f>
        <v>4.24E-2</v>
      </c>
      <c r="G21" s="4">
        <v>1E-4</v>
      </c>
    </row>
    <row r="22" spans="1:16" x14ac:dyDescent="0.3">
      <c r="A22" t="s">
        <v>28</v>
      </c>
      <c r="B22" s="4">
        <f>2*SQRT(2)*B21/B20</f>
        <v>1.9987551681539744E-2</v>
      </c>
      <c r="C22" s="4">
        <f>B22*SQRT((C20/B20)^2 +(C21/B21)^2)</f>
        <v>3.3644473800075261E-4</v>
      </c>
      <c r="D22" s="4">
        <f>2*SQRT(2)*D21/D20</f>
        <v>4.7140452079103175E-2</v>
      </c>
      <c r="E22" s="4">
        <f>D22*SQRT((E20/D20)^2 +(E21/D21)^2)</f>
        <v>7.8708714437443733E-4</v>
      </c>
      <c r="F22" s="4">
        <f>2*SQRT(2)*F21/F20</f>
        <v>1.9987551681539744E-2</v>
      </c>
      <c r="G22" s="4">
        <f>F22*SQRT((G20/F20)^2 +(G21/F21)^2)</f>
        <v>3.3644473800075261E-4</v>
      </c>
      <c r="J22" t="s">
        <v>52</v>
      </c>
      <c r="K22">
        <v>229</v>
      </c>
      <c r="L22">
        <v>11</v>
      </c>
      <c r="M22">
        <v>82</v>
      </c>
      <c r="N22">
        <v>1.6</v>
      </c>
      <c r="O22">
        <v>620</v>
      </c>
      <c r="P22">
        <v>16</v>
      </c>
    </row>
    <row r="23" spans="1:16" x14ac:dyDescent="0.3">
      <c r="A23" t="s">
        <v>30</v>
      </c>
      <c r="B23">
        <v>8</v>
      </c>
      <c r="J23" t="s">
        <v>53</v>
      </c>
      <c r="K23">
        <v>0.4</v>
      </c>
    </row>
    <row r="24" spans="1:16" x14ac:dyDescent="0.3">
      <c r="A24" t="s">
        <v>14</v>
      </c>
      <c r="B24">
        <v>2</v>
      </c>
      <c r="D24" t="s">
        <v>17</v>
      </c>
    </row>
    <row r="25" spans="1:16" x14ac:dyDescent="0.3">
      <c r="A25" t="s">
        <v>31</v>
      </c>
      <c r="B25">
        <f>B24*B23</f>
        <v>16</v>
      </c>
      <c r="C25">
        <v>0.2</v>
      </c>
    </row>
    <row r="27" spans="1:16" x14ac:dyDescent="0.3">
      <c r="A27" t="s">
        <v>30</v>
      </c>
      <c r="B27">
        <v>6</v>
      </c>
    </row>
    <row r="28" spans="1:16" x14ac:dyDescent="0.3">
      <c r="A28" t="s">
        <v>14</v>
      </c>
      <c r="B28">
        <v>0.02</v>
      </c>
    </row>
    <row r="29" spans="1:16" x14ac:dyDescent="0.3">
      <c r="A29" t="s">
        <v>32</v>
      </c>
      <c r="B29">
        <f>B27*B28</f>
        <v>0.12</v>
      </c>
      <c r="C29">
        <v>2E-3</v>
      </c>
    </row>
    <row r="30" spans="1:16" x14ac:dyDescent="0.3">
      <c r="A30" t="s">
        <v>33</v>
      </c>
      <c r="B30">
        <f>B25/(B29*L9)</f>
        <v>0.42441318157838759</v>
      </c>
      <c r="C30">
        <f>B30*SQRT((C29/B29)^2 + (C25/B25)^2)</f>
        <v>8.8419412828830753E-3</v>
      </c>
    </row>
  </sheetData>
  <mergeCells count="7">
    <mergeCell ref="F1:G1"/>
    <mergeCell ref="B9:C9"/>
    <mergeCell ref="D9:E9"/>
    <mergeCell ref="F9:G9"/>
    <mergeCell ref="K17:L17"/>
    <mergeCell ref="M17:N17"/>
    <mergeCell ref="O17:P1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2019-10-16T17:24:47Z</dcterms:modified>
</cp:coreProperties>
</file>