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Рауф\МФТИ\2 курс\лабораторные работы\3.4.4\"/>
    </mc:Choice>
  </mc:AlternateContent>
  <xr:revisionPtr revIDLastSave="0" documentId="13_ncr:1_{DF42663A-CC53-409A-8180-EF177B12CEF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3" i="1" l="1"/>
  <c r="U12" i="1"/>
  <c r="N28" i="1"/>
  <c r="P31" i="1"/>
  <c r="N31" i="1"/>
  <c r="L31" i="1"/>
  <c r="P28" i="1"/>
  <c r="L28" i="1"/>
  <c r="P26" i="1"/>
  <c r="N26" i="1"/>
  <c r="L26" i="1"/>
  <c r="P25" i="1"/>
  <c r="N25" i="1"/>
  <c r="L25" i="1"/>
  <c r="I12" i="1"/>
  <c r="F12" i="1"/>
  <c r="B12" i="1"/>
  <c r="I15" i="1"/>
  <c r="I17" i="1"/>
  <c r="F15" i="1"/>
  <c r="B15" i="1"/>
  <c r="L8" i="1" l="1"/>
  <c r="L4" i="1"/>
  <c r="L9" i="1" s="1"/>
  <c r="F17" i="1"/>
  <c r="B17" i="1"/>
  <c r="I10" i="1"/>
  <c r="F13" i="1"/>
  <c r="B10" i="1"/>
  <c r="I9" i="1"/>
  <c r="I13" i="1" s="1"/>
  <c r="B9" i="1"/>
  <c r="B13" i="1" s="1"/>
</calcChain>
</file>

<file path=xl/sharedStrings.xml><?xml version="1.0" encoding="utf-8"?>
<sst xmlns="http://schemas.openxmlformats.org/spreadsheetml/2006/main" count="138" uniqueCount="87">
  <si>
    <t>1 образец</t>
  </si>
  <si>
    <t>Пермаллой</t>
  </si>
  <si>
    <t>N0</t>
  </si>
  <si>
    <t>Nu</t>
  </si>
  <si>
    <t>S, см^2</t>
  </si>
  <si>
    <t>2piR, см</t>
  </si>
  <si>
    <t xml:space="preserve">Петля </t>
  </si>
  <si>
    <t>1 фото</t>
  </si>
  <si>
    <t>I, мА</t>
  </si>
  <si>
    <t>A_x, V</t>
  </si>
  <si>
    <t>A_y, V</t>
  </si>
  <si>
    <t>R_0, Ом</t>
  </si>
  <si>
    <t>R_u, кОм</t>
  </si>
  <si>
    <t>C_U, мкФ</t>
  </si>
  <si>
    <t>K_д</t>
  </si>
  <si>
    <t>H, A/м</t>
  </si>
  <si>
    <t>B, Тл/дел</t>
  </si>
  <si>
    <t>2 образец</t>
  </si>
  <si>
    <t>Кремнистое железо</t>
  </si>
  <si>
    <t>3 образец</t>
  </si>
  <si>
    <t>Феррит 1000нн</t>
  </si>
  <si>
    <t xml:space="preserve">2 фото </t>
  </si>
  <si>
    <t>3 фото</t>
  </si>
  <si>
    <t>x</t>
  </si>
  <si>
    <t>m_x</t>
  </si>
  <si>
    <t>y</t>
  </si>
  <si>
    <t>m_y</t>
  </si>
  <si>
    <t>U_эф, В</t>
  </si>
  <si>
    <t>U, В</t>
  </si>
  <si>
    <t>K_y</t>
  </si>
  <si>
    <t>K_x</t>
  </si>
  <si>
    <t>U_вых</t>
  </si>
  <si>
    <t>2y</t>
  </si>
  <si>
    <t>U_вх</t>
  </si>
  <si>
    <t>RC</t>
  </si>
  <si>
    <t>I, А</t>
  </si>
  <si>
    <t>$N_0$</t>
  </si>
  <si>
    <t>$N_{\text{и}}$</t>
  </si>
  <si>
    <t>$S$, см$^2$</t>
  </si>
  <si>
    <t>$2\pi R$, см</t>
  </si>
  <si>
    <t xml:space="preserve"> </t>
  </si>
  <si>
    <t>$R_0$, Ом</t>
  </si>
  <si>
    <t>$R_{\text{и}}$, кОм</t>
  </si>
  <si>
    <t>$C_{\text{и}}$, мкФ</t>
  </si>
  <si>
    <t>Петля</t>
  </si>
  <si>
    <t>$I_{\text{эф}}$, А</t>
  </si>
  <si>
    <t>$[2x(c)]$, ед</t>
  </si>
  <si>
    <t>$[2y(s)]$, ед</t>
  </si>
  <si>
    <t>Величина</t>
  </si>
  <si>
    <t>$\sigma$</t>
  </si>
  <si>
    <t>$K_x$</t>
  </si>
  <si>
    <t>$K_y$</t>
  </si>
  <si>
    <t>$H$, А/м</t>
  </si>
  <si>
    <t>$B$, Тл/дел</t>
  </si>
  <si>
    <t>\includegraphics[width = 0.3\textwidth]{2.jpg}</t>
  </si>
  <si>
    <t>\includegraphics[width = 0.3\textwidth]{3.jpg}</t>
  </si>
  <si>
    <t>\includegraphics[width = 0.3\textwidth]{4.jpg}</t>
  </si>
  <si>
    <t>$2x$, ед</t>
  </si>
  <si>
    <t xml:space="preserve">$2y$, ед </t>
  </si>
  <si>
    <t>$m_X$, [B/дел]</t>
  </si>
  <si>
    <t>$m_Y$, [B/дел]</t>
  </si>
  <si>
    <t>$U_{\text{эф}}$, В</t>
  </si>
  <si>
    <t>Ошибка</t>
  </si>
  <si>
    <t>Значение</t>
  </si>
  <si>
    <t>$2y$, ед</t>
  </si>
  <si>
    <t>$K_y$, В/ед</t>
  </si>
  <si>
    <t>$K_x$, В/ед</t>
  </si>
  <si>
    <t>$U_{\text{вх}}$, В</t>
  </si>
  <si>
    <t>$U_{\text{вых}}$, В</t>
  </si>
  <si>
    <t>$\tau$ из формулы, c</t>
  </si>
  <si>
    <t>$\tau$ из параметров установки, c</t>
  </si>
  <si>
    <t>Ампл.</t>
  </si>
  <si>
    <t>Fe-Ni</t>
  </si>
  <si>
    <t>Fe-Si</t>
  </si>
  <si>
    <t>Феррит</t>
  </si>
  <si>
    <t>эксп</t>
  </si>
  <si>
    <t>табл</t>
  </si>
  <si>
    <t>$4,7 \pm 0,5$</t>
  </si>
  <si>
    <t>$H_c$, A/м</t>
  </si>
  <si>
    <t>$B_s$, Тл</t>
  </si>
  <si>
    <t>$13 \pm 1$</t>
  </si>
  <si>
    <t>$32 \pm 2$</t>
  </si>
  <si>
    <t>$1,6 \pm 0,2$</t>
  </si>
  <si>
    <t>$0,30 \pm 0,02$</t>
  </si>
  <si>
    <t>$1,9 \pm 0,2$</t>
  </si>
  <si>
    <t>8-600</t>
  </si>
  <si>
    <t>0,2-0,4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</si>
</sst>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1" fontId="0" fillId="0" borderId="0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topLeftCell="A14" workbookViewId="0">
      <selection activeCell="C24" sqref="C24:G28"/>
    </sheetView>
  </sheetViews>
  <sheetFormatPr defaultRowHeight="14.4" x14ac:dyDescent="0.3"/>
  <cols>
    <col min="6" max="6" width="12" bestFit="1" customWidth="1"/>
  </cols>
  <sheetData>
    <row r="1" spans="1:22" ht="15" thickTop="1" x14ac:dyDescent="0.3">
      <c r="A1" s="21" t="s">
        <v>0</v>
      </c>
      <c r="B1" s="22"/>
      <c r="C1" s="3" t="s">
        <v>11</v>
      </c>
      <c r="D1" s="3">
        <v>0.2</v>
      </c>
      <c r="E1" s="22" t="s">
        <v>17</v>
      </c>
      <c r="F1" s="22"/>
      <c r="G1" s="3"/>
      <c r="H1" s="22" t="s">
        <v>19</v>
      </c>
      <c r="I1" s="25"/>
    </row>
    <row r="2" spans="1:22" x14ac:dyDescent="0.3">
      <c r="A2" s="23" t="s">
        <v>1</v>
      </c>
      <c r="B2" s="24"/>
      <c r="C2" s="1" t="s">
        <v>12</v>
      </c>
      <c r="D2" s="1">
        <v>20</v>
      </c>
      <c r="E2" s="24" t="s">
        <v>18</v>
      </c>
      <c r="F2" s="24"/>
      <c r="G2" s="1"/>
      <c r="H2" s="24" t="s">
        <v>20</v>
      </c>
      <c r="I2" s="26"/>
      <c r="K2" t="s">
        <v>32</v>
      </c>
      <c r="L2">
        <v>8</v>
      </c>
    </row>
    <row r="3" spans="1:22" x14ac:dyDescent="0.3">
      <c r="A3" s="4" t="s">
        <v>2</v>
      </c>
      <c r="B3" s="1">
        <v>15</v>
      </c>
      <c r="C3" s="1" t="s">
        <v>13</v>
      </c>
      <c r="D3" s="1">
        <v>20</v>
      </c>
      <c r="E3" s="1" t="s">
        <v>2</v>
      </c>
      <c r="F3" s="1">
        <v>20</v>
      </c>
      <c r="G3" s="1"/>
      <c r="H3" s="1" t="s">
        <v>2</v>
      </c>
      <c r="I3" s="5">
        <v>45</v>
      </c>
      <c r="K3" t="s">
        <v>29</v>
      </c>
      <c r="L3">
        <v>2</v>
      </c>
    </row>
    <row r="4" spans="1:22" x14ac:dyDescent="0.3">
      <c r="A4" s="4" t="s">
        <v>3</v>
      </c>
      <c r="B4" s="1">
        <v>300</v>
      </c>
      <c r="C4" s="1"/>
      <c r="D4" s="1"/>
      <c r="E4" s="1" t="s">
        <v>3</v>
      </c>
      <c r="F4" s="1">
        <v>200</v>
      </c>
      <c r="G4" s="1"/>
      <c r="H4" s="1" t="s">
        <v>3</v>
      </c>
      <c r="I4" s="5">
        <v>400</v>
      </c>
      <c r="K4" t="s">
        <v>33</v>
      </c>
      <c r="L4">
        <f>L3*L2</f>
        <v>16</v>
      </c>
      <c r="N4" t="s">
        <v>40</v>
      </c>
      <c r="O4" t="s">
        <v>1</v>
      </c>
      <c r="P4" t="s">
        <v>18</v>
      </c>
      <c r="Q4" t="s">
        <v>20</v>
      </c>
    </row>
    <row r="5" spans="1:22" x14ac:dyDescent="0.3">
      <c r="A5" s="4" t="s">
        <v>4</v>
      </c>
      <c r="B5" s="1">
        <v>0.66</v>
      </c>
      <c r="C5" s="1"/>
      <c r="D5" s="1"/>
      <c r="E5" s="1" t="s">
        <v>4</v>
      </c>
      <c r="F5" s="1">
        <v>2</v>
      </c>
      <c r="G5" s="1"/>
      <c r="H5" s="1" t="s">
        <v>4</v>
      </c>
      <c r="I5" s="5">
        <v>3</v>
      </c>
      <c r="N5" t="s">
        <v>36</v>
      </c>
      <c r="O5">
        <v>15</v>
      </c>
      <c r="P5">
        <v>20</v>
      </c>
      <c r="Q5">
        <v>45</v>
      </c>
      <c r="T5" t="s">
        <v>48</v>
      </c>
      <c r="U5" t="s">
        <v>63</v>
      </c>
      <c r="V5" t="s">
        <v>62</v>
      </c>
    </row>
    <row r="6" spans="1:22" x14ac:dyDescent="0.3">
      <c r="A6" s="4" t="s">
        <v>5</v>
      </c>
      <c r="B6" s="1">
        <v>14.1</v>
      </c>
      <c r="C6" s="1"/>
      <c r="D6" s="1"/>
      <c r="E6" s="1" t="s">
        <v>5</v>
      </c>
      <c r="F6" s="1">
        <v>11</v>
      </c>
      <c r="G6" s="1"/>
      <c r="H6" s="1" t="s">
        <v>5</v>
      </c>
      <c r="I6" s="5">
        <v>25</v>
      </c>
      <c r="K6" t="s">
        <v>32</v>
      </c>
      <c r="L6">
        <v>6.2</v>
      </c>
      <c r="N6" t="s">
        <v>37</v>
      </c>
      <c r="O6">
        <v>300</v>
      </c>
      <c r="P6">
        <v>200</v>
      </c>
      <c r="Q6">
        <v>400</v>
      </c>
      <c r="T6" t="s">
        <v>64</v>
      </c>
      <c r="U6">
        <v>8</v>
      </c>
      <c r="V6">
        <v>0.1</v>
      </c>
    </row>
    <row r="7" spans="1:22" x14ac:dyDescent="0.3">
      <c r="A7" s="4" t="s">
        <v>6</v>
      </c>
      <c r="B7" s="1" t="s">
        <v>7</v>
      </c>
      <c r="C7" s="1"/>
      <c r="D7" s="1"/>
      <c r="E7" s="1" t="s">
        <v>6</v>
      </c>
      <c r="F7" s="1" t="s">
        <v>22</v>
      </c>
      <c r="G7" s="1"/>
      <c r="H7" s="1" t="s">
        <v>6</v>
      </c>
      <c r="I7" s="5" t="s">
        <v>21</v>
      </c>
      <c r="K7" t="s">
        <v>29</v>
      </c>
      <c r="L7">
        <v>0.02</v>
      </c>
      <c r="N7" t="s">
        <v>38</v>
      </c>
      <c r="O7">
        <v>0.66</v>
      </c>
      <c r="P7">
        <v>2</v>
      </c>
      <c r="Q7">
        <v>3</v>
      </c>
      <c r="T7" t="s">
        <v>65</v>
      </c>
      <c r="U7">
        <v>2</v>
      </c>
      <c r="V7">
        <v>0</v>
      </c>
    </row>
    <row r="8" spans="1:22" x14ac:dyDescent="0.3">
      <c r="A8" s="4" t="s">
        <v>8</v>
      </c>
      <c r="B8" s="1">
        <v>217</v>
      </c>
      <c r="C8" s="1"/>
      <c r="D8" s="1"/>
      <c r="E8" s="1" t="s">
        <v>35</v>
      </c>
      <c r="F8" s="1">
        <v>1</v>
      </c>
      <c r="G8" s="1"/>
      <c r="H8" s="1" t="s">
        <v>8</v>
      </c>
      <c r="I8" s="5">
        <v>570</v>
      </c>
      <c r="K8" t="s">
        <v>31</v>
      </c>
      <c r="L8">
        <f>L7*L6</f>
        <v>0.12400000000000001</v>
      </c>
      <c r="N8" t="s">
        <v>39</v>
      </c>
      <c r="O8">
        <v>14.1</v>
      </c>
      <c r="P8">
        <v>11</v>
      </c>
      <c r="Q8">
        <v>25</v>
      </c>
      <c r="T8" t="s">
        <v>57</v>
      </c>
      <c r="U8">
        <v>6.2</v>
      </c>
      <c r="V8">
        <v>0.1</v>
      </c>
    </row>
    <row r="9" spans="1:22" x14ac:dyDescent="0.3">
      <c r="A9" s="4" t="s">
        <v>10</v>
      </c>
      <c r="B9" s="1">
        <f>1.6*0.05*2</f>
        <v>0.16000000000000003</v>
      </c>
      <c r="C9" s="1"/>
      <c r="D9" s="1"/>
      <c r="E9" s="1" t="s">
        <v>10</v>
      </c>
      <c r="F9" s="1">
        <v>0.6</v>
      </c>
      <c r="G9" s="1"/>
      <c r="H9" s="1" t="s">
        <v>10</v>
      </c>
      <c r="I9" s="5">
        <f>5.8*0.02</f>
        <v>0.11599999999999999</v>
      </c>
      <c r="K9" t="s">
        <v>34</v>
      </c>
      <c r="L9">
        <f>L4/(50*2*PI() *L8)</f>
        <v>0.4107224337855363</v>
      </c>
      <c r="T9" t="s">
        <v>66</v>
      </c>
      <c r="U9">
        <v>0.02</v>
      </c>
      <c r="V9">
        <v>0</v>
      </c>
    </row>
    <row r="10" spans="1:22" x14ac:dyDescent="0.3">
      <c r="A10" s="4" t="s">
        <v>9</v>
      </c>
      <c r="B10" s="1">
        <f>2.2*0.02*2</f>
        <v>8.8000000000000009E-2</v>
      </c>
      <c r="C10" s="1"/>
      <c r="D10" s="1"/>
      <c r="E10" s="1" t="s">
        <v>9</v>
      </c>
      <c r="F10" s="1">
        <v>0.14000000000000001</v>
      </c>
      <c r="G10" s="1"/>
      <c r="H10" s="1" t="s">
        <v>9</v>
      </c>
      <c r="I10" s="5">
        <f>7*0.05</f>
        <v>0.35000000000000003</v>
      </c>
      <c r="T10" t="s">
        <v>67</v>
      </c>
      <c r="U10">
        <v>16</v>
      </c>
      <c r="V10">
        <v>0.2</v>
      </c>
    </row>
    <row r="11" spans="1:22" x14ac:dyDescent="0.3">
      <c r="A11" s="4" t="s">
        <v>14</v>
      </c>
      <c r="B11" s="2">
        <v>1</v>
      </c>
      <c r="C11" s="1"/>
      <c r="D11" s="1"/>
      <c r="E11" s="1" t="s">
        <v>14</v>
      </c>
      <c r="F11" s="2">
        <v>1</v>
      </c>
      <c r="G11" s="1"/>
      <c r="H11" s="1" t="s">
        <v>14</v>
      </c>
      <c r="I11" s="6">
        <v>1</v>
      </c>
      <c r="T11" t="s">
        <v>68</v>
      </c>
      <c r="U11">
        <v>0.124</v>
      </c>
      <c r="V11">
        <v>2E-3</v>
      </c>
    </row>
    <row r="12" spans="1:22" ht="15" thickBot="1" x14ac:dyDescent="0.35">
      <c r="A12" s="4" t="s">
        <v>15</v>
      </c>
      <c r="B12" s="1">
        <f>0.02/$D$1*B3/B6*100</f>
        <v>10.638297872340424</v>
      </c>
      <c r="C12" s="1"/>
      <c r="D12" s="1"/>
      <c r="E12" s="1" t="s">
        <v>15</v>
      </c>
      <c r="F12" s="1">
        <f>0.02/$D$1*F3/F6*100</f>
        <v>18.18181818181818</v>
      </c>
      <c r="G12" s="1"/>
      <c r="H12" s="1" t="s">
        <v>15</v>
      </c>
      <c r="I12" s="5">
        <f>0.05/$D$1*I3/I6*100</f>
        <v>45</v>
      </c>
      <c r="T12" t="s">
        <v>69</v>
      </c>
      <c r="U12">
        <f>U10/U11/(2*PI()*50)</f>
        <v>0.41072243378553636</v>
      </c>
      <c r="V12">
        <v>0.01</v>
      </c>
    </row>
    <row r="13" spans="1:22" ht="15.6" thickTop="1" thickBot="1" x14ac:dyDescent="0.35">
      <c r="A13" s="7" t="s">
        <v>16</v>
      </c>
      <c r="B13" s="8">
        <f>$D$2*$D$3/1000*B9/B5*10000/B4</f>
        <v>3.2323232323232327</v>
      </c>
      <c r="C13" s="8"/>
      <c r="D13" s="8"/>
      <c r="E13" s="8" t="s">
        <v>16</v>
      </c>
      <c r="F13" s="8">
        <f>$D$2*$D$3/1000*F9/F5*10000/F4</f>
        <v>6</v>
      </c>
      <c r="G13" s="8"/>
      <c r="H13" s="8" t="s">
        <v>16</v>
      </c>
      <c r="I13" s="9">
        <f>$D$2*$D$3/1000*I9/I5*10000/I4</f>
        <v>0.38666666666666666</v>
      </c>
      <c r="N13" s="3" t="s">
        <v>41</v>
      </c>
      <c r="O13" s="3">
        <v>0.2</v>
      </c>
      <c r="T13" t="s">
        <v>70</v>
      </c>
      <c r="U13">
        <f>D2*D3/1000</f>
        <v>0.4</v>
      </c>
      <c r="V13">
        <v>0</v>
      </c>
    </row>
    <row r="14" spans="1:22" ht="15" thickTop="1" x14ac:dyDescent="0.3">
      <c r="A14" s="11" t="s">
        <v>23</v>
      </c>
      <c r="B14" s="12">
        <v>6</v>
      </c>
      <c r="C14" s="3"/>
      <c r="D14" s="3"/>
      <c r="E14" s="12" t="s">
        <v>23</v>
      </c>
      <c r="F14" s="12">
        <v>10</v>
      </c>
      <c r="G14" s="3"/>
      <c r="H14" s="12" t="s">
        <v>23</v>
      </c>
      <c r="I14" s="13">
        <v>7</v>
      </c>
      <c r="N14" s="1" t="s">
        <v>42</v>
      </c>
      <c r="O14" s="1">
        <v>20</v>
      </c>
    </row>
    <row r="15" spans="1:22" x14ac:dyDescent="0.3">
      <c r="A15" s="14" t="s">
        <v>24</v>
      </c>
      <c r="B15" s="1">
        <f>2*SQRT(2)*D1*B8/1000/B14</f>
        <v>2.0458956202330781E-2</v>
      </c>
      <c r="C15" s="1"/>
      <c r="D15" s="1"/>
      <c r="E15" s="10" t="s">
        <v>24</v>
      </c>
      <c r="F15" s="1">
        <f>2*$D$1*SQRT(2)*F8/F14</f>
        <v>5.656854249492381E-2</v>
      </c>
      <c r="G15" s="1"/>
      <c r="H15" s="10" t="s">
        <v>24</v>
      </c>
      <c r="I15" s="5">
        <f>2*$D$1*SQRT(2)*I8/I14/1000</f>
        <v>4.6062956031580816E-2</v>
      </c>
      <c r="N15" s="1" t="s">
        <v>43</v>
      </c>
      <c r="O15" s="1">
        <v>20</v>
      </c>
    </row>
    <row r="16" spans="1:22" x14ac:dyDescent="0.3">
      <c r="A16" s="14" t="s">
        <v>25</v>
      </c>
      <c r="B16" s="1">
        <v>8</v>
      </c>
      <c r="C16" s="1"/>
      <c r="D16" s="1"/>
      <c r="E16" s="10" t="s">
        <v>25</v>
      </c>
      <c r="F16" s="1">
        <v>7</v>
      </c>
      <c r="G16" s="1"/>
      <c r="H16" s="10" t="s">
        <v>25</v>
      </c>
      <c r="I16" s="5">
        <v>7</v>
      </c>
    </row>
    <row r="17" spans="1:17" x14ac:dyDescent="0.3">
      <c r="A17" s="14" t="s">
        <v>26</v>
      </c>
      <c r="B17" s="1">
        <f>2*SQRT(2)*B18/B16</f>
        <v>4.5961940777125593E-2</v>
      </c>
      <c r="C17" s="1"/>
      <c r="D17" s="1"/>
      <c r="E17" s="10" t="s">
        <v>26</v>
      </c>
      <c r="F17" s="1">
        <f>2*SQRT(2)*F18/F16</f>
        <v>2.0203050891044218E-2</v>
      </c>
      <c r="G17" s="1"/>
      <c r="H17" s="10" t="s">
        <v>26</v>
      </c>
      <c r="I17" s="5">
        <f>2*SQRT(2)*I18/I16</f>
        <v>2.0203050891044218E-2</v>
      </c>
      <c r="L17" t="s">
        <v>48</v>
      </c>
      <c r="M17" t="s">
        <v>49</v>
      </c>
      <c r="N17" t="s">
        <v>48</v>
      </c>
      <c r="O17" t="s">
        <v>49</v>
      </c>
      <c r="P17" t="s">
        <v>48</v>
      </c>
      <c r="Q17" t="s">
        <v>49</v>
      </c>
    </row>
    <row r="18" spans="1:17" x14ac:dyDescent="0.3">
      <c r="A18" s="14" t="s">
        <v>27</v>
      </c>
      <c r="B18" s="1">
        <v>0.13</v>
      </c>
      <c r="C18" s="1"/>
      <c r="D18" s="1"/>
      <c r="E18" s="10" t="s">
        <v>28</v>
      </c>
      <c r="F18" s="1">
        <v>0.05</v>
      </c>
      <c r="G18" s="1"/>
      <c r="H18" s="10" t="s">
        <v>28</v>
      </c>
      <c r="I18" s="5">
        <v>0.05</v>
      </c>
      <c r="L18" s="20" t="s">
        <v>1</v>
      </c>
      <c r="M18" s="20"/>
      <c r="N18" s="20" t="s">
        <v>20</v>
      </c>
      <c r="O18" s="20"/>
      <c r="P18" s="20" t="s">
        <v>18</v>
      </c>
      <c r="Q18" s="20"/>
    </row>
    <row r="19" spans="1:17" x14ac:dyDescent="0.3">
      <c r="A19" s="14" t="s">
        <v>29</v>
      </c>
      <c r="B19" s="1">
        <v>0.05</v>
      </c>
      <c r="C19" s="1"/>
      <c r="D19" s="1"/>
      <c r="E19" s="10" t="s">
        <v>29</v>
      </c>
      <c r="F19" s="1">
        <v>0.02</v>
      </c>
      <c r="G19" s="1"/>
      <c r="H19" s="10" t="s">
        <v>29</v>
      </c>
      <c r="I19" s="5">
        <v>0.02</v>
      </c>
      <c r="K19" t="s">
        <v>44</v>
      </c>
      <c r="L19" s="20" t="s">
        <v>54</v>
      </c>
      <c r="M19" s="20"/>
      <c r="N19" s="20" t="s">
        <v>55</v>
      </c>
      <c r="O19" s="20"/>
      <c r="P19" s="20" t="s">
        <v>56</v>
      </c>
      <c r="Q19" s="20"/>
    </row>
    <row r="20" spans="1:17" ht="15" thickBot="1" x14ac:dyDescent="0.35">
      <c r="A20" s="15" t="s">
        <v>30</v>
      </c>
      <c r="B20" s="8">
        <v>0.02</v>
      </c>
      <c r="C20" s="8"/>
      <c r="D20" s="8"/>
      <c r="E20" s="16" t="s">
        <v>30</v>
      </c>
      <c r="F20" s="8">
        <v>0.05</v>
      </c>
      <c r="G20" s="8"/>
      <c r="H20" s="16" t="s">
        <v>30</v>
      </c>
      <c r="I20" s="9">
        <v>0.05</v>
      </c>
      <c r="K20" t="s">
        <v>45</v>
      </c>
      <c r="L20" s="18">
        <v>0.217</v>
      </c>
      <c r="M20" s="18">
        <v>1E-3</v>
      </c>
      <c r="N20" s="18">
        <v>0.56999999999999995</v>
      </c>
      <c r="O20" s="18">
        <v>1E-3</v>
      </c>
      <c r="P20" s="18">
        <v>1</v>
      </c>
      <c r="Q20" s="18">
        <v>1E-3</v>
      </c>
    </row>
    <row r="21" spans="1:17" ht="15" thickTop="1" x14ac:dyDescent="0.3">
      <c r="K21" t="s">
        <v>46</v>
      </c>
      <c r="L21" s="19">
        <v>4.4000000000000004</v>
      </c>
      <c r="M21" s="19">
        <v>0.1</v>
      </c>
      <c r="N21" s="19">
        <v>7</v>
      </c>
      <c r="O21" s="19">
        <v>0.1</v>
      </c>
      <c r="P21" s="19">
        <v>7</v>
      </c>
      <c r="Q21" s="19">
        <v>0.1</v>
      </c>
    </row>
    <row r="22" spans="1:17" x14ac:dyDescent="0.3">
      <c r="K22" t="s">
        <v>47</v>
      </c>
      <c r="L22" s="19">
        <v>3.2</v>
      </c>
      <c r="M22" s="19">
        <v>0.1</v>
      </c>
      <c r="N22" s="19">
        <v>6</v>
      </c>
      <c r="O22" s="19">
        <v>0.1</v>
      </c>
      <c r="P22" s="19">
        <v>5.8</v>
      </c>
      <c r="Q22" s="19">
        <v>0.1</v>
      </c>
    </row>
    <row r="23" spans="1:17" x14ac:dyDescent="0.3">
      <c r="K23" t="s">
        <v>50</v>
      </c>
      <c r="L23">
        <v>0.02</v>
      </c>
      <c r="M23">
        <v>0</v>
      </c>
      <c r="N23">
        <v>0.02</v>
      </c>
      <c r="O23">
        <v>0</v>
      </c>
      <c r="P23">
        <v>0.05</v>
      </c>
      <c r="Q23">
        <v>0</v>
      </c>
    </row>
    <row r="24" spans="1:17" x14ac:dyDescent="0.3">
      <c r="D24" t="s">
        <v>71</v>
      </c>
      <c r="E24" t="s">
        <v>72</v>
      </c>
      <c r="F24" t="s">
        <v>73</v>
      </c>
      <c r="G24" t="s">
        <v>74</v>
      </c>
      <c r="K24" t="s">
        <v>51</v>
      </c>
      <c r="L24">
        <v>0.05</v>
      </c>
      <c r="M24">
        <v>0</v>
      </c>
      <c r="N24">
        <v>0.1</v>
      </c>
      <c r="O24">
        <v>0</v>
      </c>
      <c r="P24">
        <v>0.02</v>
      </c>
      <c r="Q24">
        <v>0</v>
      </c>
    </row>
    <row r="25" spans="1:17" x14ac:dyDescent="0.3">
      <c r="C25" t="s">
        <v>75</v>
      </c>
      <c r="D25" s="20" t="s">
        <v>78</v>
      </c>
      <c r="E25" t="s">
        <v>77</v>
      </c>
      <c r="F25" t="s">
        <v>81</v>
      </c>
      <c r="G25" t="s">
        <v>80</v>
      </c>
      <c r="K25" t="s">
        <v>52</v>
      </c>
      <c r="L25" s="19">
        <f>L23/$D$1*O5/O8*100</f>
        <v>10.638297872340424</v>
      </c>
      <c r="M25" s="19">
        <v>0.1</v>
      </c>
      <c r="N25" s="19">
        <f>N23/$D$1*P5/P8*100</f>
        <v>18.18181818181818</v>
      </c>
      <c r="O25" s="19">
        <v>0.1</v>
      </c>
      <c r="P25" s="19">
        <f>P23/$D$1*Q5/Q8*100</f>
        <v>45</v>
      </c>
      <c r="Q25" s="19">
        <v>0.1</v>
      </c>
    </row>
    <row r="26" spans="1:17" x14ac:dyDescent="0.3">
      <c r="C26" t="s">
        <v>76</v>
      </c>
      <c r="D26" s="20"/>
      <c r="E26">
        <v>4</v>
      </c>
      <c r="F26">
        <v>8</v>
      </c>
      <c r="G26" t="s">
        <v>85</v>
      </c>
      <c r="K26" t="s">
        <v>53</v>
      </c>
      <c r="L26" s="17">
        <f>$D$2*1000*$D$3/1000000*L24/O7/O6*10000</f>
        <v>1.0101010101010102</v>
      </c>
      <c r="M26" s="17">
        <v>0.01</v>
      </c>
      <c r="N26" s="17">
        <f>$D$2*1000*$D$3/1000000*N24/P7/P6*10000</f>
        <v>1.0000000000000002</v>
      </c>
      <c r="O26" s="17">
        <v>0.01</v>
      </c>
      <c r="P26" s="18">
        <f>$D$2*1000*$D$3/1000000*P24/Q7/Q6*10000</f>
        <v>6.6666666666666666E-2</v>
      </c>
      <c r="Q26" s="18">
        <v>1E-3</v>
      </c>
    </row>
    <row r="27" spans="1:17" x14ac:dyDescent="0.3">
      <c r="C27" t="s">
        <v>75</v>
      </c>
      <c r="D27" s="20" t="s">
        <v>79</v>
      </c>
      <c r="E27" t="s">
        <v>82</v>
      </c>
      <c r="F27" t="s">
        <v>84</v>
      </c>
      <c r="G27" t="s">
        <v>83</v>
      </c>
      <c r="K27" t="s">
        <v>57</v>
      </c>
      <c r="L27" s="19">
        <v>6</v>
      </c>
      <c r="M27" s="19">
        <v>0.1</v>
      </c>
      <c r="N27" s="19">
        <v>7</v>
      </c>
      <c r="O27" s="19">
        <v>0.1</v>
      </c>
      <c r="P27" s="19">
        <v>10</v>
      </c>
      <c r="Q27" s="19">
        <v>0.1</v>
      </c>
    </row>
    <row r="28" spans="1:17" x14ac:dyDescent="0.3">
      <c r="C28" t="s">
        <v>76</v>
      </c>
      <c r="D28" s="20"/>
      <c r="E28">
        <v>1.08</v>
      </c>
      <c r="F28">
        <v>2</v>
      </c>
      <c r="G28" t="s">
        <v>86</v>
      </c>
      <c r="K28" t="s">
        <v>59</v>
      </c>
      <c r="L28" s="18">
        <f>2*$D$1*SQRT(2)*L20/L27</f>
        <v>2.0458956202330781E-2</v>
      </c>
      <c r="M28" s="18">
        <v>1E-3</v>
      </c>
      <c r="N28" s="18">
        <f>2*2*$D$1*SQRT(2)*N20/N27</f>
        <v>9.2125912063161633E-2</v>
      </c>
      <c r="O28" s="18">
        <v>1E-3</v>
      </c>
      <c r="P28" s="18">
        <f>2*$D$1*SQRT(2)*P20/P27</f>
        <v>5.656854249492381E-2</v>
      </c>
      <c r="Q28" s="18">
        <v>1E-3</v>
      </c>
    </row>
    <row r="29" spans="1:17" x14ac:dyDescent="0.3">
      <c r="K29" t="s">
        <v>61</v>
      </c>
      <c r="L29" s="17">
        <v>0.13</v>
      </c>
      <c r="M29" s="17">
        <v>0.01</v>
      </c>
      <c r="N29" s="17">
        <v>0.5</v>
      </c>
      <c r="O29" s="17">
        <v>0.01</v>
      </c>
      <c r="P29" s="17">
        <v>0.5</v>
      </c>
      <c r="Q29" s="17">
        <v>0.01</v>
      </c>
    </row>
    <row r="30" spans="1:17" x14ac:dyDescent="0.3">
      <c r="K30" t="s">
        <v>58</v>
      </c>
      <c r="L30" s="19">
        <v>8</v>
      </c>
      <c r="M30" s="19">
        <v>0.1</v>
      </c>
      <c r="N30" s="19">
        <v>7</v>
      </c>
      <c r="O30" s="19">
        <v>0.1</v>
      </c>
      <c r="P30" s="19">
        <v>7</v>
      </c>
      <c r="Q30" s="19">
        <v>0.1</v>
      </c>
    </row>
    <row r="31" spans="1:17" x14ac:dyDescent="0.3">
      <c r="K31" t="s">
        <v>60</v>
      </c>
      <c r="L31" s="18">
        <f>2*SQRT(2)*L29/L30</f>
        <v>4.5961940777125593E-2</v>
      </c>
      <c r="M31" s="18">
        <v>0.01</v>
      </c>
      <c r="N31" s="18">
        <f>2*SQRT(2)*N29/N30</f>
        <v>0.20203050891044216</v>
      </c>
      <c r="O31" s="18">
        <v>0.01</v>
      </c>
      <c r="P31" s="18">
        <f>2*SQRT(2)*P29/P30</f>
        <v>0.20203050891044216</v>
      </c>
      <c r="Q31" s="18">
        <v>0.01</v>
      </c>
    </row>
  </sheetData>
  <mergeCells count="14">
    <mergeCell ref="D25:D26"/>
    <mergeCell ref="D27:D28"/>
    <mergeCell ref="A1:B1"/>
    <mergeCell ref="A2:B2"/>
    <mergeCell ref="E1:F1"/>
    <mergeCell ref="E2:F2"/>
    <mergeCell ref="H1:I1"/>
    <mergeCell ref="H2:I2"/>
    <mergeCell ref="P18:Q18"/>
    <mergeCell ref="P19:Q19"/>
    <mergeCell ref="L19:M19"/>
    <mergeCell ref="L18:M18"/>
    <mergeCell ref="N18:O18"/>
    <mergeCell ref="N19:O1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Valeev</dc:creator>
  <cp:lastModifiedBy>pc</cp:lastModifiedBy>
  <dcterms:created xsi:type="dcterms:W3CDTF">2015-06-05T18:19:34Z</dcterms:created>
  <dcterms:modified xsi:type="dcterms:W3CDTF">2019-10-08T13:18:59Z</dcterms:modified>
</cp:coreProperties>
</file>