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  <fileRecoveryPr repairLoad="1"/>
</workbook>
</file>

<file path=xl/calcChain.xml><?xml version="1.0" encoding="utf-8"?>
<calcChain xmlns="http://schemas.openxmlformats.org/spreadsheetml/2006/main">
  <c r="J2" i="2" l="1"/>
  <c r="K21" i="2"/>
  <c r="K22" i="2"/>
  <c r="K23" i="2"/>
  <c r="K20" i="2"/>
  <c r="I21" i="2"/>
  <c r="I22" i="2"/>
  <c r="I23" i="2"/>
  <c r="I20" i="2"/>
  <c r="J21" i="2"/>
  <c r="J22" i="2"/>
  <c r="J23" i="2"/>
  <c r="J20" i="2"/>
  <c r="H21" i="2"/>
  <c r="H22" i="2"/>
  <c r="H23" i="2"/>
  <c r="H20" i="2"/>
  <c r="E23" i="2"/>
  <c r="E24" i="2"/>
  <c r="F24" i="2"/>
  <c r="E25" i="2"/>
  <c r="F25" i="2"/>
  <c r="E26" i="2"/>
  <c r="F26" i="2"/>
  <c r="F23" i="2"/>
  <c r="D24" i="2"/>
  <c r="D25" i="2"/>
  <c r="D26" i="2"/>
  <c r="D23" i="2"/>
  <c r="C24" i="2"/>
  <c r="C25" i="2"/>
  <c r="C26" i="2"/>
  <c r="C23" i="2"/>
  <c r="B13" i="2"/>
  <c r="A23" i="2"/>
  <c r="G9" i="2"/>
  <c r="I9" i="2" s="1"/>
  <c r="G10" i="2"/>
  <c r="I10" i="2" s="1"/>
  <c r="G11" i="2"/>
  <c r="G12" i="2"/>
  <c r="H9" i="2"/>
  <c r="J9" i="2" s="1"/>
  <c r="H10" i="2"/>
  <c r="H11" i="2"/>
  <c r="J11" i="2" s="1"/>
  <c r="H12" i="2"/>
  <c r="H8" i="2"/>
  <c r="J8" i="2"/>
  <c r="I8" i="2"/>
  <c r="J10" i="2"/>
  <c r="I11" i="2"/>
  <c r="I12" i="2"/>
  <c r="J12" i="2"/>
  <c r="G8" i="2"/>
  <c r="B20" i="2"/>
  <c r="C20" i="2"/>
  <c r="L8" i="2"/>
  <c r="I3" i="2"/>
  <c r="I4" i="2"/>
  <c r="I5" i="2"/>
  <c r="I6" i="2"/>
  <c r="I2" i="2"/>
  <c r="H3" i="2"/>
  <c r="J3" i="2" s="1"/>
  <c r="H4" i="2"/>
  <c r="J4" i="2" s="1"/>
  <c r="H5" i="2"/>
  <c r="J5" i="2" s="1"/>
  <c r="H6" i="2"/>
  <c r="J6" i="2" s="1"/>
  <c r="H2" i="2"/>
  <c r="G3" i="2"/>
  <c r="G4" i="2"/>
  <c r="G5" i="2"/>
  <c r="G6" i="2"/>
  <c r="G2" i="2"/>
  <c r="D3" i="2"/>
  <c r="E3" i="2"/>
  <c r="D4" i="2"/>
  <c r="E4" i="2"/>
  <c r="D5" i="2"/>
  <c r="E5" i="2"/>
  <c r="D6" i="2"/>
  <c r="E6" i="2"/>
  <c r="D8" i="2"/>
  <c r="E8" i="2"/>
  <c r="D9" i="2"/>
  <c r="E9" i="2"/>
  <c r="D10" i="2"/>
  <c r="E10" i="2"/>
  <c r="D11" i="2"/>
  <c r="E11" i="2"/>
  <c r="D12" i="2"/>
  <c r="E12" i="2"/>
  <c r="E2" i="2"/>
  <c r="D2" i="2"/>
  <c r="L2" i="2"/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<sst xmlns="http://schemas.openxmlformats.org/spreadsheetml/2006/main" count="52" uniqueCount="45">
  <si>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</si>
  <si>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</si>
  <si>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</si>
  <si>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</si>
  <si>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</si>
  <si>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</si>
  <si>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</si>
  <si>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</si>
  <si>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</si>
  <si>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</si>
  <si>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</si>
  <si>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</si>
  <si>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</si>
  <si>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</si>
  <si>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\Delta x, см</t>
  </si>
  <si>
    <t>n</t>
  </si>
  <si>
    <t>\sigma_{\Delta X}, см</t>
  </si>
  <si>
    <t>\sigma_d, см</t>
  </si>
  <si>
    <t># реш</t>
  </si>
  <si>
    <t>lambda</t>
  </si>
  <si>
    <t>H</t>
  </si>
  <si>
    <t>Dx м</t>
  </si>
  <si>
    <t>s Dx м</t>
  </si>
  <si>
    <t>a_1</t>
  </si>
  <si>
    <t>a_2</t>
  </si>
  <si>
    <t>b_1</t>
  </si>
  <si>
    <t>b_2</t>
  </si>
  <si>
    <t>мм</t>
  </si>
  <si>
    <t>Gamma</t>
  </si>
  <si>
    <t>$\Delta x$, см</t>
  </si>
  <si>
    <t>$\sigma_{\Delta X}$, см</t>
  </si>
  <si>
    <t>$n$</t>
  </si>
  <si>
    <t>$\sigma_d$, см</t>
  </si>
  <si>
    <t>d, м</t>
  </si>
  <si>
    <t>$d$, м</t>
  </si>
  <si>
    <t>D, мм</t>
  </si>
  <si>
    <t>$\sigma_D$, мм</t>
  </si>
  <si>
    <t>d, мм</t>
  </si>
  <si>
    <t>F1</t>
  </si>
  <si>
    <t>sig</t>
  </si>
  <si>
    <t>$d$, мкм</t>
  </si>
  <si>
    <t>$\sigma_d$, мкм</t>
  </si>
  <si>
    <t>$1/D$, $\text{мм}^1$</t>
  </si>
  <si>
    <t>$\sigma_{1/D}$, $\text{мм}^1$</t>
  </si>
  <si>
    <t>Реш.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</si>
</sst>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3" workbookViewId="0">
      <selection activeCell="G19" sqref="G19"/>
    </sheetView>
  </sheetViews>
  <sheetFormatPr defaultRowHeight="14.4" x14ac:dyDescent="0.3"/>
  <cols>
    <col min="2" max="2" width="14.5546875" customWidth="1"/>
    <col min="3" max="3" width="19.109375" customWidth="1"/>
    <col min="4" max="4" width="12" bestFit="1" customWidth="1"/>
    <col min="6" max="6" width="12" bestFit="1" customWidth="1"/>
    <col min="7" max="7" width="10.33203125" customWidth="1"/>
    <col min="8" max="8" width="12" bestFit="1" customWidth="1"/>
    <col min="12" max="12" width="12" bestFit="1" customWidth="1"/>
  </cols>
  <sheetData>
    <row r="1" spans="1:13" x14ac:dyDescent="0.3">
      <c r="A1" t="s">
        <v>18</v>
      </c>
      <c r="B1" t="s">
        <v>14</v>
      </c>
      <c r="C1" t="s">
        <v>16</v>
      </c>
      <c r="D1" t="s">
        <v>21</v>
      </c>
      <c r="E1" t="s">
        <v>22</v>
      </c>
      <c r="F1" t="s">
        <v>15</v>
      </c>
      <c r="G1" t="s">
        <v>33</v>
      </c>
      <c r="H1" t="s">
        <v>17</v>
      </c>
    </row>
    <row r="2" spans="1:13" x14ac:dyDescent="0.3">
      <c r="A2">
        <v>1</v>
      </c>
      <c r="B2">
        <v>22.7</v>
      </c>
      <c r="C2">
        <v>0.1</v>
      </c>
      <c r="D2">
        <f>B2/100</f>
        <v>0.22699999999999998</v>
      </c>
      <c r="E2">
        <f>C2/100</f>
        <v>1E-3</v>
      </c>
      <c r="F2">
        <v>6</v>
      </c>
      <c r="G2">
        <f>$L$2*F2*$L$3/D2</f>
        <v>1.9826960352422907E-5</v>
      </c>
      <c r="H2">
        <f>$L$2*SQRT((F2*F2*$L$3*$L$3*E2*E2)/(D2*D2*D2*D2) + ($L$3*$L$3)/(D2*D2) + (F2*F2*$M$3*$M$3)/(D2*D2))</f>
        <v>3.3175891434465726E-6</v>
      </c>
      <c r="I2">
        <f t="shared" ref="I2:J6" si="0">G2*1000000</f>
        <v>19.826960352422908</v>
      </c>
      <c r="J2">
        <f t="shared" si="0"/>
        <v>3.3175891434465727</v>
      </c>
      <c r="K2" t="s">
        <v>19</v>
      </c>
      <c r="L2">
        <f>532*10^(-9)</f>
        <v>5.3200000000000005E-7</v>
      </c>
    </row>
    <row r="3" spans="1:13" x14ac:dyDescent="0.3">
      <c r="A3">
        <v>2</v>
      </c>
      <c r="B3">
        <v>22.6</v>
      </c>
      <c r="C3">
        <v>0.1</v>
      </c>
      <c r="D3">
        <f t="shared" ref="D3:D12" si="1">B3/100</f>
        <v>0.22600000000000001</v>
      </c>
      <c r="E3">
        <f t="shared" ref="E3:E12" si="2">C3/100</f>
        <v>1E-3</v>
      </c>
      <c r="F3">
        <v>9</v>
      </c>
      <c r="G3">
        <f>$L$2*F3*$L$3/D3</f>
        <v>2.9872035398230091E-5</v>
      </c>
      <c r="H3">
        <f>$L$2*SQRT((F3*F3*$L$3*$L$3*E3*E3)/(D3*D3*D3*D3) + ($L$3*$L$3)/(D3*D3) + (F3*F3*$M$3*$M$3)/(D3*D3))</f>
        <v>3.3486611375217547E-6</v>
      </c>
      <c r="I3">
        <f t="shared" si="0"/>
        <v>29.872035398230089</v>
      </c>
      <c r="J3">
        <f t="shared" si="0"/>
        <v>3.3486611375217548</v>
      </c>
      <c r="K3" t="s">
        <v>20</v>
      </c>
      <c r="L3">
        <v>1.41</v>
      </c>
      <c r="M3">
        <v>0.02</v>
      </c>
    </row>
    <row r="4" spans="1:13" x14ac:dyDescent="0.3">
      <c r="A4">
        <v>3</v>
      </c>
      <c r="B4">
        <v>25.1</v>
      </c>
      <c r="C4">
        <v>0.1</v>
      </c>
      <c r="D4">
        <f t="shared" si="1"/>
        <v>0.251</v>
      </c>
      <c r="E4">
        <f t="shared" si="2"/>
        <v>1E-3</v>
      </c>
      <c r="F4">
        <v>20</v>
      </c>
      <c r="G4">
        <f>$L$2*F4*$L$3/D4</f>
        <v>5.9770517928286852E-5</v>
      </c>
      <c r="H4">
        <f>$L$2*SQRT((F4*F4*$L$3*$L$3*E4*E4)/(D4*D4*D4*D4) + ($L$3*$L$3)/(D4*D4) + (F4*F4*$M$3*$M$3)/(D4*D4))</f>
        <v>3.1155693572280412E-6</v>
      </c>
      <c r="I4">
        <f t="shared" si="0"/>
        <v>59.77051792828685</v>
      </c>
      <c r="J4">
        <f t="shared" si="0"/>
        <v>3.1155693572280412</v>
      </c>
    </row>
    <row r="5" spans="1:13" x14ac:dyDescent="0.3">
      <c r="A5">
        <v>4</v>
      </c>
      <c r="B5">
        <v>22.5</v>
      </c>
      <c r="C5">
        <v>0.1</v>
      </c>
      <c r="D5">
        <f t="shared" si="1"/>
        <v>0.22500000000000001</v>
      </c>
      <c r="E5">
        <f t="shared" si="2"/>
        <v>1E-3</v>
      </c>
      <c r="F5">
        <v>35</v>
      </c>
      <c r="G5">
        <f>$L$2*F5*$L$3/D5</f>
        <v>1.1668533333333333E-4</v>
      </c>
      <c r="H5">
        <f>$L$2*SQRT((F5*F5*$L$3*$L$3*E5*E5)/(D5*D5*D5*D5) + ($L$3*$L$3)/(D5*D5) + (F5*F5*$M$3*$M$3)/(D5*D5))</f>
        <v>3.7580589721063923E-6</v>
      </c>
      <c r="I5">
        <f t="shared" si="0"/>
        <v>116.68533333333333</v>
      </c>
      <c r="J5">
        <f t="shared" si="0"/>
        <v>3.7580589721063924</v>
      </c>
    </row>
    <row r="6" spans="1:13" x14ac:dyDescent="0.3">
      <c r="A6">
        <v>5</v>
      </c>
      <c r="B6">
        <v>22.7</v>
      </c>
      <c r="C6">
        <v>0.1</v>
      </c>
      <c r="D6">
        <f t="shared" si="1"/>
        <v>0.22699999999999998</v>
      </c>
      <c r="E6">
        <f t="shared" si="2"/>
        <v>1E-3</v>
      </c>
      <c r="F6">
        <v>48</v>
      </c>
      <c r="G6">
        <f>$L$2*F6*$L$3/D6</f>
        <v>1.5861568281938325E-4</v>
      </c>
      <c r="H6">
        <f>$L$2*SQRT((F6*F6*$L$3*$L$3*E6*E6)/(D6*D6*D6*D6) + ($L$3*$L$3)/(D6*D6) + (F6*F6*$M$3*$M$3)/(D6*D6))</f>
        <v>4.0583038270648855E-6</v>
      </c>
      <c r="I6">
        <f t="shared" si="0"/>
        <v>158.61568281938327</v>
      </c>
      <c r="J6">
        <f t="shared" si="0"/>
        <v>4.0583038270648855</v>
      </c>
    </row>
    <row r="7" spans="1:13" x14ac:dyDescent="0.3">
      <c r="A7" t="s">
        <v>18</v>
      </c>
      <c r="B7" t="s">
        <v>29</v>
      </c>
      <c r="C7" t="s">
        <v>30</v>
      </c>
      <c r="D7" t="s">
        <v>21</v>
      </c>
      <c r="E7" t="s">
        <v>22</v>
      </c>
      <c r="F7" t="s">
        <v>31</v>
      </c>
      <c r="I7" t="s">
        <v>34</v>
      </c>
      <c r="J7" t="s">
        <v>32</v>
      </c>
    </row>
    <row r="8" spans="1:13" x14ac:dyDescent="0.3">
      <c r="A8">
        <v>1</v>
      </c>
      <c r="B8">
        <v>3.7</v>
      </c>
      <c r="C8">
        <v>0.1</v>
      </c>
      <c r="D8">
        <f t="shared" si="1"/>
        <v>3.7000000000000005E-2</v>
      </c>
      <c r="E8">
        <f t="shared" si="2"/>
        <v>1E-3</v>
      </c>
      <c r="F8">
        <v>16</v>
      </c>
      <c r="G8">
        <f>D8/($B$20*F8)</f>
        <v>2.0267309377738828E-5</v>
      </c>
      <c r="H8">
        <f>SQRT((E8*E8)/($B$20*$B$20*F8*F8) + (D8*D8*$C$20*$C$20)/($B$20*$B$20*$B$20*$B$20*F8*F8) + (D8*D8)/($B$20*$B$20*F8*F8*F8*F8))</f>
        <v>2.2476253708486362E-6</v>
      </c>
      <c r="I8">
        <f t="shared" ref="I8:J12" si="3">G8*1000000</f>
        <v>20.26730937773883</v>
      </c>
      <c r="J8">
        <f t="shared" si="3"/>
        <v>2.247625370848636</v>
      </c>
      <c r="L8">
        <f>SQRT(1+1)</f>
        <v>1.4142135623730951</v>
      </c>
    </row>
    <row r="9" spans="1:13" x14ac:dyDescent="0.3">
      <c r="A9">
        <v>2</v>
      </c>
      <c r="B9">
        <v>15.7</v>
      </c>
      <c r="C9">
        <v>0.1</v>
      </c>
      <c r="D9">
        <f t="shared" si="1"/>
        <v>0.157</v>
      </c>
      <c r="E9">
        <f t="shared" si="2"/>
        <v>1E-3</v>
      </c>
      <c r="F9">
        <v>49</v>
      </c>
      <c r="G9">
        <f>D9/($B$20*F9)</f>
        <v>2.8081346473734107E-5</v>
      </c>
      <c r="H9">
        <f>SQRT((E9*E9)/($B$20*$B$20*F9*F9) + (D9*D9*$C$20*$C$20)/($B$20*$B$20*$B$20*$B$20*F9*F9) + (D9*D9)/($B$20*$B$20*F9*F9*F9*F9))</f>
        <v>2.5302761070906185E-6</v>
      </c>
      <c r="I9">
        <f t="shared" si="3"/>
        <v>28.081346473734108</v>
      </c>
      <c r="J9">
        <f t="shared" si="3"/>
        <v>2.5302761070906183</v>
      </c>
    </row>
    <row r="10" spans="1:13" x14ac:dyDescent="0.3">
      <c r="A10">
        <v>3</v>
      </c>
      <c r="B10">
        <v>25.3</v>
      </c>
      <c r="C10">
        <v>0.1</v>
      </c>
      <c r="D10">
        <f t="shared" si="1"/>
        <v>0.253</v>
      </c>
      <c r="E10">
        <f t="shared" si="2"/>
        <v>1E-3</v>
      </c>
      <c r="F10">
        <v>38</v>
      </c>
      <c r="G10">
        <f>D10/($B$20*F10)</f>
        <v>5.8351399972323448E-5</v>
      </c>
      <c r="H10">
        <f>SQRT((E10*E10)/($B$20*$B$20*F10*F10) + (D10*D10*$C$20*$C$20)/($B$20*$B$20*$B$20*$B$20*F10*F10) + (D10*D10)/($B$20*$B$20*F10*F10*F10*F10))</f>
        <v>5.3384460872965238E-6</v>
      </c>
      <c r="I10">
        <f t="shared" si="3"/>
        <v>58.351399972323449</v>
      </c>
      <c r="J10">
        <f t="shared" si="3"/>
        <v>5.338446087296524</v>
      </c>
    </row>
    <row r="11" spans="1:13" x14ac:dyDescent="0.3">
      <c r="A11">
        <v>4</v>
      </c>
      <c r="B11">
        <v>24.1</v>
      </c>
      <c r="C11">
        <v>0.1</v>
      </c>
      <c r="D11">
        <f t="shared" si="1"/>
        <v>0.24100000000000002</v>
      </c>
      <c r="E11">
        <f t="shared" si="2"/>
        <v>1E-3</v>
      </c>
      <c r="F11">
        <v>18</v>
      </c>
      <c r="G11">
        <f>D11/($B$20*F11)</f>
        <v>1.1734346090174314E-4</v>
      </c>
      <c r="H11">
        <f>SQRT((E11*E11)/($B$20*$B$20*F11*F11) + (D11*D11*$C$20*$C$20)/($B$20*$B$20*$B$20*$B$20*F11*F11) + (D11*D11)/($B$20*$B$20*F11*F11*F11*F11))</f>
        <v>1.217521186344633E-5</v>
      </c>
      <c r="I11">
        <f t="shared" si="3"/>
        <v>117.34346090174314</v>
      </c>
      <c r="J11">
        <f t="shared" si="3"/>
        <v>12.17521186344633</v>
      </c>
    </row>
    <row r="12" spans="1:13" x14ac:dyDescent="0.3">
      <c r="A12">
        <v>5</v>
      </c>
      <c r="B12">
        <v>23.6</v>
      </c>
      <c r="C12">
        <v>0.1</v>
      </c>
      <c r="D12">
        <f t="shared" si="1"/>
        <v>0.23600000000000002</v>
      </c>
      <c r="E12">
        <f t="shared" si="2"/>
        <v>1E-3</v>
      </c>
      <c r="F12">
        <v>13</v>
      </c>
      <c r="G12">
        <f>D12/($B$20*F12)</f>
        <v>1.5910469898199961E-4</v>
      </c>
      <c r="H12">
        <f>SQRT((E12*E12)/($B$20*$B$20*F12*F12) + (D12*D12*$C$20*$C$20)/($B$20*$B$20*$B$20*$B$20*F12*F12) + (D12*D12)/($B$20*$B$20*F12*F12*F12*F12))</f>
        <v>1.8552592821269316E-5</v>
      </c>
      <c r="I12">
        <f t="shared" si="3"/>
        <v>159.1046989819996</v>
      </c>
      <c r="J12">
        <f t="shared" si="3"/>
        <v>18.552592821269315</v>
      </c>
    </row>
    <row r="13" spans="1:13" x14ac:dyDescent="0.3">
      <c r="A13" t="s">
        <v>38</v>
      </c>
      <c r="B13">
        <f>110/1000</f>
        <v>0.11</v>
      </c>
    </row>
    <row r="14" spans="1:13" x14ac:dyDescent="0.3">
      <c r="B14" t="s">
        <v>27</v>
      </c>
    </row>
    <row r="15" spans="1:13" x14ac:dyDescent="0.3">
      <c r="A15" t="s">
        <v>23</v>
      </c>
      <c r="B15">
        <v>120</v>
      </c>
      <c r="C15">
        <v>10</v>
      </c>
    </row>
    <row r="16" spans="1:13" x14ac:dyDescent="0.3">
      <c r="A16" t="s">
        <v>24</v>
      </c>
      <c r="B16">
        <v>25</v>
      </c>
    </row>
    <row r="17" spans="1:11" x14ac:dyDescent="0.3">
      <c r="A17" t="s">
        <v>25</v>
      </c>
      <c r="B17">
        <v>420</v>
      </c>
      <c r="C17">
        <v>10</v>
      </c>
    </row>
    <row r="18" spans="1:11" x14ac:dyDescent="0.3">
      <c r="A18" t="s">
        <v>26</v>
      </c>
      <c r="B18">
        <v>815</v>
      </c>
      <c r="C18">
        <v>10</v>
      </c>
    </row>
    <row r="19" spans="1:11" x14ac:dyDescent="0.3">
      <c r="G19" t="s">
        <v>44</v>
      </c>
      <c r="H19" t="s">
        <v>42</v>
      </c>
      <c r="I19" t="s">
        <v>43</v>
      </c>
      <c r="J19" t="s">
        <v>40</v>
      </c>
      <c r="K19" t="s">
        <v>41</v>
      </c>
    </row>
    <row r="20" spans="1:11" x14ac:dyDescent="0.3">
      <c r="A20" t="s">
        <v>28</v>
      </c>
      <c r="B20">
        <f>B17*B18/(B15*B16)</f>
        <v>114.1</v>
      </c>
      <c r="C20">
        <f>B16*SQRT((B17*B17*B18*B18*C15*C15)/(B15*B15*B15*B15) + (B18*B18*C17*C17)/(B15*B15)+ (B17*B17*C18*C18)/(B15*B15))/(B16*B16)</f>
        <v>9.9874261226582082</v>
      </c>
      <c r="G20">
        <v>2</v>
      </c>
      <c r="H20">
        <f>1/A23</f>
        <v>0.24154589371980678</v>
      </c>
      <c r="I20">
        <f>H20*B23/A23</f>
        <v>1.1668883754580039E-3</v>
      </c>
      <c r="J20">
        <f>I3</f>
        <v>29.872035398230089</v>
      </c>
      <c r="K20">
        <f>J2</f>
        <v>3.3175891434465727</v>
      </c>
    </row>
    <row r="21" spans="1:11" x14ac:dyDescent="0.3">
      <c r="G21">
        <v>3</v>
      </c>
      <c r="H21">
        <f>1/A24</f>
        <v>0.51020408163265307</v>
      </c>
      <c r="I21">
        <f>H21*B24/A24</f>
        <v>2.6030820491461893E-3</v>
      </c>
      <c r="J21">
        <f>I4</f>
        <v>59.77051792828685</v>
      </c>
      <c r="K21">
        <f>J3</f>
        <v>3.3486611375217548</v>
      </c>
    </row>
    <row r="22" spans="1:11" x14ac:dyDescent="0.3">
      <c r="A22" t="s">
        <v>35</v>
      </c>
      <c r="B22" t="s">
        <v>36</v>
      </c>
      <c r="C22" t="s">
        <v>37</v>
      </c>
      <c r="D22" t="s">
        <v>39</v>
      </c>
      <c r="E22" t="s">
        <v>40</v>
      </c>
      <c r="F22" t="s">
        <v>41</v>
      </c>
      <c r="G22">
        <v>4</v>
      </c>
      <c r="H22">
        <f>1/A25</f>
        <v>0.98039215686274506</v>
      </c>
      <c r="I22">
        <f>H22*B25/A25</f>
        <v>9.6116878123798533E-3</v>
      </c>
      <c r="J22">
        <f>I5</f>
        <v>116.68533333333333</v>
      </c>
      <c r="K22">
        <f>J4</f>
        <v>3.1155693572280412</v>
      </c>
    </row>
    <row r="23" spans="1:11" x14ac:dyDescent="0.3">
      <c r="A23">
        <f>2.07*2</f>
        <v>4.1399999999999997</v>
      </c>
      <c r="B23">
        <v>0.02</v>
      </c>
      <c r="C23">
        <f>2*$L$2*$B$13*1000/A23</f>
        <v>2.8270531400966188E-5</v>
      </c>
      <c r="D23">
        <f>C23*B23/A23</f>
        <v>1.3657261546360479E-7</v>
      </c>
      <c r="E23">
        <f t="shared" ref="E23:F26" si="4">C23*1000000</f>
        <v>28.270531400966188</v>
      </c>
      <c r="F23">
        <f t="shared" si="4"/>
        <v>0.1365726154636048</v>
      </c>
      <c r="G23">
        <v>5</v>
      </c>
      <c r="H23">
        <f>1/A26</f>
        <v>1.2345679012345678</v>
      </c>
      <c r="I23">
        <f>H23*B26/A26</f>
        <v>1.5241579027587257E-2</v>
      </c>
      <c r="J23">
        <f>I6</f>
        <v>158.61568281938327</v>
      </c>
      <c r="K23">
        <f>J5</f>
        <v>3.7580589721063924</v>
      </c>
    </row>
    <row r="24" spans="1:11" x14ac:dyDescent="0.3">
      <c r="A24">
        <v>1.96</v>
      </c>
      <c r="B24">
        <v>0.01</v>
      </c>
      <c r="C24">
        <f>2*$L$2*$B$13*1000/A24</f>
        <v>5.9714285714285718E-5</v>
      </c>
      <c r="D24">
        <f>C24*B24/A24</f>
        <v>3.0466472303207E-7</v>
      </c>
      <c r="E24">
        <f t="shared" si="4"/>
        <v>59.714285714285715</v>
      </c>
      <c r="F24">
        <f t="shared" si="4"/>
        <v>0.30466472303206998</v>
      </c>
    </row>
    <row r="25" spans="1:11" x14ac:dyDescent="0.3">
      <c r="A25">
        <v>1.02</v>
      </c>
      <c r="B25">
        <v>0.01</v>
      </c>
      <c r="C25">
        <f>2*$L$2*$B$13*1000/A25</f>
        <v>1.1474509803921569E-4</v>
      </c>
      <c r="D25">
        <f>C25*B25/A25</f>
        <v>1.1249519415609381E-6</v>
      </c>
      <c r="E25">
        <f t="shared" si="4"/>
        <v>114.74509803921569</v>
      </c>
      <c r="F25">
        <f t="shared" si="4"/>
        <v>1.1249519415609381</v>
      </c>
    </row>
    <row r="26" spans="1:11" x14ac:dyDescent="0.3">
      <c r="A26">
        <v>0.81</v>
      </c>
      <c r="B26">
        <v>0.01</v>
      </c>
      <c r="C26">
        <f>2*$L$2*$B$13*1000/A26</f>
        <v>1.4449382716049381E-4</v>
      </c>
      <c r="D26">
        <f>C26*B26/A26</f>
        <v>1.7838744093888125E-6</v>
      </c>
      <c r="E26">
        <f t="shared" si="4"/>
        <v>144.49382716049382</v>
      </c>
      <c r="F26">
        <f t="shared" si="4"/>
        <v>1.7838744093888126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2020-03-07T17:42:53Z</dcterms:modified>
</cp:coreProperties>
</file>