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c\Downloads\4.3.3\"/>
    </mc:Choice>
  </mc:AlternateContent>
  <xr:revisionPtr revIDLastSave="0" documentId="13_ncr:1_{86AA807D-5855-4F6D-BC28-7A89F914F7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1" l="1"/>
  <c r="N29" i="1"/>
  <c r="N30" i="1"/>
  <c r="N27" i="1"/>
  <c r="M28" i="1"/>
  <c r="M29" i="1"/>
  <c r="M30" i="1"/>
  <c r="M27" i="1"/>
  <c r="P17" i="1"/>
  <c r="Q18" i="1"/>
  <c r="Q19" i="1"/>
  <c r="Q20" i="1"/>
  <c r="Q21" i="1"/>
  <c r="Q17" i="1"/>
  <c r="O18" i="1"/>
  <c r="O19" i="1"/>
  <c r="O20" i="1"/>
  <c r="O21" i="1"/>
  <c r="O17" i="1"/>
  <c r="P20" i="1"/>
  <c r="P19" i="1"/>
  <c r="P18" i="1"/>
  <c r="G19" i="1"/>
  <c r="N18" i="1"/>
  <c r="N19" i="1"/>
  <c r="N20" i="1"/>
  <c r="N21" i="1"/>
  <c r="P21" i="1" s="1"/>
  <c r="N17" i="1"/>
  <c r="G20" i="1"/>
  <c r="G13" i="1"/>
  <c r="H13" i="1" s="1"/>
  <c r="H12" i="1"/>
  <c r="G12" i="1"/>
  <c r="H11" i="1"/>
  <c r="G11" i="1"/>
  <c r="G10" i="1"/>
  <c r="I10" i="1" s="1"/>
  <c r="G9" i="1"/>
  <c r="I9" i="1" s="1"/>
  <c r="G4" i="1"/>
  <c r="H4" i="1"/>
  <c r="G5" i="1"/>
  <c r="H5" i="1" s="1"/>
  <c r="G6" i="1"/>
  <c r="H6" i="1"/>
  <c r="G7" i="1"/>
  <c r="I7" i="1" s="1"/>
  <c r="J7" i="1" s="1"/>
  <c r="H7" i="1"/>
  <c r="G3" i="1"/>
  <c r="H3" i="1" s="1"/>
  <c r="I13" i="1"/>
  <c r="I12" i="1"/>
  <c r="I11" i="1"/>
  <c r="I4" i="1"/>
  <c r="J4" i="1" s="1"/>
  <c r="I5" i="1"/>
  <c r="I6" i="1"/>
  <c r="I3" i="1"/>
  <c r="F13" i="1"/>
  <c r="E13" i="1"/>
  <c r="F12" i="1"/>
  <c r="E12" i="1"/>
  <c r="F11" i="1"/>
  <c r="E11" i="1"/>
  <c r="F10" i="1"/>
  <c r="E10" i="1"/>
  <c r="F9" i="1"/>
  <c r="E9" i="1"/>
  <c r="F4" i="1"/>
  <c r="F5" i="1"/>
  <c r="F6" i="1"/>
  <c r="F7" i="1"/>
  <c r="F3" i="1"/>
  <c r="E4" i="1"/>
  <c r="E5" i="1"/>
  <c r="E6" i="1"/>
  <c r="E7" i="1"/>
  <c r="E3" i="1"/>
  <c r="H10" i="1" l="1"/>
  <c r="J10" i="1" s="1"/>
  <c r="H9" i="1"/>
  <c r="J9" i="1" s="1"/>
  <c r="J6" i="1"/>
  <c r="J5" i="1"/>
  <c r="J3" i="1"/>
  <c r="J11" i="1"/>
  <c r="J13" i="1"/>
  <c r="J12" i="1"/>
</calcChain>
</file>

<file path=xl/sharedStrings.xml><?xml version="1.0" encoding="utf-8"?>
<sst xmlns="http://schemas.openxmlformats.org/spreadsheetml/2006/main" count="60" uniqueCount="49">
  <si>
    <t>$N$</t>
  </si>
  <si>
    <t>$H$, см</t>
  </si>
  <si>
    <t>$\delta(H)$, см</t>
  </si>
  <si>
    <t>$\Delta l$, мм</t>
  </si>
  <si>
    <t>$\delta(\Delta l)$, мм</t>
  </si>
  <si>
    <t>$n$</t>
  </si>
  <si>
    <t>$l$, мм</t>
  </si>
  <si>
    <t>$\delta(l)$, мм</t>
  </si>
  <si>
    <t>для горизонтальной составляющей решетки</t>
  </si>
  <si>
    <t>для вертикальной составляющей решетки</t>
  </si>
  <si>
    <t>$\varphi_1$</t>
  </si>
  <si>
    <t>$\lambda$, нм</t>
  </si>
  <si>
    <t>$d$, мкм</t>
  </si>
  <si>
    <t>$\delta(d)$, мкм</t>
  </si>
  <si>
    <t>$\delta( \phi_1)$</t>
  </si>
  <si>
    <t>Велечина</t>
  </si>
  <si>
    <t>Значение</t>
  </si>
  <si>
    <t>Погрешность</t>
  </si>
  <si>
    <t>$a_1$, мм</t>
  </si>
  <si>
    <t>$a_2$, мм</t>
  </si>
  <si>
    <t>$b_1$, мм</t>
  </si>
  <si>
    <t>$b_2$, мм</t>
  </si>
  <si>
    <t>$f_1$, мм</t>
  </si>
  <si>
    <t>$f_2$, мм</t>
  </si>
  <si>
    <t>-</t>
  </si>
  <si>
    <t>$N_{\text{решетки}}$</t>
  </si>
  <si>
    <t>$\Delta L$, мм</t>
  </si>
  <si>
    <t>$L$, мм</t>
  </si>
  <si>
    <t>$\delta(\Delta(L))$, мм</t>
  </si>
  <si>
    <t>$\delta(L)$, мм</t>
  </si>
  <si>
    <t>$D$, мкм</t>
  </si>
  <si>
    <t>$\delta(D)$, мкм</t>
  </si>
  <si>
    <t>по спектру</t>
  </si>
  <si>
    <t>с помощь микроскопа</t>
  </si>
  <si>
    <t>по разрешающей способности</t>
  </si>
  <si>
    <t>$(39,95 \pm 0,07)$</t>
  </si>
  <si>
    <t>$(66,12 \pm 0,19)$</t>
  </si>
  <si>
    <t>$(125,8 \pm 0,7)$</t>
  </si>
  <si>
    <t>$(172,1 \pm 1,3)$</t>
  </si>
  <si>
    <t>$(23,7 \pm 1,2)$</t>
  </si>
  <si>
    <t>$(35,5 \pm 0,6)$</t>
  </si>
  <si>
    <t>$(68,8 pm 0,9)$</t>
  </si>
  <si>
    <t>$(133 \pm 2)$</t>
  </si>
  <si>
    <t>$(186 \pm 2)$</t>
  </si>
  <si>
    <t>$(23,48 \pm 0,08)$</t>
  </si>
  <si>
    <t>$(35,10 \pm 0,18)$</t>
  </si>
  <si>
    <t>$(70,2 \pm 0,4)$</t>
  </si>
  <si>
    <t>$(135,1 \pm 1,1)$</t>
  </si>
  <si>
    <t>$(183,3 pm 1,4)$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</si>
</sst>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26" workbookViewId="0">
      <selection activeCell="F33" sqref="F33:I39"/>
    </sheetView>
  </sheetViews>
  <sheetFormatPr defaultRowHeight="14.4" x14ac:dyDescent="0.3"/>
  <cols>
    <col min="2" max="2" width="12.44140625" customWidth="1"/>
    <col min="3" max="3" width="18.33203125" customWidth="1"/>
    <col min="4" max="4" width="4" customWidth="1"/>
    <col min="5" max="5" width="6.77734375" customWidth="1"/>
    <col min="6" max="6" width="12.6640625" customWidth="1"/>
    <col min="7" max="7" width="10.77734375" customWidth="1"/>
    <col min="8" max="8" width="14.5546875" customWidth="1"/>
    <col min="9" max="9" width="9.109375" customWidth="1"/>
    <col min="10" max="10" width="14.109375" customWidth="1"/>
    <col min="11" max="11" width="7.21875" customWidth="1"/>
    <col min="12" max="12" width="13.77734375" customWidth="1"/>
    <col min="13" max="13" width="14" customWidth="1"/>
  </cols>
  <sheetData>
    <row r="1" spans="1:17" x14ac:dyDescent="0.3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t="s">
        <v>1</v>
      </c>
      <c r="L1" t="s">
        <v>2</v>
      </c>
    </row>
    <row r="2" spans="1:17" x14ac:dyDescent="0.3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10</v>
      </c>
      <c r="H2" t="s">
        <v>14</v>
      </c>
      <c r="I2" t="s">
        <v>12</v>
      </c>
      <c r="J2" t="s">
        <v>13</v>
      </c>
      <c r="K2" s="3">
        <v>160</v>
      </c>
      <c r="L2" s="3">
        <v>0.05</v>
      </c>
      <c r="M2" t="s">
        <v>11</v>
      </c>
    </row>
    <row r="3" spans="1:17" x14ac:dyDescent="0.3">
      <c r="A3">
        <v>1</v>
      </c>
      <c r="B3" s="1">
        <v>145</v>
      </c>
      <c r="C3" s="1">
        <v>0.5</v>
      </c>
      <c r="D3">
        <v>4</v>
      </c>
      <c r="E3" s="2">
        <f>B3/D3</f>
        <v>36.25</v>
      </c>
      <c r="F3" s="2">
        <f>C3/D3</f>
        <v>0.125</v>
      </c>
      <c r="G3" s="2">
        <f>E3/$K$2/1000*100*1000</f>
        <v>22.656250000000004</v>
      </c>
      <c r="H3" s="2">
        <f>G3*SQRT((F3/E3)^2+($L$2/$K$2)^2)</f>
        <v>7.8445160024415178E-2</v>
      </c>
      <c r="I3" s="2">
        <f>$M$3/G3/1000000000*1000000</f>
        <v>2.3481379310344823E-2</v>
      </c>
      <c r="J3" s="2">
        <f>I3*H3/G3</f>
        <v>8.1302093576562354E-5</v>
      </c>
      <c r="K3" s="3"/>
      <c r="L3" s="3"/>
      <c r="M3">
        <v>532</v>
      </c>
    </row>
    <row r="4" spans="1:17" x14ac:dyDescent="0.3">
      <c r="A4">
        <v>2</v>
      </c>
      <c r="B4" s="1">
        <v>97</v>
      </c>
      <c r="C4" s="1">
        <v>0.5</v>
      </c>
      <c r="D4">
        <v>4</v>
      </c>
      <c r="E4" s="2">
        <f>B4/D4</f>
        <v>24.25</v>
      </c>
      <c r="F4" s="2">
        <f t="shared" ref="F4:F7" si="0">C4/D4</f>
        <v>0.125</v>
      </c>
      <c r="G4" s="2">
        <f t="shared" ref="G4:G7" si="1">E4/$K$2/1000*100*1000</f>
        <v>15.156249999999998</v>
      </c>
      <c r="H4" s="2">
        <f t="shared" ref="H4:H7" si="2">G4*SQRT((F4/E4)^2+($L$2/$K$2)^2)</f>
        <v>7.82684382692517E-2</v>
      </c>
      <c r="I4" s="2">
        <f t="shared" ref="I4:I7" si="3">$M$3/G4/1000000000*1000000</f>
        <v>3.5101030927835057E-2</v>
      </c>
      <c r="J4" s="2">
        <f t="shared" ref="J4:J7" si="4">I4*H4/G4</f>
        <v>1.812653441558666E-4</v>
      </c>
      <c r="K4" s="3"/>
      <c r="L4" s="3"/>
    </row>
    <row r="5" spans="1:17" x14ac:dyDescent="0.3">
      <c r="A5">
        <v>3</v>
      </c>
      <c r="B5" s="1">
        <v>97</v>
      </c>
      <c r="C5" s="1">
        <v>0.5</v>
      </c>
      <c r="D5">
        <v>8</v>
      </c>
      <c r="E5" s="2">
        <f>B5/D5</f>
        <v>12.125</v>
      </c>
      <c r="F5" s="2">
        <f t="shared" si="0"/>
        <v>6.25E-2</v>
      </c>
      <c r="G5" s="2">
        <f t="shared" si="1"/>
        <v>7.5781249999999991</v>
      </c>
      <c r="H5" s="2">
        <f t="shared" si="2"/>
        <v>3.913421913462585E-2</v>
      </c>
      <c r="I5" s="1">
        <f t="shared" si="3"/>
        <v>7.0202061855670114E-2</v>
      </c>
      <c r="J5" s="1">
        <f t="shared" si="4"/>
        <v>3.625306883117332E-4</v>
      </c>
      <c r="K5" s="3"/>
      <c r="L5" s="3"/>
    </row>
    <row r="6" spans="1:17" x14ac:dyDescent="0.3">
      <c r="A6">
        <v>4</v>
      </c>
      <c r="B6" s="1">
        <v>63</v>
      </c>
      <c r="C6" s="1">
        <v>0.5</v>
      </c>
      <c r="D6">
        <v>10</v>
      </c>
      <c r="E6" s="2">
        <f>B6/D6</f>
        <v>6.3</v>
      </c>
      <c r="F6" s="2">
        <f t="shared" si="0"/>
        <v>0.05</v>
      </c>
      <c r="G6" s="2">
        <f t="shared" si="1"/>
        <v>3.9375</v>
      </c>
      <c r="H6" s="2">
        <f t="shared" si="2"/>
        <v>3.1274215471290834E-2</v>
      </c>
      <c r="I6" s="1">
        <f t="shared" si="3"/>
        <v>0.1351111111111111</v>
      </c>
      <c r="J6" s="1">
        <f t="shared" si="4"/>
        <v>1.0731413337027062E-3</v>
      </c>
      <c r="K6" s="3"/>
      <c r="L6" s="3"/>
    </row>
    <row r="7" spans="1:17" x14ac:dyDescent="0.3">
      <c r="A7">
        <v>5</v>
      </c>
      <c r="B7" s="1">
        <v>65</v>
      </c>
      <c r="C7" s="1">
        <v>0.5</v>
      </c>
      <c r="D7">
        <v>14</v>
      </c>
      <c r="E7" s="2">
        <f>B7/D7</f>
        <v>4.6428571428571432</v>
      </c>
      <c r="F7" s="2">
        <f t="shared" si="0"/>
        <v>3.5714285714285712E-2</v>
      </c>
      <c r="G7" s="2">
        <f t="shared" si="1"/>
        <v>2.9017857142857144</v>
      </c>
      <c r="H7" s="2">
        <f t="shared" si="2"/>
        <v>2.2339840516060621E-2</v>
      </c>
      <c r="I7" s="1">
        <f t="shared" si="3"/>
        <v>0.18333538461538462</v>
      </c>
      <c r="J7" s="1">
        <f t="shared" si="4"/>
        <v>1.411435459584408E-3</v>
      </c>
      <c r="K7" s="3"/>
      <c r="L7" s="3"/>
    </row>
    <row r="8" spans="1:17" x14ac:dyDescent="0.3">
      <c r="A8" s="4" t="s">
        <v>9</v>
      </c>
      <c r="B8" s="4"/>
      <c r="C8" s="4"/>
      <c r="D8" s="4"/>
      <c r="E8" s="4"/>
      <c r="F8" s="4"/>
      <c r="G8" s="4"/>
      <c r="H8" s="4"/>
      <c r="I8" s="4"/>
      <c r="J8" s="4"/>
      <c r="K8" s="3"/>
      <c r="L8" s="3"/>
    </row>
    <row r="9" spans="1:17" x14ac:dyDescent="0.3">
      <c r="A9">
        <v>1</v>
      </c>
      <c r="B9" s="1">
        <v>145</v>
      </c>
      <c r="C9" s="1">
        <v>0.5</v>
      </c>
      <c r="D9">
        <v>4</v>
      </c>
      <c r="E9" s="2">
        <f>B9/D9</f>
        <v>36.25</v>
      </c>
      <c r="F9" s="2">
        <f>C9/D9</f>
        <v>0.125</v>
      </c>
      <c r="G9" s="2">
        <f>E9/$K$2/1000*100*1000</f>
        <v>22.656250000000004</v>
      </c>
      <c r="H9" s="2">
        <f>G9*SQRT((F9/E9)^2+($L$2/$K$2)^2)</f>
        <v>7.8445160024415178E-2</v>
      </c>
      <c r="I9" s="2">
        <f>$M$3/G9/1000000000*1000000</f>
        <v>2.3481379310344823E-2</v>
      </c>
      <c r="J9" s="2">
        <f>I9*H9/G9</f>
        <v>8.1302093576562354E-5</v>
      </c>
      <c r="K9" s="3"/>
      <c r="L9" s="3"/>
    </row>
    <row r="10" spans="1:17" x14ac:dyDescent="0.3">
      <c r="A10">
        <v>2</v>
      </c>
      <c r="B10" s="1">
        <v>97</v>
      </c>
      <c r="C10" s="1">
        <v>0.5</v>
      </c>
      <c r="D10">
        <v>4</v>
      </c>
      <c r="E10" s="2">
        <f>B10/D10</f>
        <v>24.25</v>
      </c>
      <c r="F10" s="2">
        <f t="shared" ref="F10:F13" si="5">C10/D10</f>
        <v>0.125</v>
      </c>
      <c r="G10" s="2">
        <f t="shared" ref="G10:G13" si="6">E10/$K$2/1000*100*1000</f>
        <v>15.156249999999998</v>
      </c>
      <c r="H10" s="2">
        <f t="shared" ref="H10:H13" si="7">G10*SQRT((F10/E10)^2+($L$2/$K$2)^2)</f>
        <v>7.82684382692517E-2</v>
      </c>
      <c r="I10" s="2">
        <f t="shared" ref="I10:I13" si="8">$M$3/G10/1000000000*1000000</f>
        <v>3.5101030927835057E-2</v>
      </c>
      <c r="J10" s="2">
        <f t="shared" ref="J10:J13" si="9">I10*H10/G10</f>
        <v>1.812653441558666E-4</v>
      </c>
      <c r="K10" s="3"/>
      <c r="L10" s="3"/>
    </row>
    <row r="11" spans="1:17" x14ac:dyDescent="0.3">
      <c r="A11">
        <v>3</v>
      </c>
      <c r="B11" s="1">
        <v>97</v>
      </c>
      <c r="C11" s="1">
        <v>0.5</v>
      </c>
      <c r="D11">
        <v>8</v>
      </c>
      <c r="E11" s="2">
        <f>B11/D11</f>
        <v>12.125</v>
      </c>
      <c r="F11" s="2">
        <f t="shared" si="5"/>
        <v>6.25E-2</v>
      </c>
      <c r="G11" s="2">
        <f t="shared" si="6"/>
        <v>7.5781249999999991</v>
      </c>
      <c r="H11" s="2">
        <f t="shared" si="7"/>
        <v>3.913421913462585E-2</v>
      </c>
      <c r="I11" s="1">
        <f t="shared" si="8"/>
        <v>7.0202061855670114E-2</v>
      </c>
      <c r="J11" s="1">
        <f t="shared" si="9"/>
        <v>3.625306883117332E-4</v>
      </c>
      <c r="K11" s="3"/>
      <c r="L11" s="3"/>
    </row>
    <row r="12" spans="1:17" x14ac:dyDescent="0.3">
      <c r="A12">
        <v>4</v>
      </c>
      <c r="B12" s="1">
        <v>63</v>
      </c>
      <c r="C12" s="1">
        <v>0.5</v>
      </c>
      <c r="D12">
        <v>10</v>
      </c>
      <c r="E12" s="2">
        <f>B12/D12</f>
        <v>6.3</v>
      </c>
      <c r="F12" s="2">
        <f t="shared" si="5"/>
        <v>0.05</v>
      </c>
      <c r="G12" s="2">
        <f t="shared" si="6"/>
        <v>3.9375</v>
      </c>
      <c r="H12" s="2">
        <f t="shared" si="7"/>
        <v>3.1274215471290834E-2</v>
      </c>
      <c r="I12" s="1">
        <f t="shared" si="8"/>
        <v>0.1351111111111111</v>
      </c>
      <c r="J12" s="1">
        <f t="shared" si="9"/>
        <v>1.0731413337027062E-3</v>
      </c>
      <c r="K12" s="3"/>
      <c r="L12" s="3"/>
    </row>
    <row r="13" spans="1:17" x14ac:dyDescent="0.3">
      <c r="A13">
        <v>5</v>
      </c>
      <c r="B13" s="1">
        <v>65</v>
      </c>
      <c r="C13" s="1">
        <v>0.5</v>
      </c>
      <c r="D13">
        <v>14</v>
      </c>
      <c r="E13" s="2">
        <f>B13/D13</f>
        <v>4.6428571428571432</v>
      </c>
      <c r="F13" s="2">
        <f t="shared" si="5"/>
        <v>3.5714285714285712E-2</v>
      </c>
      <c r="G13" s="2">
        <f t="shared" si="6"/>
        <v>2.9017857142857144</v>
      </c>
      <c r="H13" s="2">
        <f t="shared" si="7"/>
        <v>2.2339840516060621E-2</v>
      </c>
      <c r="I13" s="1">
        <f t="shared" si="8"/>
        <v>0.18333538461538462</v>
      </c>
      <c r="J13" s="1">
        <f t="shared" si="9"/>
        <v>1.411435459584408E-3</v>
      </c>
      <c r="K13" s="3"/>
      <c r="L13" s="3"/>
    </row>
    <row r="16" spans="1:17" x14ac:dyDescent="0.3">
      <c r="F16" t="s">
        <v>15</v>
      </c>
      <c r="G16" t="s">
        <v>16</v>
      </c>
      <c r="H16" t="s">
        <v>17</v>
      </c>
      <c r="J16" t="s">
        <v>25</v>
      </c>
      <c r="K16" t="s">
        <v>26</v>
      </c>
      <c r="L16" t="s">
        <v>28</v>
      </c>
      <c r="M16" t="s">
        <v>5</v>
      </c>
      <c r="N16" t="s">
        <v>27</v>
      </c>
      <c r="O16" t="s">
        <v>29</v>
      </c>
      <c r="P16" t="s">
        <v>12</v>
      </c>
      <c r="Q16" t="s">
        <v>13</v>
      </c>
    </row>
    <row r="17" spans="6:17" x14ac:dyDescent="0.3">
      <c r="F17" t="s">
        <v>18</v>
      </c>
      <c r="G17">
        <v>130</v>
      </c>
      <c r="H17">
        <v>0.5</v>
      </c>
      <c r="J17">
        <v>1</v>
      </c>
      <c r="K17" s="1">
        <v>10</v>
      </c>
      <c r="L17" s="1">
        <v>0.5</v>
      </c>
      <c r="M17">
        <v>8</v>
      </c>
      <c r="N17" s="2">
        <f>K17/M17</f>
        <v>1.25</v>
      </c>
      <c r="O17" s="2">
        <f>L17/M17</f>
        <v>6.25E-2</v>
      </c>
      <c r="P17" s="1">
        <f>N17*1000*$G$17*$G$18/$G$19/$G$20</f>
        <v>23.662176920276664</v>
      </c>
      <c r="Q17" s="1">
        <f>P17*SQRT((O17/N17)^2+($H$17/$G$17)^2+($H$19/$G$19)^2+($H$20/$G$20)^2)</f>
        <v>1.187283435237932</v>
      </c>
    </row>
    <row r="18" spans="6:17" x14ac:dyDescent="0.3">
      <c r="F18" t="s">
        <v>19</v>
      </c>
      <c r="G18">
        <v>32</v>
      </c>
      <c r="H18" t="s">
        <v>24</v>
      </c>
      <c r="J18">
        <v>2</v>
      </c>
      <c r="K18" s="1">
        <v>30</v>
      </c>
      <c r="L18" s="1">
        <v>0.5</v>
      </c>
      <c r="M18">
        <v>16</v>
      </c>
      <c r="N18" s="2">
        <f>K18/M18</f>
        <v>1.875</v>
      </c>
      <c r="O18" s="2">
        <f t="shared" ref="O18:O21" si="10">L18/M18</f>
        <v>3.125E-2</v>
      </c>
      <c r="P18" s="1">
        <f>N18*1000*$G$17*$G$18/$G$19/$G$20</f>
        <v>35.493265380414996</v>
      </c>
      <c r="Q18" s="1">
        <f t="shared" ref="Q18:Q21" si="11">P18*SQRT((O18/N18)^2+($H$17/$G$17)^2+($H$19/$G$19)^2+($H$20/$G$20)^2)</f>
        <v>0.61008304110669775</v>
      </c>
    </row>
    <row r="19" spans="6:17" x14ac:dyDescent="0.3">
      <c r="F19" t="s">
        <v>20</v>
      </c>
      <c r="G19">
        <f>330+30-32</f>
        <v>328</v>
      </c>
      <c r="H19">
        <v>0.5</v>
      </c>
      <c r="J19">
        <v>3</v>
      </c>
      <c r="K19" s="1">
        <v>40</v>
      </c>
      <c r="L19" s="1">
        <v>0.5</v>
      </c>
      <c r="M19">
        <v>11</v>
      </c>
      <c r="N19" s="2">
        <f>K19/M19</f>
        <v>3.6363636363636362</v>
      </c>
      <c r="O19" s="2">
        <f t="shared" si="10"/>
        <v>4.5454545454545456E-2</v>
      </c>
      <c r="P19" s="1">
        <f>N19*1000*$G$17*$G$18/$G$19/$G$20</f>
        <v>68.835423768077575</v>
      </c>
      <c r="Q19" s="1">
        <f t="shared" si="11"/>
        <v>0.90780218960212955</v>
      </c>
    </row>
    <row r="20" spans="6:17" x14ac:dyDescent="0.3">
      <c r="F20" t="s">
        <v>21</v>
      </c>
      <c r="G20">
        <f>1000-330</f>
        <v>670</v>
      </c>
      <c r="H20">
        <v>0.5</v>
      </c>
      <c r="J20">
        <v>4</v>
      </c>
      <c r="K20" s="1">
        <v>35</v>
      </c>
      <c r="L20" s="1">
        <v>0.5</v>
      </c>
      <c r="M20">
        <v>5</v>
      </c>
      <c r="N20" s="2">
        <f>K20/M20</f>
        <v>7</v>
      </c>
      <c r="O20" s="2">
        <f t="shared" si="10"/>
        <v>0.1</v>
      </c>
      <c r="P20" s="5">
        <f>N20*1000*$G$17*$G$18/$G$19/$G$20</f>
        <v>132.50819075354934</v>
      </c>
      <c r="Q20" s="5">
        <f t="shared" si="11"/>
        <v>1.9732387923534127</v>
      </c>
    </row>
    <row r="21" spans="6:17" x14ac:dyDescent="0.3">
      <c r="F21" t="s">
        <v>22</v>
      </c>
      <c r="G21">
        <v>110</v>
      </c>
      <c r="H21" t="s">
        <v>24</v>
      </c>
      <c r="J21">
        <v>5</v>
      </c>
      <c r="K21" s="1">
        <v>49</v>
      </c>
      <c r="L21" s="1">
        <v>0.5</v>
      </c>
      <c r="M21">
        <v>5</v>
      </c>
      <c r="N21" s="2">
        <f>K21/M21</f>
        <v>9.8000000000000007</v>
      </c>
      <c r="O21" s="2">
        <f t="shared" si="10"/>
        <v>0.1</v>
      </c>
      <c r="P21" s="5">
        <f>N21*1000*$G$17*$G$18/$G$19/$G$20</f>
        <v>185.51146705496905</v>
      </c>
      <c r="Q21" s="5">
        <f t="shared" si="11"/>
        <v>2.0473345377833576</v>
      </c>
    </row>
    <row r="22" spans="6:17" x14ac:dyDescent="0.3">
      <c r="F22" t="s">
        <v>23</v>
      </c>
      <c r="G22">
        <v>32</v>
      </c>
      <c r="H22" t="s">
        <v>24</v>
      </c>
    </row>
    <row r="26" spans="6:17" x14ac:dyDescent="0.3">
      <c r="J26" t="s">
        <v>25</v>
      </c>
      <c r="K26" t="s">
        <v>30</v>
      </c>
      <c r="L26" t="s">
        <v>31</v>
      </c>
      <c r="M26" t="s">
        <v>12</v>
      </c>
      <c r="N26" t="s">
        <v>13</v>
      </c>
    </row>
    <row r="27" spans="6:17" x14ac:dyDescent="0.3">
      <c r="J27">
        <v>5</v>
      </c>
      <c r="K27">
        <v>680</v>
      </c>
      <c r="L27">
        <v>5</v>
      </c>
      <c r="M27" s="1">
        <f>$M$3/1000000000/K27*2*$G$21*1000000/1000*1000*1000</f>
        <v>172.11764705882354</v>
      </c>
      <c r="N27" s="1">
        <f>M27*L27/K27</f>
        <v>1.2655709342560555</v>
      </c>
    </row>
    <row r="28" spans="6:17" x14ac:dyDescent="0.3">
      <c r="J28">
        <v>4</v>
      </c>
      <c r="K28">
        <v>930</v>
      </c>
      <c r="L28">
        <v>5</v>
      </c>
      <c r="M28" s="1">
        <f t="shared" ref="M28:M30" si="12">$M$3/1000000000/K28*2*$G$21*1000000/1000*1000*1000</f>
        <v>125.84946236559141</v>
      </c>
      <c r="N28" s="1">
        <f t="shared" ref="N28:N30" si="13">M28*L28/K28</f>
        <v>0.67661001271823329</v>
      </c>
    </row>
    <row r="29" spans="6:17" x14ac:dyDescent="0.3">
      <c r="J29">
        <v>3</v>
      </c>
      <c r="K29">
        <v>1770</v>
      </c>
      <c r="L29">
        <v>5</v>
      </c>
      <c r="M29" s="2">
        <f t="shared" si="12"/>
        <v>66.124293785310741</v>
      </c>
      <c r="N29" s="2">
        <f t="shared" si="13"/>
        <v>0.18679179035398513</v>
      </c>
    </row>
    <row r="30" spans="6:17" x14ac:dyDescent="0.3">
      <c r="J30">
        <v>2</v>
      </c>
      <c r="K30">
        <v>2930</v>
      </c>
      <c r="L30">
        <v>5</v>
      </c>
      <c r="M30" s="2">
        <f t="shared" si="12"/>
        <v>39.945392491467587</v>
      </c>
      <c r="N30" s="2">
        <f t="shared" si="13"/>
        <v>6.8166198790900329E-2</v>
      </c>
    </row>
    <row r="33" spans="6:9" x14ac:dyDescent="0.3">
      <c r="F33" s="4" t="s">
        <v>0</v>
      </c>
      <c r="G33" s="4" t="s">
        <v>12</v>
      </c>
      <c r="H33" s="4"/>
      <c r="I33" s="4"/>
    </row>
    <row r="34" spans="6:9" x14ac:dyDescent="0.3">
      <c r="F34" s="4"/>
      <c r="G34" t="s">
        <v>32</v>
      </c>
      <c r="H34" t="s">
        <v>33</v>
      </c>
      <c r="I34" t="s">
        <v>34</v>
      </c>
    </row>
    <row r="35" spans="6:9" x14ac:dyDescent="0.3">
      <c r="F35">
        <v>1</v>
      </c>
      <c r="G35" t="s">
        <v>44</v>
      </c>
      <c r="H35" t="s">
        <v>39</v>
      </c>
      <c r="I35" t="s">
        <v>24</v>
      </c>
    </row>
    <row r="36" spans="6:9" x14ac:dyDescent="0.3">
      <c r="F36">
        <v>2</v>
      </c>
      <c r="G36" t="s">
        <v>45</v>
      </c>
      <c r="H36" t="s">
        <v>40</v>
      </c>
      <c r="I36" t="s">
        <v>35</v>
      </c>
    </row>
    <row r="37" spans="6:9" x14ac:dyDescent="0.3">
      <c r="F37">
        <v>3</v>
      </c>
      <c r="G37" t="s">
        <v>46</v>
      </c>
      <c r="H37" t="s">
        <v>41</v>
      </c>
      <c r="I37" t="s">
        <v>36</v>
      </c>
    </row>
    <row r="38" spans="6:9" x14ac:dyDescent="0.3">
      <c r="F38">
        <v>4</v>
      </c>
      <c r="G38" t="s">
        <v>47</v>
      </c>
      <c r="H38" t="s">
        <v>42</v>
      </c>
      <c r="I38" t="s">
        <v>37</v>
      </c>
    </row>
    <row r="39" spans="6:9" x14ac:dyDescent="0.3">
      <c r="F39">
        <v>5</v>
      </c>
      <c r="G39" t="s">
        <v>48</v>
      </c>
      <c r="H39" t="s">
        <v>43</v>
      </c>
      <c r="I39" t="s">
        <v>38</v>
      </c>
    </row>
  </sheetData>
  <mergeCells count="6">
    <mergeCell ref="G33:I33"/>
    <mergeCell ref="F33:F34"/>
    <mergeCell ref="K2:K13"/>
    <mergeCell ref="L2:L13"/>
    <mergeCell ref="A1:J1"/>
    <mergeCell ref="A8:J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2020-03-06T17:56:37Z</dcterms:modified>
</cp:coreProperties>
</file>