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27" i="2" l="1"/>
  <c r="F28" i="2"/>
  <c r="F27" i="2"/>
  <c r="E27" i="2"/>
  <c r="F25" i="2"/>
  <c r="G21" i="2"/>
  <c r="E25" i="2"/>
  <c r="F24" i="2"/>
  <c r="E24" i="2"/>
  <c r="J7" i="2"/>
  <c r="J8" i="2"/>
  <c r="J9" i="2"/>
  <c r="J10" i="2"/>
  <c r="J11" i="2"/>
  <c r="J12" i="2"/>
  <c r="J13" i="2"/>
  <c r="J14" i="2"/>
  <c r="J15" i="2"/>
  <c r="J16" i="2"/>
  <c r="J17" i="2"/>
  <c r="J18" i="2"/>
  <c r="J6" i="2"/>
  <c r="K7" i="2"/>
  <c r="K8" i="2"/>
  <c r="K9" i="2"/>
  <c r="K10" i="2"/>
  <c r="K11" i="2"/>
  <c r="K12" i="2"/>
  <c r="K13" i="2"/>
  <c r="K14" i="2"/>
  <c r="K15" i="2"/>
  <c r="K16" i="2"/>
  <c r="K17" i="2"/>
  <c r="K18" i="2"/>
  <c r="K6" i="2"/>
  <c r="I7" i="2"/>
  <c r="I8" i="2"/>
  <c r="I9" i="2"/>
  <c r="I10" i="2"/>
  <c r="I11" i="2"/>
  <c r="I12" i="2"/>
  <c r="I13" i="2"/>
  <c r="I14" i="2"/>
  <c r="I15" i="2"/>
  <c r="I16" i="2"/>
  <c r="I17" i="2"/>
  <c r="I18" i="2"/>
  <c r="I6" i="2"/>
  <c r="H6" i="2"/>
  <c r="H8" i="2"/>
  <c r="H9" i="2"/>
  <c r="H10" i="2"/>
  <c r="H11" i="2"/>
  <c r="H12" i="2"/>
  <c r="H13" i="2"/>
  <c r="H14" i="2"/>
  <c r="H15" i="2"/>
  <c r="H16" i="2"/>
  <c r="H17" i="2"/>
  <c r="H18" i="2"/>
  <c r="H7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B3" i="2"/>
  <c r="C3" i="2"/>
  <c r="E3" i="2"/>
  <c r="F3" i="2"/>
  <c r="G3" i="2"/>
  <c r="H3" i="2"/>
  <c r="I3" i="2"/>
  <c r="J3" i="2"/>
  <c r="K3" i="2"/>
  <c r="L3" i="2"/>
  <c r="M3" i="2"/>
  <c r="N3" i="2"/>
  <c r="D3" i="2"/>
  <c r="E2" i="1" l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 l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<sst xmlns="http://schemas.openxmlformats.org/spreadsheetml/2006/main" count="25" uniqueCount="21">
  <si>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</si>
  <si>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</si>
  <si>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</si>
  <si>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</si>
  <si>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</si>
  <si>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</si>
  <si>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</si>
  <si>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</si>
  <si>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</si>
  <si>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</si>
  <si>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</si>
  <si>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</si>
  <si>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</si>
  <si>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</si>
  <si>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$\theta$, $^\circ$</t>
  </si>
  <si>
    <t>$N$</t>
  </si>
  <si>
    <t>$\sigma_N$</t>
  </si>
  <si>
    <t>1/N = k(1-cos) + b</t>
  </si>
  <si>
    <t>N(0)</t>
  </si>
  <si>
    <t>N(90)</t>
  </si>
  <si>
    <t>mc^2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</si>
</sst>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4" workbookViewId="0">
      <selection activeCell="I21" sqref="I21"/>
    </sheetView>
  </sheetViews>
  <sheetFormatPr defaultRowHeight="14.4" x14ac:dyDescent="0.3"/>
  <cols>
    <col min="6" max="6" width="9.88671875" bestFit="1" customWidth="1"/>
    <col min="7" max="7" width="12" bestFit="1" customWidth="1"/>
    <col min="11" max="11" width="12" bestFit="1" customWidth="1"/>
  </cols>
  <sheetData>
    <row r="1" spans="1:14" x14ac:dyDescent="0.3">
      <c r="A1" t="s">
        <v>14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</row>
    <row r="2" spans="1:14" x14ac:dyDescent="0.3">
      <c r="A2" t="s">
        <v>15</v>
      </c>
      <c r="B2">
        <v>931</v>
      </c>
      <c r="C2">
        <v>918</v>
      </c>
      <c r="D2">
        <v>819</v>
      </c>
      <c r="E2">
        <v>784</v>
      </c>
      <c r="F2">
        <v>713</v>
      </c>
      <c r="G2">
        <v>608</v>
      </c>
      <c r="H2">
        <v>533</v>
      </c>
      <c r="I2">
        <v>471</v>
      </c>
      <c r="J2">
        <v>417</v>
      </c>
      <c r="K2">
        <v>382</v>
      </c>
      <c r="L2">
        <v>352</v>
      </c>
      <c r="M2">
        <v>319</v>
      </c>
      <c r="N2">
        <v>311</v>
      </c>
    </row>
    <row r="3" spans="1:14" x14ac:dyDescent="0.3">
      <c r="A3" t="s">
        <v>16</v>
      </c>
      <c r="B3" s="1">
        <f>B2*0.01</f>
        <v>9.31</v>
      </c>
      <c r="C3" s="1">
        <f>C2*0.01</f>
        <v>9.18</v>
      </c>
      <c r="D3" s="1">
        <f>D2*0.01</f>
        <v>8.19</v>
      </c>
      <c r="E3" s="1">
        <f t="shared" ref="E3:N3" si="0">E2*0.01</f>
        <v>7.84</v>
      </c>
      <c r="F3" s="1">
        <f t="shared" si="0"/>
        <v>7.13</v>
      </c>
      <c r="G3" s="1">
        <f t="shared" si="0"/>
        <v>6.08</v>
      </c>
      <c r="H3" s="1">
        <f t="shared" si="0"/>
        <v>5.33</v>
      </c>
      <c r="I3" s="1">
        <f t="shared" si="0"/>
        <v>4.71</v>
      </c>
      <c r="J3" s="1">
        <f t="shared" si="0"/>
        <v>4.17</v>
      </c>
      <c r="K3" s="1">
        <f t="shared" si="0"/>
        <v>3.8200000000000003</v>
      </c>
      <c r="L3" s="1">
        <f t="shared" si="0"/>
        <v>3.52</v>
      </c>
      <c r="M3" s="1">
        <f t="shared" si="0"/>
        <v>3.19</v>
      </c>
      <c r="N3" s="1">
        <f t="shared" si="0"/>
        <v>3.11</v>
      </c>
    </row>
    <row r="4" spans="1:14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</row>
    <row r="6" spans="1:14" x14ac:dyDescent="0.3">
      <c r="C6">
        <v>0</v>
      </c>
      <c r="D6">
        <v>931</v>
      </c>
      <c r="E6">
        <v>3</v>
      </c>
      <c r="F6" s="1">
        <f>D6*0.01</f>
        <v>9.31</v>
      </c>
      <c r="H6">
        <f>1-COS(C6*PI()/180)</f>
        <v>0</v>
      </c>
      <c r="I6">
        <f>1/D6</f>
        <v>1.0741138560687433E-3</v>
      </c>
      <c r="J6">
        <f>E6*SIN(C6*PI()/180)*PI()/180</f>
        <v>0</v>
      </c>
      <c r="K6">
        <f>F6/(D6^2)</f>
        <v>1.0741138560687434E-5</v>
      </c>
    </row>
    <row r="7" spans="1:14" x14ac:dyDescent="0.3">
      <c r="C7">
        <v>10</v>
      </c>
      <c r="D7">
        <v>918</v>
      </c>
      <c r="E7">
        <v>3</v>
      </c>
      <c r="F7" s="1">
        <f>D7*0.01</f>
        <v>9.18</v>
      </c>
      <c r="H7">
        <f>1-COS(C7*PI()/180)</f>
        <v>1.519224698779198E-2</v>
      </c>
      <c r="I7">
        <f t="shared" ref="I7:I18" si="1">1/D7</f>
        <v>1.0893246187363835E-3</v>
      </c>
      <c r="J7">
        <f t="shared" ref="J7:J18" si="2">E7*SIN(C7*PI()/180)*PI()/180</f>
        <v>9.0921973211280597E-3</v>
      </c>
      <c r="K7">
        <f t="shared" ref="K7:K18" si="3">F7/(D7^2)</f>
        <v>1.0893246187363834E-5</v>
      </c>
    </row>
    <row r="8" spans="1:14" x14ac:dyDescent="0.3">
      <c r="C8">
        <v>20</v>
      </c>
      <c r="D8">
        <v>819</v>
      </c>
      <c r="E8">
        <v>3</v>
      </c>
      <c r="F8" s="1">
        <f>D8*0.01</f>
        <v>8.19</v>
      </c>
      <c r="H8">
        <f t="shared" ref="H8:H18" si="4">1-COS(C8*PI()/180)</f>
        <v>6.0307379214091572E-2</v>
      </c>
      <c r="I8">
        <f t="shared" si="1"/>
        <v>1.221001221001221E-3</v>
      </c>
      <c r="J8">
        <f t="shared" si="2"/>
        <v>1.7908132827527484E-2</v>
      </c>
      <c r="K8">
        <f t="shared" si="3"/>
        <v>1.221001221001221E-5</v>
      </c>
    </row>
    <row r="9" spans="1:14" x14ac:dyDescent="0.3">
      <c r="C9">
        <v>30</v>
      </c>
      <c r="D9">
        <v>784</v>
      </c>
      <c r="E9">
        <v>3</v>
      </c>
      <c r="F9" s="1">
        <f>D9*0.01</f>
        <v>7.84</v>
      </c>
      <c r="H9">
        <f t="shared" si="4"/>
        <v>0.13397459621556129</v>
      </c>
      <c r="I9">
        <f t="shared" si="1"/>
        <v>1.2755102040816326E-3</v>
      </c>
      <c r="J9">
        <f t="shared" si="2"/>
        <v>2.6179938779914938E-2</v>
      </c>
      <c r="K9">
        <f t="shared" si="3"/>
        <v>1.2755102040816327E-5</v>
      </c>
    </row>
    <row r="10" spans="1:14" x14ac:dyDescent="0.3">
      <c r="C10">
        <v>40</v>
      </c>
      <c r="D10">
        <v>713</v>
      </c>
      <c r="E10">
        <v>3</v>
      </c>
      <c r="F10" s="1">
        <f>D10*0.01</f>
        <v>7.13</v>
      </c>
      <c r="H10">
        <f t="shared" si="4"/>
        <v>0.23395555688102199</v>
      </c>
      <c r="I10">
        <f t="shared" si="1"/>
        <v>1.4025245441795231E-3</v>
      </c>
      <c r="J10">
        <f t="shared" si="2"/>
        <v>3.3656280540162918E-2</v>
      </c>
      <c r="K10">
        <f t="shared" si="3"/>
        <v>1.4025245441795232E-5</v>
      </c>
    </row>
    <row r="11" spans="1:14" x14ac:dyDescent="0.3">
      <c r="C11">
        <v>50</v>
      </c>
      <c r="D11">
        <v>608</v>
      </c>
      <c r="E11">
        <v>3</v>
      </c>
      <c r="F11" s="1">
        <f>D11*0.01</f>
        <v>6.08</v>
      </c>
      <c r="H11">
        <f t="shared" si="4"/>
        <v>0.35721239031346064</v>
      </c>
      <c r="I11">
        <f t="shared" si="1"/>
        <v>1.6447368421052631E-3</v>
      </c>
      <c r="J11">
        <f t="shared" si="2"/>
        <v>4.0109993247097755E-2</v>
      </c>
      <c r="K11">
        <f t="shared" si="3"/>
        <v>1.6447368421052631E-5</v>
      </c>
    </row>
    <row r="12" spans="1:14" x14ac:dyDescent="0.3">
      <c r="C12">
        <v>60</v>
      </c>
      <c r="D12">
        <v>533</v>
      </c>
      <c r="E12">
        <v>3</v>
      </c>
      <c r="F12" s="1">
        <f>D12*0.01</f>
        <v>5.33</v>
      </c>
      <c r="H12">
        <f t="shared" si="4"/>
        <v>0.49999999999999989</v>
      </c>
      <c r="I12">
        <f t="shared" si="1"/>
        <v>1.876172607879925E-3</v>
      </c>
      <c r="J12">
        <f t="shared" si="2"/>
        <v>4.5344984105855447E-2</v>
      </c>
      <c r="K12">
        <f t="shared" si="3"/>
        <v>1.876172607879925E-5</v>
      </c>
    </row>
    <row r="13" spans="1:14" x14ac:dyDescent="0.3">
      <c r="C13">
        <v>70</v>
      </c>
      <c r="D13">
        <v>471</v>
      </c>
      <c r="E13">
        <v>3</v>
      </c>
      <c r="F13" s="1">
        <f>D13*0.01</f>
        <v>4.71</v>
      </c>
      <c r="H13">
        <f t="shared" si="4"/>
        <v>0.65797985667433112</v>
      </c>
      <c r="I13">
        <f t="shared" si="1"/>
        <v>2.1231422505307855E-3</v>
      </c>
      <c r="J13">
        <f t="shared" si="2"/>
        <v>4.9202190568225813E-2</v>
      </c>
      <c r="K13">
        <f t="shared" si="3"/>
        <v>2.1231422505307857E-5</v>
      </c>
    </row>
    <row r="14" spans="1:14" x14ac:dyDescent="0.3">
      <c r="C14">
        <v>80</v>
      </c>
      <c r="D14">
        <v>417</v>
      </c>
      <c r="E14">
        <v>3</v>
      </c>
      <c r="F14" s="1">
        <f>D14*0.01</f>
        <v>4.17</v>
      </c>
      <c r="H14">
        <f t="shared" si="4"/>
        <v>0.82635182233306959</v>
      </c>
      <c r="I14">
        <f t="shared" si="1"/>
        <v>2.3980815347721821E-3</v>
      </c>
      <c r="J14">
        <f t="shared" si="2"/>
        <v>5.1564413367690402E-2</v>
      </c>
      <c r="K14">
        <f t="shared" si="3"/>
        <v>2.3980815347721821E-5</v>
      </c>
    </row>
    <row r="15" spans="1:14" x14ac:dyDescent="0.3">
      <c r="C15">
        <v>90</v>
      </c>
      <c r="D15">
        <v>382</v>
      </c>
      <c r="E15">
        <v>3</v>
      </c>
      <c r="F15" s="1">
        <f>D15*0.01</f>
        <v>3.8200000000000003</v>
      </c>
      <c r="H15">
        <f t="shared" si="4"/>
        <v>0.99999999999999989</v>
      </c>
      <c r="I15">
        <f t="shared" si="1"/>
        <v>2.617801047120419E-3</v>
      </c>
      <c r="J15">
        <f t="shared" si="2"/>
        <v>5.2359877559829883E-2</v>
      </c>
      <c r="K15">
        <f t="shared" si="3"/>
        <v>2.6178010471204191E-5</v>
      </c>
    </row>
    <row r="16" spans="1:14" x14ac:dyDescent="0.3">
      <c r="C16">
        <v>100</v>
      </c>
      <c r="D16">
        <v>352</v>
      </c>
      <c r="E16">
        <v>3</v>
      </c>
      <c r="F16" s="1">
        <f>D16*0.01</f>
        <v>3.52</v>
      </c>
      <c r="H16">
        <f t="shared" si="4"/>
        <v>1.1736481776669303</v>
      </c>
      <c r="I16">
        <f t="shared" si="1"/>
        <v>2.840909090909091E-3</v>
      </c>
      <c r="J16">
        <f t="shared" si="2"/>
        <v>5.1564413367690402E-2</v>
      </c>
      <c r="K16">
        <f t="shared" si="3"/>
        <v>2.8409090909090909E-5</v>
      </c>
    </row>
    <row r="17" spans="3:11" x14ac:dyDescent="0.3">
      <c r="C17">
        <v>110</v>
      </c>
      <c r="D17">
        <v>319</v>
      </c>
      <c r="E17">
        <v>3</v>
      </c>
      <c r="F17" s="1">
        <f>D17*0.01</f>
        <v>3.19</v>
      </c>
      <c r="H17">
        <f t="shared" si="4"/>
        <v>1.3420201433256687</v>
      </c>
      <c r="I17">
        <f t="shared" si="1"/>
        <v>3.134796238244514E-3</v>
      </c>
      <c r="J17">
        <f t="shared" si="2"/>
        <v>4.9202190568225827E-2</v>
      </c>
      <c r="K17">
        <f t="shared" si="3"/>
        <v>3.1347962382445142E-5</v>
      </c>
    </row>
    <row r="18" spans="3:11" x14ac:dyDescent="0.3">
      <c r="C18">
        <v>120</v>
      </c>
      <c r="D18">
        <v>311</v>
      </c>
      <c r="E18">
        <v>3</v>
      </c>
      <c r="F18" s="1">
        <f>D18*0.01</f>
        <v>3.11</v>
      </c>
      <c r="H18">
        <f t="shared" si="4"/>
        <v>1.4999999999999998</v>
      </c>
      <c r="I18">
        <f t="shared" si="1"/>
        <v>3.2154340836012861E-3</v>
      </c>
      <c r="J18">
        <f t="shared" si="2"/>
        <v>4.5344984105855447E-2</v>
      </c>
      <c r="K18">
        <f t="shared" si="3"/>
        <v>3.215434083601286E-5</v>
      </c>
    </row>
    <row r="20" spans="3:11" x14ac:dyDescent="0.3">
      <c r="D20" t="s">
        <v>17</v>
      </c>
    </row>
    <row r="21" spans="3:11" x14ac:dyDescent="0.3">
      <c r="D21" t="s">
        <v>12</v>
      </c>
      <c r="E21">
        <v>1.5100000000000001E-3</v>
      </c>
      <c r="F21">
        <v>3.0000000000000001E-5</v>
      </c>
      <c r="G21">
        <f>SQRT(F21*F21+F22*F22)</f>
        <v>3.6055512754639895E-5</v>
      </c>
    </row>
    <row r="22" spans="3:11" x14ac:dyDescent="0.3">
      <c r="D22" t="s">
        <v>10</v>
      </c>
      <c r="E22">
        <v>1.09E-3</v>
      </c>
      <c r="F22">
        <v>2.0000000000000002E-5</v>
      </c>
    </row>
    <row r="24" spans="3:11" x14ac:dyDescent="0.3">
      <c r="D24" t="s">
        <v>18</v>
      </c>
      <c r="E24">
        <f>1/E22</f>
        <v>917.43119266055044</v>
      </c>
      <c r="F24">
        <f>F22/(E22*E22)</f>
        <v>16.833599865331202</v>
      </c>
    </row>
    <row r="25" spans="3:11" x14ac:dyDescent="0.3">
      <c r="D25" t="s">
        <v>19</v>
      </c>
      <c r="E25">
        <f>1/(E22+E21)</f>
        <v>384.61538461538464</v>
      </c>
      <c r="F25">
        <f>(F21+F22)/(E21+E22)^2</f>
        <v>7.3964497041420127</v>
      </c>
    </row>
    <row r="27" spans="3:11" x14ac:dyDescent="0.3">
      <c r="D27" t="s">
        <v>20</v>
      </c>
      <c r="E27">
        <f>662 * E25/(E24-E25)</f>
        <v>477.86754966887423</v>
      </c>
      <c r="F27">
        <f>662 * SQRT( E24*E24*F25*F25/(E24-E25)^4 + E25*E25*F24*F24/(E24-E25)^4)</f>
        <v>21.870480666882777</v>
      </c>
      <c r="G27">
        <f>F27+E27</f>
        <v>499.738030335757</v>
      </c>
    </row>
    <row r="28" spans="3:11" x14ac:dyDescent="0.3">
      <c r="F28">
        <f>662*SQRT(E24*E24*F25*F25 + E25*E25*F24*F24 )/(E24-E25)^2</f>
        <v>21.870480666882781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2020-11-19T18:27:38Z</dcterms:modified>
</cp:coreProperties>
</file>