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c\Desktop\1.2\"/>
    </mc:Choice>
  </mc:AlternateContent>
  <xr:revisionPtr revIDLastSave="0" documentId="13_ncr:1_{229898BC-9E0B-4517-A6FC-15241B2E16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8" i="1"/>
  <c r="F57" i="1" l="1"/>
  <c r="H57" i="1" s="1"/>
  <c r="F58" i="1"/>
  <c r="F56" i="1"/>
  <c r="H56" i="1" s="1"/>
  <c r="F50" i="1"/>
  <c r="F51" i="1"/>
  <c r="F52" i="1"/>
  <c r="H52" i="1" s="1"/>
  <c r="F53" i="1"/>
  <c r="H53" i="1" s="1"/>
  <c r="F54" i="1"/>
  <c r="H54" i="1" s="1"/>
  <c r="F55" i="1"/>
  <c r="H55" i="1" s="1"/>
  <c r="F49" i="1"/>
  <c r="F48" i="1"/>
  <c r="H48" i="1" s="1"/>
  <c r="F47" i="1"/>
  <c r="F46" i="1"/>
  <c r="H51" i="1" l="1"/>
  <c r="H58" i="1"/>
  <c r="H50" i="1"/>
  <c r="H49" i="1"/>
  <c r="H47" i="1"/>
  <c r="H39" i="1"/>
  <c r="I39" i="1" s="1"/>
  <c r="G53" i="1" s="1"/>
  <c r="H40" i="1"/>
  <c r="I40" i="1" s="1"/>
  <c r="G54" i="1" s="1"/>
  <c r="I54" i="1" s="1"/>
  <c r="H41" i="1"/>
  <c r="I41" i="1" s="1"/>
  <c r="G55" i="1" s="1"/>
  <c r="H42" i="1"/>
  <c r="I42" i="1" s="1"/>
  <c r="G56" i="1" s="1"/>
  <c r="H43" i="1"/>
  <c r="H44" i="1"/>
  <c r="I44" i="1" s="1"/>
  <c r="G58" i="1" s="1"/>
  <c r="H38" i="1"/>
  <c r="I38" i="1" s="1"/>
  <c r="G52" i="1" s="1"/>
  <c r="H35" i="1"/>
  <c r="I35" i="1" s="1"/>
  <c r="G49" i="1" s="1"/>
  <c r="H36" i="1"/>
  <c r="H37" i="1"/>
  <c r="H34" i="1"/>
  <c r="I34" i="1" s="1"/>
  <c r="G48" i="1" s="1"/>
  <c r="H33" i="1"/>
  <c r="I33" i="1" s="1"/>
  <c r="G47" i="1" s="1"/>
  <c r="I43" i="1"/>
  <c r="G57" i="1" s="1"/>
  <c r="I37" i="1"/>
  <c r="G51" i="1" s="1"/>
  <c r="I36" i="1"/>
  <c r="G50" i="1" s="1"/>
  <c r="G39" i="1"/>
  <c r="G40" i="1"/>
  <c r="G41" i="1"/>
  <c r="G42" i="1"/>
  <c r="G43" i="1"/>
  <c r="G44" i="1"/>
  <c r="G38" i="1"/>
  <c r="G37" i="1"/>
  <c r="G36" i="1"/>
  <c r="G35" i="1"/>
  <c r="G34" i="1"/>
  <c r="F34" i="1"/>
  <c r="F35" i="1"/>
  <c r="F36" i="1"/>
  <c r="F37" i="1"/>
  <c r="F38" i="1"/>
  <c r="F39" i="1"/>
  <c r="F40" i="1"/>
  <c r="F41" i="1"/>
  <c r="F42" i="1"/>
  <c r="F43" i="1"/>
  <c r="F44" i="1"/>
  <c r="F33" i="1"/>
  <c r="G33" i="1" s="1"/>
  <c r="G32" i="1"/>
  <c r="H32" i="1"/>
  <c r="F32" i="1"/>
  <c r="G20" i="1"/>
  <c r="G21" i="1"/>
  <c r="G22" i="1"/>
  <c r="G23" i="1"/>
  <c r="G24" i="1"/>
  <c r="G25" i="1"/>
  <c r="G26" i="1"/>
  <c r="G27" i="1"/>
  <c r="G28" i="1"/>
  <c r="G29" i="1"/>
  <c r="G30" i="1"/>
  <c r="G19" i="1"/>
  <c r="G18" i="1"/>
  <c r="H20" i="1"/>
  <c r="H21" i="1"/>
  <c r="H22" i="1"/>
  <c r="H23" i="1"/>
  <c r="H24" i="1"/>
  <c r="H25" i="1"/>
  <c r="H26" i="1"/>
  <c r="H27" i="1"/>
  <c r="H28" i="1"/>
  <c r="H29" i="1"/>
  <c r="H30" i="1"/>
  <c r="H19" i="1"/>
  <c r="H18" i="1"/>
  <c r="I48" i="1" l="1"/>
  <c r="I55" i="1"/>
  <c r="I53" i="1"/>
  <c r="I52" i="1"/>
  <c r="I57" i="1"/>
  <c r="I56" i="1"/>
  <c r="I47" i="1"/>
  <c r="I58" i="1"/>
  <c r="I51" i="1"/>
  <c r="I49" i="1"/>
  <c r="I50" i="1"/>
  <c r="L4" i="1"/>
  <c r="M4" i="1" s="1"/>
  <c r="L5" i="1"/>
  <c r="M5" i="1" s="1"/>
  <c r="L6" i="1"/>
  <c r="M6" i="1" s="1"/>
  <c r="L7" i="1"/>
  <c r="L8" i="1"/>
  <c r="L9" i="1"/>
  <c r="L10" i="1"/>
  <c r="L11" i="1"/>
  <c r="L12" i="1"/>
  <c r="L13" i="1"/>
  <c r="L14" i="1"/>
  <c r="L3" i="1"/>
  <c r="M3" i="1" s="1"/>
  <c r="M7" i="1"/>
  <c r="M8" i="1"/>
  <c r="M12" i="1"/>
  <c r="J8" i="1"/>
  <c r="K8" i="1"/>
  <c r="J9" i="1"/>
  <c r="M9" i="1" s="1"/>
  <c r="K9" i="1"/>
  <c r="J10" i="1"/>
  <c r="K10" i="1"/>
  <c r="J11" i="1"/>
  <c r="M11" i="1" s="1"/>
  <c r="K11" i="1"/>
  <c r="J12" i="1"/>
  <c r="K12" i="1"/>
  <c r="J13" i="1"/>
  <c r="K13" i="1"/>
  <c r="J14" i="1"/>
  <c r="K14" i="1"/>
  <c r="J4" i="1"/>
  <c r="K4" i="1"/>
  <c r="J5" i="1"/>
  <c r="K5" i="1"/>
  <c r="J6" i="1"/>
  <c r="K6" i="1"/>
  <c r="J7" i="1"/>
  <c r="K7" i="1"/>
  <c r="J3" i="1"/>
  <c r="K3" i="1"/>
  <c r="B4" i="1"/>
  <c r="B3" i="1"/>
  <c r="M14" i="1" l="1"/>
  <c r="M10" i="1"/>
  <c r="M13" i="1"/>
</calcChain>
</file>

<file path=xl/sharedStrings.xml><?xml version="1.0" encoding="utf-8"?>
<sst xmlns="http://schemas.openxmlformats.org/spreadsheetml/2006/main" count="26" uniqueCount="21">
  <si>
    <t>проверка</t>
  </si>
  <si>
    <t>\theta</t>
  </si>
  <si>
    <t>Ширина пика</t>
  </si>
  <si>
    <t>Пик</t>
  </si>
  <si>
    <t>\delta \thteta</t>
  </si>
  <si>
    <t>t, c</t>
  </si>
  <si>
    <t>$\theta$, $^0$</t>
  </si>
  <si>
    <t>$\sigma_{\theta}$, $^0</t>
  </si>
  <si>
    <t>$N(\theta)$</t>
  </si>
  <si>
    <t>$\sigma_{N(\theta)}$</t>
  </si>
  <si>
    <t>$t$, с</t>
  </si>
  <si>
    <t>$\sigma_{\left(\frac{1}{N(\theta)} - \frac{1}{N(0)}\right)}, 10^{-10}$</t>
  </si>
  <si>
    <t>$\frac{1}{N(\theta)} - \frac{1}{N(0)}, 10^{-3}$</t>
  </si>
  <si>
    <t>$1-\cos \theta, 10^{-3}$</t>
  </si>
  <si>
    <t>$\sigma_{\left(1-\cos\theta\right)}, 10^{-3}$</t>
  </si>
  <si>
    <t>$A$</t>
  </si>
  <si>
    <t>$\sigma_A$</t>
  </si>
  <si>
    <t>$A(1-\cos \theta), 10^{-3}$</t>
  </si>
  <si>
    <t>$\sigma_{A(1-\cos \theta)}, 10^{-3}$</t>
  </si>
  <si>
    <t>$\frac{A(1-\cos \theta)}{\frac{1}{N(\theta)} - \frac{1}{N(0)}}$</t>
  </si>
  <si>
    <t>$\sigma_{\frac{A(1-\cos \theta)}{\frac{1}{N(\theta)} - \frac{1}{N(0)}}}$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</si>
</sst>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topLeftCell="A5" workbookViewId="0">
      <selection activeCell="K18" sqref="K18"/>
    </sheetView>
  </sheetViews>
  <sheetFormatPr defaultRowHeight="14.4" x14ac:dyDescent="0.3"/>
  <cols>
    <col min="10" max="12" width="12" bestFit="1" customWidth="1"/>
  </cols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3</v>
      </c>
      <c r="G2" t="s">
        <v>2</v>
      </c>
      <c r="H2" t="s">
        <v>5</v>
      </c>
    </row>
    <row r="3" spans="1:13" x14ac:dyDescent="0.3">
      <c r="A3">
        <v>0</v>
      </c>
      <c r="B3">
        <f>944-916</f>
        <v>28</v>
      </c>
      <c r="C3">
        <v>929</v>
      </c>
      <c r="D3">
        <v>1</v>
      </c>
      <c r="E3">
        <v>10</v>
      </c>
      <c r="F3">
        <v>921</v>
      </c>
      <c r="G3">
        <v>25</v>
      </c>
      <c r="J3">
        <f>-1/$C$3+1/F3</f>
        <v>9.3500652751433468E-6</v>
      </c>
      <c r="K3">
        <f>1-COS(E3/180*PI())</f>
        <v>1.519224698779198E-2</v>
      </c>
      <c r="L3">
        <f>K3/672.9</f>
        <v>2.2577272979331225E-5</v>
      </c>
      <c r="M3">
        <f>J3/L3</f>
        <v>0.41413616621028743</v>
      </c>
    </row>
    <row r="4" spans="1:13" x14ac:dyDescent="0.3">
      <c r="A4">
        <v>30</v>
      </c>
      <c r="B4">
        <f>744-684</f>
        <v>60</v>
      </c>
      <c r="C4">
        <v>729</v>
      </c>
      <c r="E4">
        <v>20</v>
      </c>
      <c r="F4">
        <v>820</v>
      </c>
      <c r="G4">
        <v>30</v>
      </c>
      <c r="J4">
        <f t="shared" ref="J4:J7" si="0">-1/$C$3+1/F4</f>
        <v>1.4308593032109017E-4</v>
      </c>
      <c r="K4">
        <f t="shared" ref="K4:K7" si="1">1-COS(E4/180*PI())</f>
        <v>6.0307379214091572E-2</v>
      </c>
      <c r="L4">
        <f t="shared" ref="L4:L14" si="2">K4/672.9</f>
        <v>8.9623092902499E-5</v>
      </c>
      <c r="M4">
        <f t="shared" ref="M4:M14" si="3">J4/L4</f>
        <v>1.5965297077702219</v>
      </c>
    </row>
    <row r="5" spans="1:13" x14ac:dyDescent="0.3">
      <c r="E5">
        <v>30</v>
      </c>
      <c r="F5">
        <v>778</v>
      </c>
      <c r="G5">
        <v>30</v>
      </c>
      <c r="J5">
        <f t="shared" si="0"/>
        <v>2.0892077890093835E-4</v>
      </c>
      <c r="K5">
        <f t="shared" si="1"/>
        <v>0.13397459621556129</v>
      </c>
      <c r="L5">
        <f t="shared" si="2"/>
        <v>1.9910030645796002E-4</v>
      </c>
      <c r="M5">
        <f t="shared" si="3"/>
        <v>1.0493242457416907</v>
      </c>
    </row>
    <row r="6" spans="1:13" x14ac:dyDescent="0.3">
      <c r="E6">
        <v>40</v>
      </c>
      <c r="F6">
        <v>711</v>
      </c>
      <c r="G6">
        <v>40</v>
      </c>
      <c r="J6">
        <f t="shared" si="0"/>
        <v>3.3004349609927963E-4</v>
      </c>
      <c r="K6">
        <f t="shared" si="1"/>
        <v>0.23395555688102199</v>
      </c>
      <c r="L6">
        <f t="shared" si="2"/>
        <v>3.4768250390997471E-4</v>
      </c>
      <c r="M6">
        <f t="shared" si="3"/>
        <v>0.94926690986077822</v>
      </c>
    </row>
    <row r="7" spans="1:13" x14ac:dyDescent="0.3">
      <c r="E7">
        <v>50</v>
      </c>
      <c r="F7">
        <v>608</v>
      </c>
      <c r="G7">
        <v>30</v>
      </c>
      <c r="J7">
        <f t="shared" si="0"/>
        <v>5.6831057730440202E-4</v>
      </c>
      <c r="K7">
        <f t="shared" si="1"/>
        <v>0.35721239031346064</v>
      </c>
      <c r="L7">
        <f t="shared" si="2"/>
        <v>5.3085509037518303E-4</v>
      </c>
      <c r="M7">
        <f t="shared" si="3"/>
        <v>1.0705568951081306</v>
      </c>
    </row>
    <row r="8" spans="1:13" x14ac:dyDescent="0.3">
      <c r="E8">
        <v>60</v>
      </c>
      <c r="F8">
        <v>532</v>
      </c>
      <c r="G8">
        <v>30</v>
      </c>
      <c r="J8">
        <f t="shared" ref="J8:J14" si="4">-1/$C$3+1/F8</f>
        <v>8.032729833194396E-4</v>
      </c>
      <c r="K8">
        <f t="shared" ref="K8:K14" si="5">1-COS(E8/180*PI())</f>
        <v>0.49999999999999989</v>
      </c>
      <c r="L8">
        <f t="shared" si="2"/>
        <v>7.4305245950364077E-4</v>
      </c>
      <c r="M8">
        <f t="shared" si="3"/>
        <v>1.0810447809513022</v>
      </c>
    </row>
    <row r="9" spans="1:13" x14ac:dyDescent="0.3">
      <c r="E9">
        <v>70</v>
      </c>
      <c r="F9">
        <v>472</v>
      </c>
      <c r="G9">
        <v>30</v>
      </c>
      <c r="J9">
        <f t="shared" si="4"/>
        <v>1.0422178029957491E-3</v>
      </c>
      <c r="K9">
        <f t="shared" si="5"/>
        <v>0.65797985667433112</v>
      </c>
      <c r="L9">
        <f t="shared" si="2"/>
        <v>9.778271016114299E-4</v>
      </c>
      <c r="M9">
        <f t="shared" si="3"/>
        <v>1.065850804583147</v>
      </c>
    </row>
    <row r="10" spans="1:13" x14ac:dyDescent="0.3">
      <c r="E10">
        <v>80</v>
      </c>
      <c r="F10">
        <v>424</v>
      </c>
      <c r="G10">
        <v>20</v>
      </c>
      <c r="J10">
        <f t="shared" si="4"/>
        <v>1.2820643012368747E-3</v>
      </c>
      <c r="K10">
        <f t="shared" si="5"/>
        <v>0.82635182233306959</v>
      </c>
      <c r="L10">
        <f t="shared" si="2"/>
        <v>1.2280455079998062E-3</v>
      </c>
      <c r="M10">
        <f t="shared" si="3"/>
        <v>1.0439876151862257</v>
      </c>
    </row>
    <row r="11" spans="1:13" x14ac:dyDescent="0.3">
      <c r="E11">
        <v>90</v>
      </c>
      <c r="F11">
        <v>375</v>
      </c>
      <c r="G11">
        <v>20</v>
      </c>
      <c r="J11">
        <f t="shared" si="4"/>
        <v>1.5902404018658055E-3</v>
      </c>
      <c r="K11">
        <f t="shared" si="5"/>
        <v>0.99999999999999989</v>
      </c>
      <c r="L11">
        <f t="shared" si="2"/>
        <v>1.4861049190072818E-3</v>
      </c>
      <c r="M11">
        <f t="shared" si="3"/>
        <v>1.0700727664155008</v>
      </c>
    </row>
    <row r="12" spans="1:13" x14ac:dyDescent="0.3">
      <c r="E12">
        <v>100</v>
      </c>
      <c r="F12">
        <v>350</v>
      </c>
      <c r="G12">
        <v>20</v>
      </c>
      <c r="J12">
        <f t="shared" si="4"/>
        <v>1.7807165923419961E-3</v>
      </c>
      <c r="K12">
        <f t="shared" si="5"/>
        <v>1.1736481776669303</v>
      </c>
      <c r="L12">
        <f t="shared" si="2"/>
        <v>1.7441643300147576E-3</v>
      </c>
      <c r="M12">
        <f t="shared" si="3"/>
        <v>1.0209568913308353</v>
      </c>
    </row>
    <row r="13" spans="1:13" x14ac:dyDescent="0.3">
      <c r="E13">
        <v>110</v>
      </c>
      <c r="F13">
        <v>324</v>
      </c>
      <c r="G13">
        <v>10</v>
      </c>
      <c r="J13">
        <f t="shared" si="4"/>
        <v>2.0099934882855585E-3</v>
      </c>
      <c r="K13">
        <f t="shared" si="5"/>
        <v>1.3420201433256687</v>
      </c>
      <c r="L13">
        <f t="shared" si="2"/>
        <v>1.9943827364031336E-3</v>
      </c>
      <c r="M13">
        <f t="shared" si="3"/>
        <v>1.0078273601137258</v>
      </c>
    </row>
    <row r="14" spans="1:13" x14ac:dyDescent="0.3">
      <c r="E14">
        <v>120</v>
      </c>
      <c r="F14">
        <v>308</v>
      </c>
      <c r="G14">
        <v>10</v>
      </c>
      <c r="J14">
        <f t="shared" si="4"/>
        <v>2.1703269819523859E-3</v>
      </c>
      <c r="K14">
        <f t="shared" si="5"/>
        <v>1.4999999999999998</v>
      </c>
      <c r="L14">
        <f t="shared" si="2"/>
        <v>2.2291573785109225E-3</v>
      </c>
      <c r="M14">
        <f t="shared" si="3"/>
        <v>0.97360868410384049</v>
      </c>
    </row>
    <row r="17" spans="5:20" x14ac:dyDescent="0.3"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5:20" x14ac:dyDescent="0.3">
      <c r="E18">
        <v>0</v>
      </c>
      <c r="F18">
        <v>1</v>
      </c>
      <c r="G18">
        <f>ROUND(C3,-1)</f>
        <v>930</v>
      </c>
      <c r="H18" s="1">
        <f>ROUNDUP(B3/2,-1)</f>
        <v>20</v>
      </c>
      <c r="I18">
        <v>61</v>
      </c>
      <c r="K18">
        <f>0.511*(G18-G27)/G27</f>
        <v>0.73960526315789477</v>
      </c>
    </row>
    <row r="19" spans="5:20" x14ac:dyDescent="0.3">
      <c r="E19">
        <v>10</v>
      </c>
      <c r="F19">
        <v>1</v>
      </c>
      <c r="G19">
        <f>ROUND(F3,-1)</f>
        <v>920</v>
      </c>
      <c r="H19" s="1">
        <f>ROUNDUP(G3/2,-1)</f>
        <v>20</v>
      </c>
      <c r="I19">
        <v>121</v>
      </c>
    </row>
    <row r="20" spans="5:20" x14ac:dyDescent="0.3">
      <c r="E20">
        <v>20</v>
      </c>
      <c r="F20">
        <v>1</v>
      </c>
      <c r="G20">
        <f t="shared" ref="G20:G30" si="6">ROUND(F4,-1)</f>
        <v>820</v>
      </c>
      <c r="H20" s="1">
        <f t="shared" ref="H20:H30" si="7">ROUNDUP(G4/2,-1)</f>
        <v>20</v>
      </c>
      <c r="I20">
        <v>133</v>
      </c>
      <c r="K20">
        <f>K18*0.511*SQRT(H18^2/G18^2/G27^2+H27^2*G18^2/G27^6)</f>
        <v>6.7531620189563917E-5</v>
      </c>
    </row>
    <row r="21" spans="5:20" x14ac:dyDescent="0.3">
      <c r="E21">
        <v>30</v>
      </c>
      <c r="F21">
        <v>1</v>
      </c>
      <c r="G21">
        <f t="shared" si="6"/>
        <v>780</v>
      </c>
      <c r="H21" s="1">
        <f t="shared" si="7"/>
        <v>20</v>
      </c>
      <c r="I21">
        <v>150</v>
      </c>
      <c r="S21" t="s">
        <v>15</v>
      </c>
      <c r="T21" t="s">
        <v>16</v>
      </c>
    </row>
    <row r="22" spans="5:20" x14ac:dyDescent="0.3">
      <c r="E22">
        <v>40</v>
      </c>
      <c r="F22">
        <v>1</v>
      </c>
      <c r="G22">
        <f t="shared" si="6"/>
        <v>710</v>
      </c>
      <c r="H22" s="1">
        <f t="shared" si="7"/>
        <v>20</v>
      </c>
      <c r="I22">
        <v>165</v>
      </c>
      <c r="S22">
        <v>640</v>
      </c>
      <c r="T22">
        <v>30</v>
      </c>
    </row>
    <row r="23" spans="5:20" x14ac:dyDescent="0.3">
      <c r="E23">
        <v>50</v>
      </c>
      <c r="F23">
        <v>1</v>
      </c>
      <c r="G23">
        <f t="shared" si="6"/>
        <v>610</v>
      </c>
      <c r="H23" s="1">
        <f t="shared" si="7"/>
        <v>20</v>
      </c>
      <c r="I23">
        <v>361</v>
      </c>
    </row>
    <row r="24" spans="5:20" x14ac:dyDescent="0.3">
      <c r="E24">
        <v>60</v>
      </c>
      <c r="F24">
        <v>1</v>
      </c>
      <c r="G24">
        <f t="shared" si="6"/>
        <v>530</v>
      </c>
      <c r="H24" s="1">
        <f t="shared" si="7"/>
        <v>20</v>
      </c>
      <c r="I24">
        <v>365</v>
      </c>
    </row>
    <row r="25" spans="5:20" x14ac:dyDescent="0.3">
      <c r="E25">
        <v>70</v>
      </c>
      <c r="F25">
        <v>1</v>
      </c>
      <c r="G25">
        <f t="shared" si="6"/>
        <v>470</v>
      </c>
      <c r="H25" s="1">
        <f t="shared" si="7"/>
        <v>20</v>
      </c>
      <c r="I25">
        <v>341</v>
      </c>
    </row>
    <row r="26" spans="5:20" x14ac:dyDescent="0.3">
      <c r="E26">
        <v>80</v>
      </c>
      <c r="F26">
        <v>1</v>
      </c>
      <c r="G26">
        <f t="shared" si="6"/>
        <v>420</v>
      </c>
      <c r="H26" s="1">
        <f t="shared" si="7"/>
        <v>10</v>
      </c>
      <c r="I26">
        <v>325</v>
      </c>
    </row>
    <row r="27" spans="5:20" x14ac:dyDescent="0.3">
      <c r="E27">
        <v>90</v>
      </c>
      <c r="F27">
        <v>1</v>
      </c>
      <c r="G27">
        <f t="shared" si="6"/>
        <v>380</v>
      </c>
      <c r="H27" s="1">
        <f t="shared" si="7"/>
        <v>10</v>
      </c>
      <c r="I27">
        <v>373</v>
      </c>
    </row>
    <row r="28" spans="5:20" x14ac:dyDescent="0.3">
      <c r="E28">
        <v>100</v>
      </c>
      <c r="F28">
        <v>1</v>
      </c>
      <c r="G28">
        <f t="shared" si="6"/>
        <v>350</v>
      </c>
      <c r="H28" s="1">
        <f t="shared" si="7"/>
        <v>10</v>
      </c>
      <c r="I28">
        <v>373</v>
      </c>
    </row>
    <row r="29" spans="5:20" x14ac:dyDescent="0.3">
      <c r="E29">
        <v>110</v>
      </c>
      <c r="F29">
        <v>1</v>
      </c>
      <c r="G29">
        <f t="shared" si="6"/>
        <v>320</v>
      </c>
      <c r="H29" s="1">
        <f t="shared" si="7"/>
        <v>10</v>
      </c>
      <c r="I29">
        <v>333</v>
      </c>
    </row>
    <row r="30" spans="5:20" x14ac:dyDescent="0.3">
      <c r="E30">
        <v>120</v>
      </c>
      <c r="F30">
        <v>1</v>
      </c>
      <c r="G30">
        <f t="shared" si="6"/>
        <v>310</v>
      </c>
      <c r="H30" s="1">
        <f t="shared" si="7"/>
        <v>10</v>
      </c>
      <c r="I30">
        <v>333</v>
      </c>
    </row>
    <row r="31" spans="5:20" x14ac:dyDescent="0.3">
      <c r="E31" t="s">
        <v>6</v>
      </c>
      <c r="F31" t="s">
        <v>12</v>
      </c>
      <c r="G31" t="s">
        <v>11</v>
      </c>
      <c r="H31" t="s">
        <v>13</v>
      </c>
      <c r="I31" t="s">
        <v>14</v>
      </c>
    </row>
    <row r="32" spans="5:20" x14ac:dyDescent="0.3">
      <c r="E32">
        <v>0</v>
      </c>
      <c r="F32">
        <f>1/G18-1/$G$18</f>
        <v>0</v>
      </c>
      <c r="G32">
        <f>F32*SQRT($H$18^2/$G$18^6+H18^2/G18^6)</f>
        <v>0</v>
      </c>
      <c r="H32">
        <f>1-COS(E18*PI()/180)</f>
        <v>0</v>
      </c>
      <c r="I32">
        <v>0</v>
      </c>
    </row>
    <row r="33" spans="5:9" x14ac:dyDescent="0.3">
      <c r="E33">
        <v>10</v>
      </c>
      <c r="F33" s="2">
        <f t="shared" ref="F33:F44" si="8">(1/G19-1/$G$18)*1000</f>
        <v>1.1687704534829374E-2</v>
      </c>
      <c r="G33">
        <f>ROUND(F33/1000*SQRT($H$18^2/$G$18^6+H19^2/G19^6),13)*10^10</f>
        <v>4.0000000000000001E-3</v>
      </c>
      <c r="H33">
        <f>ROUND((1-COS(E19*PI()/180))*1000,1)</f>
        <v>15.2</v>
      </c>
      <c r="I33">
        <f>ROUND(H33*ABS(SIN(E19*PI()/180)*F19/E19),1)</f>
        <v>0.3</v>
      </c>
    </row>
    <row r="34" spans="5:9" x14ac:dyDescent="0.3">
      <c r="E34">
        <v>20</v>
      </c>
      <c r="F34" s="2">
        <f t="shared" si="8"/>
        <v>0.14424337791765016</v>
      </c>
      <c r="G34">
        <f>ROUND(F34/1000*SQRT($H$18^2/$G$18^6+H20^2/G20^6),12)*10^10</f>
        <v>6.0000000000000005E-2</v>
      </c>
      <c r="H34">
        <f>ROUND((1-COS(E20*PI()/180))*1000,0)</f>
        <v>60</v>
      </c>
      <c r="I34">
        <f>ROUND(H34*ABS(SIN(E20*PI()/180)*F20/E20),0)</f>
        <v>1</v>
      </c>
    </row>
    <row r="35" spans="5:9" x14ac:dyDescent="0.3">
      <c r="E35">
        <v>30</v>
      </c>
      <c r="F35" s="2">
        <f t="shared" si="8"/>
        <v>0.20678246484698098</v>
      </c>
      <c r="G35">
        <f>ROUND(F35/1000*SQRT($H$18^2/$G$18^6+H21^2/G21^6),11)*10^10</f>
        <v>9.9999999999999992E-2</v>
      </c>
      <c r="H35">
        <f>ROUND((1-COS(E21*PI()/180))*1000,0)</f>
        <v>134</v>
      </c>
      <c r="I35">
        <f>ROUND(H35*ABS(SIN(E21*PI()/180)*F21/E21),0)</f>
        <v>2</v>
      </c>
    </row>
    <row r="36" spans="5:9" x14ac:dyDescent="0.3">
      <c r="E36">
        <v>40</v>
      </c>
      <c r="F36" s="2">
        <f t="shared" si="8"/>
        <v>0.33318188702105112</v>
      </c>
      <c r="G36">
        <f>ROUND(F36/1000*SQRT($H$18^2/$G$18^6+H22^2/G22^6),11)*10^10</f>
        <v>0.19999999999999998</v>
      </c>
      <c r="H36">
        <f>ROUND((1-COS(E22*PI()/180))*1000,0)</f>
        <v>234</v>
      </c>
      <c r="I36">
        <f>ROUND(H36*ABS(SIN(E22*PI()/180)*F22/E22),0)</f>
        <v>4</v>
      </c>
    </row>
    <row r="37" spans="5:9" x14ac:dyDescent="0.3">
      <c r="E37">
        <v>50</v>
      </c>
      <c r="F37" s="2">
        <f t="shared" si="8"/>
        <v>0.56407544509078089</v>
      </c>
      <c r="G37">
        <f>ROUND(F37/1000*SQRT($H$18^2/$G$18^6+H23^2/G23^6),11)*10^10</f>
        <v>0.5</v>
      </c>
      <c r="H37">
        <f>ROUND((1-COS(E23*PI()/180))*1000,0)</f>
        <v>357</v>
      </c>
      <c r="I37">
        <f>ROUND(H37*ABS(SIN(E23*PI()/180)*F23/E23),0)</f>
        <v>5</v>
      </c>
    </row>
    <row r="38" spans="5:9" x14ac:dyDescent="0.3">
      <c r="E38">
        <v>60</v>
      </c>
      <c r="F38" s="2">
        <f t="shared" si="8"/>
        <v>0.81152363562588758</v>
      </c>
      <c r="G38">
        <f t="shared" ref="G38:G44" si="9">ROUND(F38/1000*SQRT($H$18^2/$G$18^6+H24^2/G24^6),10)*10^10</f>
        <v>1</v>
      </c>
      <c r="H38">
        <f t="shared" ref="H38:H44" si="10">ROUND((1-COS(E24*PI()/180))*1000,-1)</f>
        <v>500</v>
      </c>
      <c r="I38">
        <f t="shared" ref="I38:I44" si="11">ROUND(H38*ABS(SIN(E24*PI()/180)*F24/E24),-1)</f>
        <v>10</v>
      </c>
    </row>
    <row r="39" spans="5:9" x14ac:dyDescent="0.3">
      <c r="E39">
        <v>70</v>
      </c>
      <c r="F39" s="2">
        <f t="shared" si="8"/>
        <v>1.0523907572637841</v>
      </c>
      <c r="G39">
        <f t="shared" si="9"/>
        <v>2</v>
      </c>
      <c r="H39">
        <f t="shared" si="10"/>
        <v>660</v>
      </c>
      <c r="I39">
        <f t="shared" si="11"/>
        <v>10</v>
      </c>
    </row>
    <row r="40" spans="5:9" x14ac:dyDescent="0.3">
      <c r="E40">
        <v>80</v>
      </c>
      <c r="F40" s="2">
        <f t="shared" si="8"/>
        <v>1.3056835637480801</v>
      </c>
      <c r="G40">
        <f t="shared" si="9"/>
        <v>2</v>
      </c>
      <c r="H40">
        <f t="shared" si="10"/>
        <v>830</v>
      </c>
      <c r="I40">
        <f t="shared" si="11"/>
        <v>10</v>
      </c>
    </row>
    <row r="41" spans="5:9" x14ac:dyDescent="0.3">
      <c r="E41">
        <v>90</v>
      </c>
      <c r="F41" s="2">
        <f t="shared" si="8"/>
        <v>1.55631013016412</v>
      </c>
      <c r="G41">
        <f t="shared" si="9"/>
        <v>3</v>
      </c>
      <c r="H41">
        <f t="shared" si="10"/>
        <v>1000</v>
      </c>
      <c r="I41">
        <f t="shared" si="11"/>
        <v>10</v>
      </c>
    </row>
    <row r="42" spans="5:9" x14ac:dyDescent="0.3">
      <c r="E42">
        <v>100</v>
      </c>
      <c r="F42" s="2">
        <f t="shared" si="8"/>
        <v>1.781874039938556</v>
      </c>
      <c r="G42">
        <f t="shared" si="9"/>
        <v>4</v>
      </c>
      <c r="H42">
        <f t="shared" si="10"/>
        <v>1170</v>
      </c>
      <c r="I42">
        <f t="shared" si="11"/>
        <v>10</v>
      </c>
    </row>
    <row r="43" spans="5:9" x14ac:dyDescent="0.3">
      <c r="E43">
        <v>110</v>
      </c>
      <c r="F43" s="2">
        <f t="shared" si="8"/>
        <v>2.049731182795699</v>
      </c>
      <c r="G43">
        <f t="shared" si="9"/>
        <v>6</v>
      </c>
      <c r="H43">
        <f t="shared" si="10"/>
        <v>1340</v>
      </c>
      <c r="I43">
        <f t="shared" si="11"/>
        <v>10</v>
      </c>
    </row>
    <row r="44" spans="5:9" x14ac:dyDescent="0.3">
      <c r="E44">
        <v>120</v>
      </c>
      <c r="F44" s="2">
        <f t="shared" si="8"/>
        <v>2.150537634408602</v>
      </c>
      <c r="G44">
        <f t="shared" si="9"/>
        <v>7</v>
      </c>
      <c r="H44">
        <f t="shared" si="10"/>
        <v>1500</v>
      </c>
      <c r="I44">
        <f t="shared" si="11"/>
        <v>10</v>
      </c>
    </row>
    <row r="45" spans="5:9" x14ac:dyDescent="0.3">
      <c r="E45" t="s">
        <v>6</v>
      </c>
      <c r="F45" t="s">
        <v>17</v>
      </c>
      <c r="G45" t="s">
        <v>18</v>
      </c>
      <c r="H45" t="s">
        <v>19</v>
      </c>
      <c r="I45" t="s">
        <v>20</v>
      </c>
    </row>
    <row r="46" spans="5:9" x14ac:dyDescent="0.3">
      <c r="E46">
        <v>0</v>
      </c>
      <c r="F46">
        <f>H32/$S$22</f>
        <v>0</v>
      </c>
      <c r="G46">
        <v>0</v>
      </c>
      <c r="H46">
        <v>1</v>
      </c>
      <c r="I46">
        <v>0</v>
      </c>
    </row>
    <row r="47" spans="5:9" x14ac:dyDescent="0.3">
      <c r="E47">
        <v>10</v>
      </c>
      <c r="F47">
        <f>ROUND(H33/$S$22,3)</f>
        <v>2.4E-2</v>
      </c>
      <c r="G47">
        <f>ROUND(F47*SQRT(($T$22/$S$22)^2+(I33/H33)^2),3)</f>
        <v>1E-3</v>
      </c>
      <c r="H47">
        <f>ROUND(F47/F33,1)</f>
        <v>2.1</v>
      </c>
      <c r="I47">
        <f>ROUND(H47*SQRT((G47/F47)^2+(G33/F33/10000000)^2),1)</f>
        <v>0.1</v>
      </c>
    </row>
    <row r="48" spans="5:9" x14ac:dyDescent="0.3">
      <c r="E48">
        <v>20</v>
      </c>
      <c r="F48">
        <f>ROUND(H34/$S$22,3)</f>
        <v>9.4E-2</v>
      </c>
      <c r="G48">
        <f>ROUND(F48*SQRT(($T$22/$S$22)^2+(I34/H34)^2),3)</f>
        <v>5.0000000000000001E-3</v>
      </c>
      <c r="H48">
        <f t="shared" ref="H48:H58" si="12">ROUND(F48/F34,2)</f>
        <v>0.65</v>
      </c>
      <c r="I48">
        <f t="shared" ref="I48:I58" si="13">ROUND(H48*SQRT((G48/F48)^2+(G34/F34/10000000)^2),2)</f>
        <v>0.03</v>
      </c>
    </row>
    <row r="49" spans="5:9" x14ac:dyDescent="0.3">
      <c r="E49">
        <v>30</v>
      </c>
      <c r="F49">
        <f t="shared" ref="F49:F55" si="14">ROUND(H35/$S$22,2)</f>
        <v>0.21</v>
      </c>
      <c r="G49">
        <f t="shared" ref="G49:G55" si="15">ROUND(F49*SQRT(($T$22/$S$22)^2+(I35/H35)^2),2)</f>
        <v>0.01</v>
      </c>
      <c r="H49">
        <f t="shared" si="12"/>
        <v>1.02</v>
      </c>
      <c r="I49">
        <f t="shared" si="13"/>
        <v>0.05</v>
      </c>
    </row>
    <row r="50" spans="5:9" x14ac:dyDescent="0.3">
      <c r="E50">
        <v>40</v>
      </c>
      <c r="F50">
        <f t="shared" si="14"/>
        <v>0.37</v>
      </c>
      <c r="G50">
        <f t="shared" si="15"/>
        <v>0.02</v>
      </c>
      <c r="H50">
        <f t="shared" si="12"/>
        <v>1.1100000000000001</v>
      </c>
      <c r="I50">
        <f t="shared" si="13"/>
        <v>0.06</v>
      </c>
    </row>
    <row r="51" spans="5:9" x14ac:dyDescent="0.3">
      <c r="E51">
        <v>50</v>
      </c>
      <c r="F51">
        <f t="shared" si="14"/>
        <v>0.56000000000000005</v>
      </c>
      <c r="G51">
        <f t="shared" si="15"/>
        <v>0.03</v>
      </c>
      <c r="H51">
        <f t="shared" si="12"/>
        <v>0.99</v>
      </c>
      <c r="I51">
        <f t="shared" si="13"/>
        <v>0.05</v>
      </c>
    </row>
    <row r="52" spans="5:9" x14ac:dyDescent="0.3">
      <c r="E52">
        <v>60</v>
      </c>
      <c r="F52">
        <f t="shared" si="14"/>
        <v>0.78</v>
      </c>
      <c r="G52">
        <f t="shared" si="15"/>
        <v>0.04</v>
      </c>
      <c r="H52">
        <f t="shared" si="12"/>
        <v>0.96</v>
      </c>
      <c r="I52">
        <f t="shared" si="13"/>
        <v>0.05</v>
      </c>
    </row>
    <row r="53" spans="5:9" x14ac:dyDescent="0.3">
      <c r="E53">
        <v>70</v>
      </c>
      <c r="F53">
        <f t="shared" si="14"/>
        <v>1.03</v>
      </c>
      <c r="G53">
        <f t="shared" si="15"/>
        <v>0.05</v>
      </c>
      <c r="H53">
        <f t="shared" si="12"/>
        <v>0.98</v>
      </c>
      <c r="I53">
        <f t="shared" si="13"/>
        <v>0.05</v>
      </c>
    </row>
    <row r="54" spans="5:9" x14ac:dyDescent="0.3">
      <c r="E54">
        <v>80</v>
      </c>
      <c r="F54">
        <f t="shared" si="14"/>
        <v>1.3</v>
      </c>
      <c r="G54">
        <f t="shared" si="15"/>
        <v>0.06</v>
      </c>
      <c r="H54">
        <f t="shared" si="12"/>
        <v>1</v>
      </c>
      <c r="I54">
        <f t="shared" si="13"/>
        <v>0.05</v>
      </c>
    </row>
    <row r="55" spans="5:9" x14ac:dyDescent="0.3">
      <c r="E55">
        <v>90</v>
      </c>
      <c r="F55">
        <f t="shared" si="14"/>
        <v>1.56</v>
      </c>
      <c r="G55">
        <f t="shared" si="15"/>
        <v>7.0000000000000007E-2</v>
      </c>
      <c r="H55">
        <f t="shared" si="12"/>
        <v>1</v>
      </c>
      <c r="I55">
        <f t="shared" si="13"/>
        <v>0.04</v>
      </c>
    </row>
    <row r="56" spans="5:9" x14ac:dyDescent="0.3">
      <c r="E56">
        <v>100</v>
      </c>
      <c r="F56">
        <f>ROUND(H42/$S$22,1)</f>
        <v>1.8</v>
      </c>
      <c r="G56">
        <f>ROUND(F56*SQRT(($T$22/$S$22)^2+(I42/H42)^2),1)</f>
        <v>0.1</v>
      </c>
      <c r="H56">
        <f t="shared" si="12"/>
        <v>1.01</v>
      </c>
      <c r="I56">
        <f t="shared" si="13"/>
        <v>0.06</v>
      </c>
    </row>
    <row r="57" spans="5:9" x14ac:dyDescent="0.3">
      <c r="E57">
        <v>110</v>
      </c>
      <c r="F57">
        <f>ROUND(H43/$S$22,1)</f>
        <v>2.1</v>
      </c>
      <c r="G57">
        <f>ROUND(F57*SQRT(($T$22/$S$22)^2+(I43/H43)^2),1)</f>
        <v>0.1</v>
      </c>
      <c r="H57">
        <f t="shared" si="12"/>
        <v>1.02</v>
      </c>
      <c r="I57">
        <f t="shared" si="13"/>
        <v>0.05</v>
      </c>
    </row>
    <row r="58" spans="5:9" x14ac:dyDescent="0.3">
      <c r="E58">
        <v>120</v>
      </c>
      <c r="F58">
        <f>ROUND(H44/$S$22,1)</f>
        <v>2.2999999999999998</v>
      </c>
      <c r="G58">
        <f>ROUND(F58*SQRT(($T$22/$S$22)^2+(I44/H44)^2),1)</f>
        <v>0.1</v>
      </c>
      <c r="H58">
        <f t="shared" si="12"/>
        <v>1.07</v>
      </c>
      <c r="I58">
        <f t="shared" si="13"/>
        <v>0.05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2020-10-30T09:05:17Z</dcterms:modified>
</cp:coreProperties>
</file>