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U14" i="2" l="1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11" i="2"/>
  <c r="U12" i="2"/>
  <c r="U13" i="2"/>
  <c r="U10" i="2"/>
  <c r="D43" i="2"/>
  <c r="E43" i="2"/>
  <c r="F43" i="2"/>
  <c r="C43" i="2"/>
  <c r="F38" i="2"/>
  <c r="F39" i="2"/>
  <c r="F40" i="2"/>
  <c r="E39" i="2"/>
  <c r="E40" i="2"/>
  <c r="D39" i="2"/>
  <c r="D40" i="2"/>
  <c r="C39" i="2"/>
  <c r="C40" i="2"/>
  <c r="B40" i="2"/>
  <c r="B39" i="2"/>
  <c r="F37" i="2"/>
  <c r="E38" i="2"/>
  <c r="E37" i="2"/>
  <c r="D37" i="2"/>
  <c r="D38" i="2"/>
  <c r="E33" i="2"/>
  <c r="D33" i="2"/>
  <c r="C34" i="2"/>
  <c r="C33" i="2"/>
  <c r="C35" i="2"/>
  <c r="B35" i="2"/>
  <c r="B34" i="2"/>
  <c r="B33" i="2"/>
  <c r="D30" i="2"/>
  <c r="C31" i="2"/>
  <c r="C30" i="2"/>
  <c r="B30" i="2"/>
  <c r="B31" i="2"/>
  <c r="C28" i="2"/>
  <c r="D28" i="2"/>
  <c r="B21" i="2"/>
  <c r="E28" i="2"/>
  <c r="E27" i="2"/>
  <c r="E26" i="2"/>
  <c r="E25" i="2"/>
  <c r="D26" i="2"/>
  <c r="F20" i="2"/>
  <c r="D27" i="2"/>
  <c r="D25" i="2"/>
  <c r="B25" i="2"/>
  <c r="C26" i="2"/>
  <c r="C27" i="2"/>
  <c r="C25" i="2"/>
  <c r="B28" i="2"/>
  <c r="B27" i="2"/>
  <c r="B26" i="2"/>
  <c r="B22" i="2"/>
  <c r="B20" i="2"/>
  <c r="K31" i="2"/>
  <c r="K33" i="2"/>
  <c r="K34" i="2"/>
  <c r="K36" i="2"/>
  <c r="K37" i="2"/>
  <c r="K39" i="2"/>
  <c r="K42" i="2"/>
  <c r="K41" i="2"/>
  <c r="K40" i="2"/>
  <c r="K38" i="2"/>
  <c r="K35" i="2"/>
  <c r="K30" i="2"/>
  <c r="K29" i="2"/>
  <c r="K28" i="2"/>
  <c r="K27" i="2"/>
  <c r="K25" i="2"/>
  <c r="K24" i="2"/>
  <c r="K22" i="2"/>
  <c r="K21" i="2"/>
  <c r="K19" i="2"/>
  <c r="K17" i="2"/>
  <c r="K15" i="2"/>
  <c r="K13" i="2"/>
  <c r="K12" i="2"/>
  <c r="K11" i="2"/>
  <c r="K14" i="2"/>
  <c r="K16" i="2"/>
  <c r="K18" i="2"/>
  <c r="K20" i="2"/>
  <c r="K23" i="2"/>
  <c r="K26" i="2"/>
  <c r="K32" i="2"/>
  <c r="K43" i="2"/>
  <c r="K44" i="2"/>
  <c r="K45" i="2"/>
  <c r="K46" i="2"/>
  <c r="K47" i="2"/>
  <c r="K48" i="2"/>
  <c r="K49" i="2"/>
  <c r="K50" i="2"/>
  <c r="K51" i="2"/>
  <c r="K52" i="2"/>
  <c r="K53" i="2"/>
  <c r="K54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10" i="2"/>
  <c r="F9" i="2"/>
  <c r="F17" i="2"/>
  <c r="F16" i="2"/>
  <c r="E17" i="2"/>
  <c r="E16" i="2"/>
  <c r="C10" i="2"/>
  <c r="C11" i="2"/>
  <c r="C12" i="2"/>
  <c r="C9" i="2"/>
  <c r="E10" i="2"/>
  <c r="E11" i="2"/>
  <c r="E12" i="2"/>
  <c r="E9" i="2"/>
  <c r="D12" i="2"/>
  <c r="B12" i="2"/>
  <c r="D11" i="2"/>
  <c r="B11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<sst xmlns="http://schemas.openxmlformats.org/spreadsheetml/2006/main" count="73" uniqueCount="46">
  <si>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</si>
  <si>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</si>
  <si>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</si>
  <si>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</si>
  <si>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</si>
  <si>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</si>
  <si>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</si>
  <si>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</si>
  <si>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</si>
  <si>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</si>
  <si>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</si>
  <si>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</si>
  <si>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</si>
  <si>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</si>
  <si>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V1</t>
  </si>
  <si>
    <t>V2</t>
  </si>
  <si>
    <t xml:space="preserve">Vmax </t>
  </si>
  <si>
    <t>Vmin</t>
  </si>
  <si>
    <t>Vmax2</t>
  </si>
  <si>
    <t>Vпроб</t>
  </si>
  <si>
    <t>$\sigma_V$, В</t>
  </si>
  <si>
    <t>$U$, В</t>
  </si>
  <si>
    <t>$V_{\text{max}}$, В</t>
  </si>
  <si>
    <t>$V_{\text{min}}$, В</t>
  </si>
  <si>
    <t>$V_{\text{пробой}}$, В</t>
  </si>
  <si>
    <t>$\sigma_U$, В</t>
  </si>
  <si>
    <t>I, мА</t>
  </si>
  <si>
    <t>e</t>
  </si>
  <si>
    <t>h</t>
  </si>
  <si>
    <t>m</t>
  </si>
  <si>
    <t>l</t>
  </si>
  <si>
    <t>E11</t>
  </si>
  <si>
    <t>E12</t>
  </si>
  <si>
    <t>E21</t>
  </si>
  <si>
    <t>E22</t>
  </si>
  <si>
    <t>2l</t>
  </si>
  <si>
    <t>U</t>
  </si>
  <si>
    <t>$I_\text{a}$, мА</t>
  </si>
  <si>
    <t>$U_\text{накала} = 2.67~\text{В}$</t>
  </si>
  <si>
    <t>$U_\text{накала} = 2.96~\text{В}$</t>
  </si>
  <si>
    <t>$\ell$, $\angstrom$</t>
  </si>
  <si>
    <t>$U_0$, эВ</t>
  </si>
  <si>
    <t>$\sigma_\ell$, $\angstrom$</t>
  </si>
  <si>
    <t>$\sigma_{U_0}$, эВ</t>
  </si>
  <si>
    <t>n</t>
  </si>
  <si>
    <t>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</si>
</sst>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54"/>
  <sheetViews>
    <sheetView tabSelected="1" topLeftCell="G16" zoomScale="85" zoomScaleNormal="85" workbookViewId="0">
      <selection activeCell="V28" sqref="V28"/>
    </sheetView>
  </sheetViews>
  <sheetFormatPr defaultRowHeight="14.4" x14ac:dyDescent="0.3"/>
  <cols>
    <col min="2" max="2" width="12.44140625" bestFit="1" customWidth="1"/>
    <col min="3" max="3" width="17.21875" customWidth="1"/>
    <col min="4" max="4" width="18.5546875" customWidth="1"/>
    <col min="5" max="5" width="18.44140625" customWidth="1"/>
    <col min="6" max="6" width="19.5546875" customWidth="1"/>
  </cols>
  <sheetData>
    <row r="2" spans="1:71" x14ac:dyDescent="0.3">
      <c r="A2" t="s">
        <v>15</v>
      </c>
      <c r="B2">
        <v>2.117</v>
      </c>
      <c r="C2">
        <v>2.1379999999999999</v>
      </c>
      <c r="D2">
        <v>2.2280000000000002</v>
      </c>
      <c r="E2">
        <v>2.4300000000000002</v>
      </c>
      <c r="F2">
        <v>2.5790000000000002</v>
      </c>
      <c r="G2">
        <v>2.6059999999999999</v>
      </c>
      <c r="H2">
        <v>2.6389999999999998</v>
      </c>
      <c r="I2">
        <v>2.6859999999999999</v>
      </c>
      <c r="J2">
        <v>2.73</v>
      </c>
      <c r="K2">
        <v>2.7829999999999999</v>
      </c>
      <c r="L2">
        <v>2.9020000000000001</v>
      </c>
      <c r="M2">
        <v>3.0089999999999999</v>
      </c>
      <c r="N2">
        <v>3.0760000000000001</v>
      </c>
      <c r="O2">
        <v>3.2970000000000002</v>
      </c>
      <c r="P2">
        <v>3.5409999999999999</v>
      </c>
      <c r="Q2">
        <v>3.823</v>
      </c>
      <c r="R2">
        <v>3.9969999999999999</v>
      </c>
      <c r="S2">
        <v>4.17</v>
      </c>
      <c r="T2">
        <v>4.5940000000000003</v>
      </c>
      <c r="U2">
        <v>5.3940000000000001</v>
      </c>
      <c r="V2">
        <v>6.0229999999999997</v>
      </c>
      <c r="W2">
        <v>6.4029999999999996</v>
      </c>
      <c r="X2">
        <v>6.6710000000000003</v>
      </c>
      <c r="Y2">
        <v>6.8979999999999997</v>
      </c>
      <c r="Z2">
        <v>7.09</v>
      </c>
      <c r="AA2">
        <v>7.2690000000000001</v>
      </c>
      <c r="AB2">
        <v>7.4619999999999997</v>
      </c>
      <c r="AC2">
        <v>7.641</v>
      </c>
      <c r="AD2">
        <v>7.944</v>
      </c>
      <c r="AE2">
        <v>8.1170000000000009</v>
      </c>
      <c r="AF2">
        <v>8.2260000000000009</v>
      </c>
      <c r="AG2">
        <v>8.4909999999999997</v>
      </c>
      <c r="AH2">
        <v>8.7010000000000005</v>
      </c>
      <c r="AI2">
        <v>9.3859999999999992</v>
      </c>
      <c r="AJ2">
        <v>9.59</v>
      </c>
      <c r="AK2">
        <v>9.7330000000000005</v>
      </c>
      <c r="AL2">
        <v>9.9870000000000001</v>
      </c>
      <c r="AM2">
        <v>10.09</v>
      </c>
      <c r="AN2">
        <v>10.291</v>
      </c>
      <c r="AO2">
        <v>10.42</v>
      </c>
      <c r="AP2">
        <v>10.552</v>
      </c>
      <c r="AQ2">
        <v>10.698</v>
      </c>
      <c r="AR2">
        <v>10.835000000000001</v>
      </c>
      <c r="AS2">
        <v>11.273999999999999</v>
      </c>
    </row>
    <row r="3" spans="1:71" x14ac:dyDescent="0.3">
      <c r="A3" t="s">
        <v>14</v>
      </c>
      <c r="B3">
        <v>0</v>
      </c>
      <c r="C3">
        <v>0.04</v>
      </c>
      <c r="D3">
        <v>0.55000000000000004</v>
      </c>
      <c r="E3">
        <v>3.01</v>
      </c>
      <c r="F3">
        <v>10.75</v>
      </c>
      <c r="G3">
        <v>13.02</v>
      </c>
      <c r="H3">
        <v>16.11</v>
      </c>
      <c r="I3">
        <v>20.81</v>
      </c>
      <c r="J3">
        <v>25.55</v>
      </c>
      <c r="K3">
        <v>31.52</v>
      </c>
      <c r="L3">
        <v>42.55</v>
      </c>
      <c r="M3">
        <v>49.87</v>
      </c>
      <c r="N3">
        <v>53.15</v>
      </c>
      <c r="O3">
        <v>60</v>
      </c>
      <c r="P3">
        <v>64.239999999999995</v>
      </c>
      <c r="Q3">
        <v>67.64</v>
      </c>
      <c r="R3">
        <v>69.45</v>
      </c>
      <c r="S3">
        <v>71.03</v>
      </c>
      <c r="T3">
        <v>73.08</v>
      </c>
      <c r="U3">
        <v>75.45</v>
      </c>
      <c r="V3">
        <v>74.61</v>
      </c>
      <c r="W3">
        <v>73.239999999999995</v>
      </c>
      <c r="X3">
        <v>71.89</v>
      </c>
      <c r="Y3">
        <v>70.239999999999995</v>
      </c>
      <c r="Z3">
        <v>68.739999999999995</v>
      </c>
      <c r="AA3">
        <v>67.23</v>
      </c>
      <c r="AB3">
        <v>65.63</v>
      </c>
      <c r="AC3">
        <v>64.08</v>
      </c>
      <c r="AD3">
        <v>61.2</v>
      </c>
      <c r="AE3">
        <v>59.71</v>
      </c>
      <c r="AF3">
        <v>58.72</v>
      </c>
      <c r="AG3">
        <v>56.82</v>
      </c>
      <c r="AH3">
        <v>55.24</v>
      </c>
      <c r="AI3">
        <v>51.25</v>
      </c>
      <c r="AJ3">
        <v>50.61</v>
      </c>
      <c r="AK3">
        <v>50.25</v>
      </c>
      <c r="AL3">
        <v>50.02</v>
      </c>
      <c r="AM3">
        <v>49.94</v>
      </c>
      <c r="AN3">
        <v>50.47</v>
      </c>
      <c r="AO3">
        <v>50.78</v>
      </c>
      <c r="AP3">
        <v>51.05</v>
      </c>
      <c r="AQ3">
        <v>51.3</v>
      </c>
      <c r="AR3">
        <v>51.74</v>
      </c>
      <c r="AS3">
        <v>53.55</v>
      </c>
    </row>
    <row r="5" spans="1:71" x14ac:dyDescent="0.3">
      <c r="A5" t="s">
        <v>15</v>
      </c>
      <c r="B5">
        <v>2.2349999999999999</v>
      </c>
      <c r="C5">
        <v>2.5750000000000002</v>
      </c>
      <c r="D5">
        <v>2.8050000000000002</v>
      </c>
      <c r="E5">
        <v>3.0169999999999999</v>
      </c>
      <c r="F5">
        <v>3.2850000000000001</v>
      </c>
      <c r="G5">
        <v>3.528</v>
      </c>
      <c r="H5">
        <v>3.8519999999999999</v>
      </c>
      <c r="I5">
        <v>4.0860000000000003</v>
      </c>
      <c r="J5">
        <v>4.2460000000000004</v>
      </c>
      <c r="K5">
        <v>4.4560000000000004</v>
      </c>
      <c r="L5">
        <v>4.6139999999999999</v>
      </c>
      <c r="M5">
        <v>4.8710000000000004</v>
      </c>
      <c r="N5">
        <v>5.0430000000000001</v>
      </c>
      <c r="O5">
        <v>5.2560000000000002</v>
      </c>
      <c r="P5">
        <v>5.415</v>
      </c>
      <c r="Q5">
        <v>5.6</v>
      </c>
      <c r="R5">
        <v>5.8179999999999996</v>
      </c>
      <c r="S5">
        <v>6.0289999999999999</v>
      </c>
      <c r="T5">
        <v>6.2069999999999999</v>
      </c>
      <c r="U5">
        <v>6.4489999999999998</v>
      </c>
      <c r="V5">
        <v>6.6390000000000002</v>
      </c>
      <c r="W5">
        <v>6.9089999999999998</v>
      </c>
      <c r="X5">
        <v>7.1180000000000003</v>
      </c>
      <c r="Y5">
        <v>7.3630000000000004</v>
      </c>
      <c r="Z5">
        <v>7.5110000000000001</v>
      </c>
      <c r="AA5">
        <v>7.718</v>
      </c>
      <c r="AB5">
        <v>8.0519999999999996</v>
      </c>
      <c r="AC5">
        <v>8.2620000000000005</v>
      </c>
      <c r="AD5">
        <v>8.49</v>
      </c>
      <c r="AE5">
        <v>8.6240000000000006</v>
      </c>
      <c r="AF5">
        <v>8.9930000000000003</v>
      </c>
      <c r="AG5">
        <v>9.1809999999999992</v>
      </c>
      <c r="AH5">
        <v>9.4</v>
      </c>
      <c r="AI5">
        <v>9.6159999999999997</v>
      </c>
      <c r="AJ5">
        <v>10.044</v>
      </c>
      <c r="AK5">
        <v>10.242000000000001</v>
      </c>
      <c r="AL5">
        <v>10.516999999999999</v>
      </c>
      <c r="AM5">
        <v>10.885999999999999</v>
      </c>
      <c r="AN5">
        <v>11.13</v>
      </c>
      <c r="AO5">
        <v>11.58</v>
      </c>
      <c r="AP5">
        <v>12.061</v>
      </c>
    </row>
    <row r="6" spans="1:71" x14ac:dyDescent="0.3">
      <c r="A6" t="s">
        <v>14</v>
      </c>
      <c r="B6">
        <v>0.03</v>
      </c>
      <c r="C6">
        <v>5.23</v>
      </c>
      <c r="D6">
        <v>17.059999999999999</v>
      </c>
      <c r="E6">
        <v>34.229999999999997</v>
      </c>
      <c r="F6">
        <v>43.5</v>
      </c>
      <c r="G6">
        <v>46.36</v>
      </c>
      <c r="H6">
        <v>47.53</v>
      </c>
      <c r="I6">
        <v>47.61</v>
      </c>
      <c r="J6">
        <v>47.55</v>
      </c>
      <c r="K6">
        <v>47.11</v>
      </c>
      <c r="L6">
        <v>46.55</v>
      </c>
      <c r="M6">
        <v>45.38</v>
      </c>
      <c r="N6">
        <v>44.38</v>
      </c>
      <c r="O6">
        <v>43.05</v>
      </c>
      <c r="P6">
        <v>42.04</v>
      </c>
      <c r="Q6">
        <v>40.92</v>
      </c>
      <c r="R6">
        <v>39.619999999999997</v>
      </c>
      <c r="S6">
        <v>38.479999999999997</v>
      </c>
      <c r="T6">
        <v>37.47</v>
      </c>
      <c r="U6">
        <v>35.93</v>
      </c>
      <c r="V6">
        <v>34.51</v>
      </c>
      <c r="W6">
        <v>32.82</v>
      </c>
      <c r="X6">
        <v>31.4</v>
      </c>
      <c r="Y6">
        <v>29.78</v>
      </c>
      <c r="Z6">
        <v>28.77</v>
      </c>
      <c r="AA6">
        <v>27.41</v>
      </c>
      <c r="AB6">
        <v>25.49</v>
      </c>
      <c r="AC6">
        <v>24.28</v>
      </c>
      <c r="AD6">
        <v>23.12</v>
      </c>
      <c r="AE6">
        <v>22.43</v>
      </c>
      <c r="AF6">
        <v>21.03</v>
      </c>
      <c r="AG6">
        <v>20.420000000000002</v>
      </c>
      <c r="AH6">
        <v>19.96</v>
      </c>
      <c r="AI6">
        <v>19.52</v>
      </c>
      <c r="AJ6">
        <v>18.940000000000001</v>
      </c>
      <c r="AK6">
        <v>18.850000000000001</v>
      </c>
      <c r="AL6">
        <v>18.600000000000001</v>
      </c>
      <c r="AM6">
        <v>18.53</v>
      </c>
      <c r="AN6">
        <v>18.93</v>
      </c>
      <c r="AO6">
        <v>19.75</v>
      </c>
      <c r="AP6">
        <v>20.6</v>
      </c>
    </row>
    <row r="9" spans="1:71" x14ac:dyDescent="0.3">
      <c r="A9" t="s">
        <v>16</v>
      </c>
      <c r="B9">
        <v>0</v>
      </c>
      <c r="C9">
        <f>B9+1.5</f>
        <v>1.5</v>
      </c>
      <c r="D9">
        <v>0</v>
      </c>
      <c r="E9">
        <f>D9+1</f>
        <v>1</v>
      </c>
      <c r="F9">
        <f>0.2*SQRT(2)</f>
        <v>0.28284271247461906</v>
      </c>
      <c r="O9" t="s">
        <v>14</v>
      </c>
      <c r="Q9" t="s">
        <v>26</v>
      </c>
      <c r="R9" t="s">
        <v>15</v>
      </c>
    </row>
    <row r="10" spans="1:71" x14ac:dyDescent="0.3">
      <c r="A10" t="s">
        <v>17</v>
      </c>
      <c r="B10">
        <v>2.2000000000000002</v>
      </c>
      <c r="C10">
        <f t="shared" ref="C10:C12" si="0">B10+1.5</f>
        <v>3.7</v>
      </c>
      <c r="D10">
        <v>2.7</v>
      </c>
      <c r="E10">
        <f t="shared" ref="E10:E12" si="1">D10+1</f>
        <v>3.7</v>
      </c>
      <c r="O10">
        <v>2.117</v>
      </c>
      <c r="P10">
        <v>0</v>
      </c>
      <c r="Q10">
        <f>P10/100</f>
        <v>0</v>
      </c>
      <c r="R10">
        <v>2.2349999999999999</v>
      </c>
      <c r="S10">
        <v>0.03</v>
      </c>
      <c r="T10">
        <f>S10/100</f>
        <v>2.9999999999999997E-4</v>
      </c>
      <c r="U10">
        <f>-LN(T10)</f>
        <v>8.1117280833080727</v>
      </c>
      <c r="W10">
        <v>2.117</v>
      </c>
      <c r="X10">
        <v>0</v>
      </c>
      <c r="Y10">
        <v>2.2349999999999999</v>
      </c>
      <c r="Z10">
        <v>2.9999999999999997E-4</v>
      </c>
      <c r="AF10" t="s">
        <v>38</v>
      </c>
      <c r="AM10">
        <v>12</v>
      </c>
      <c r="AN10">
        <v>13</v>
      </c>
      <c r="AO10">
        <v>14</v>
      </c>
      <c r="AP10">
        <v>15</v>
      </c>
      <c r="AQ10">
        <v>16</v>
      </c>
      <c r="AR10">
        <v>17</v>
      </c>
      <c r="AS10">
        <v>18</v>
      </c>
      <c r="AT10">
        <v>19</v>
      </c>
      <c r="AU10">
        <v>20</v>
      </c>
      <c r="AV10">
        <v>21</v>
      </c>
      <c r="AW10">
        <v>22</v>
      </c>
      <c r="AX10">
        <v>23</v>
      </c>
      <c r="AY10">
        <v>24</v>
      </c>
      <c r="AZ10">
        <v>25</v>
      </c>
      <c r="BA10">
        <v>26</v>
      </c>
      <c r="BB10">
        <v>27</v>
      </c>
      <c r="BC10">
        <v>28</v>
      </c>
      <c r="BD10">
        <v>29</v>
      </c>
      <c r="BE10">
        <v>30</v>
      </c>
      <c r="BF10">
        <v>31</v>
      </c>
      <c r="BG10">
        <v>32</v>
      </c>
      <c r="BH10">
        <v>33</v>
      </c>
      <c r="BI10">
        <v>34</v>
      </c>
      <c r="BJ10">
        <v>35</v>
      </c>
      <c r="BK10">
        <v>36</v>
      </c>
      <c r="BL10">
        <v>37</v>
      </c>
      <c r="BM10">
        <v>38</v>
      </c>
      <c r="BN10">
        <v>39</v>
      </c>
      <c r="BO10">
        <v>40</v>
      </c>
      <c r="BP10">
        <v>41</v>
      </c>
      <c r="BQ10">
        <v>42</v>
      </c>
      <c r="BR10">
        <v>43</v>
      </c>
      <c r="BS10">
        <v>44</v>
      </c>
    </row>
    <row r="11" spans="1:71" x14ac:dyDescent="0.3">
      <c r="A11" t="s">
        <v>18</v>
      </c>
      <c r="B11">
        <f>4.5+B10</f>
        <v>6.7</v>
      </c>
      <c r="C11">
        <f t="shared" si="0"/>
        <v>8.1999999999999993</v>
      </c>
      <c r="D11">
        <f>4.5+D10</f>
        <v>7.2</v>
      </c>
      <c r="E11">
        <f t="shared" si="1"/>
        <v>8.1999999999999993</v>
      </c>
      <c r="I11">
        <v>5.3940000000000001</v>
      </c>
      <c r="J11">
        <v>75.45</v>
      </c>
      <c r="K11">
        <f>J11/100</f>
        <v>0.75450000000000006</v>
      </c>
      <c r="O11">
        <v>2.1379999999999999</v>
      </c>
      <c r="P11">
        <v>0.04</v>
      </c>
      <c r="Q11">
        <f t="shared" ref="Q11:Q53" si="2">P11/100</f>
        <v>4.0000000000000002E-4</v>
      </c>
      <c r="R11">
        <v>2.5750000000000002</v>
      </c>
      <c r="S11">
        <v>5.23</v>
      </c>
      <c r="T11">
        <f t="shared" ref="T11:T50" si="3">S11/100</f>
        <v>5.2300000000000006E-2</v>
      </c>
      <c r="U11">
        <f t="shared" ref="U11:U50" si="4">-LN(T11)</f>
        <v>2.9507589079112595</v>
      </c>
      <c r="W11">
        <v>2.1379999999999999</v>
      </c>
      <c r="X11">
        <v>4.0000000000000002E-4</v>
      </c>
      <c r="Y11">
        <v>2.5750000000000002</v>
      </c>
      <c r="Z11">
        <v>5.2300000000000006E-2</v>
      </c>
      <c r="AA11" t="s">
        <v>21</v>
      </c>
      <c r="AB11" s="1">
        <v>2.117</v>
      </c>
      <c r="AC11" s="1">
        <v>2.1379999999999999</v>
      </c>
      <c r="AD11" s="1">
        <v>2.2280000000000002</v>
      </c>
      <c r="AE11" s="1">
        <v>2.4300000000000002</v>
      </c>
      <c r="AF11" s="1">
        <v>2.5790000000000002</v>
      </c>
      <c r="AG11" s="1">
        <v>2.6059999999999999</v>
      </c>
      <c r="AH11" s="1">
        <v>2.6389999999999998</v>
      </c>
      <c r="AI11" s="1">
        <v>2.6859999999999999</v>
      </c>
      <c r="AJ11" s="1">
        <v>2.73</v>
      </c>
      <c r="AK11" s="1">
        <v>2.7829999999999999</v>
      </c>
      <c r="AL11" s="1">
        <v>2.9020000000000001</v>
      </c>
    </row>
    <row r="12" spans="1:71" x14ac:dyDescent="0.3">
      <c r="A12" t="s">
        <v>19</v>
      </c>
      <c r="B12">
        <f>B10+2.5</f>
        <v>4.7</v>
      </c>
      <c r="C12">
        <f t="shared" si="0"/>
        <v>6.2</v>
      </c>
      <c r="D12">
        <f>D10+2.6</f>
        <v>5.3000000000000007</v>
      </c>
      <c r="E12">
        <f t="shared" si="1"/>
        <v>6.3000000000000007</v>
      </c>
      <c r="I12">
        <v>6.0229999999999997</v>
      </c>
      <c r="J12">
        <v>74.61</v>
      </c>
      <c r="K12">
        <f>J12/100</f>
        <v>0.74609999999999999</v>
      </c>
      <c r="O12">
        <v>2.2280000000000002</v>
      </c>
      <c r="P12">
        <v>0.55000000000000004</v>
      </c>
      <c r="Q12">
        <f t="shared" si="2"/>
        <v>5.5000000000000005E-3</v>
      </c>
      <c r="R12">
        <v>2.8050000000000002</v>
      </c>
      <c r="S12">
        <v>17.059999999999999</v>
      </c>
      <c r="T12">
        <f t="shared" si="3"/>
        <v>0.17059999999999997</v>
      </c>
      <c r="U12">
        <f t="shared" si="4"/>
        <v>1.7684336439245585</v>
      </c>
      <c r="W12">
        <v>2.2280000000000002</v>
      </c>
      <c r="X12">
        <v>5.5000000000000005E-3</v>
      </c>
      <c r="Y12">
        <v>2.8050000000000002</v>
      </c>
      <c r="Z12">
        <v>0.17059999999999997</v>
      </c>
      <c r="AA12" t="s">
        <v>37</v>
      </c>
      <c r="AB12" s="2">
        <v>0</v>
      </c>
      <c r="AC12" s="2">
        <v>4.0000000000000002E-4</v>
      </c>
      <c r="AD12" s="2">
        <v>5.5000000000000005E-3</v>
      </c>
      <c r="AE12" s="2">
        <v>3.0099999999999998E-2</v>
      </c>
      <c r="AF12" s="2">
        <v>0.1075</v>
      </c>
      <c r="AG12" s="2">
        <v>0.13019999999999998</v>
      </c>
      <c r="AH12" s="2">
        <v>0.16109999999999999</v>
      </c>
      <c r="AI12" s="2">
        <v>0.20809999999999998</v>
      </c>
      <c r="AJ12" s="2">
        <v>0.2555</v>
      </c>
      <c r="AK12" s="2">
        <v>0.31519999999999998</v>
      </c>
      <c r="AL12" s="2">
        <v>0.42549999999999999</v>
      </c>
    </row>
    <row r="13" spans="1:71" x14ac:dyDescent="0.3">
      <c r="I13">
        <v>6.4029999999999996</v>
      </c>
      <c r="J13">
        <v>73.239999999999995</v>
      </c>
      <c r="K13">
        <f>J13/100</f>
        <v>0.73239999999999994</v>
      </c>
      <c r="O13">
        <v>2.4300000000000002</v>
      </c>
      <c r="P13">
        <v>3.01</v>
      </c>
      <c r="Q13">
        <f t="shared" si="2"/>
        <v>3.0099999999999998E-2</v>
      </c>
      <c r="R13">
        <v>3.0169999999999999</v>
      </c>
      <c r="S13">
        <v>34.229999999999997</v>
      </c>
      <c r="T13">
        <f t="shared" si="3"/>
        <v>0.34229999999999999</v>
      </c>
      <c r="U13">
        <f t="shared" si="4"/>
        <v>1.0720677334459974</v>
      </c>
      <c r="W13">
        <v>2.4300000000000002</v>
      </c>
      <c r="X13">
        <v>3.0099999999999998E-2</v>
      </c>
      <c r="Y13">
        <v>3.0169999999999999</v>
      </c>
      <c r="Z13">
        <v>0.34229999999999999</v>
      </c>
      <c r="AA13" t="s">
        <v>21</v>
      </c>
      <c r="AB13" s="1">
        <v>3.0089999999999999</v>
      </c>
      <c r="AC13" s="1">
        <v>3.0760000000000001</v>
      </c>
      <c r="AD13" s="1">
        <v>3.2970000000000002</v>
      </c>
      <c r="AE13" s="1">
        <v>3.5409999999999999</v>
      </c>
      <c r="AF13" s="1">
        <v>3.823</v>
      </c>
      <c r="AG13" s="1">
        <v>3.9969999999999999</v>
      </c>
      <c r="AH13" s="1">
        <v>4.17</v>
      </c>
      <c r="AI13" s="1">
        <v>4.5940000000000003</v>
      </c>
      <c r="AJ13" s="1">
        <v>5.3940000000000001</v>
      </c>
      <c r="AK13" s="1">
        <v>6.0229999999999997</v>
      </c>
      <c r="AL13" s="1">
        <v>6.4029999999999996</v>
      </c>
    </row>
    <row r="14" spans="1:71" x14ac:dyDescent="0.3">
      <c r="I14">
        <v>4.5940000000000003</v>
      </c>
      <c r="J14">
        <v>73.08</v>
      </c>
      <c r="K14">
        <f>J14/100</f>
        <v>0.73080000000000001</v>
      </c>
      <c r="O14">
        <v>2.5790000000000002</v>
      </c>
      <c r="P14">
        <v>10.75</v>
      </c>
      <c r="Q14">
        <f t="shared" si="2"/>
        <v>0.1075</v>
      </c>
      <c r="R14">
        <v>3.2850000000000001</v>
      </c>
      <c r="S14">
        <v>43.5</v>
      </c>
      <c r="T14">
        <f t="shared" si="3"/>
        <v>0.435</v>
      </c>
      <c r="U14">
        <f t="shared" si="4"/>
        <v>0.83240924789345294</v>
      </c>
      <c r="W14">
        <v>2.5790000000000002</v>
      </c>
      <c r="X14">
        <v>0.1075</v>
      </c>
      <c r="Y14">
        <v>3.2850000000000001</v>
      </c>
      <c r="Z14">
        <v>0.435</v>
      </c>
      <c r="AA14" t="s">
        <v>37</v>
      </c>
      <c r="AB14" s="2">
        <v>0.49869999999999998</v>
      </c>
      <c r="AC14" s="2">
        <v>0.53149999999999997</v>
      </c>
      <c r="AD14" s="2">
        <v>0.6</v>
      </c>
      <c r="AE14" s="2">
        <v>0.64239999999999997</v>
      </c>
      <c r="AF14" s="2">
        <v>0.6764</v>
      </c>
      <c r="AG14" s="2">
        <v>0.69450000000000001</v>
      </c>
      <c r="AH14" s="2">
        <v>0.71030000000000004</v>
      </c>
      <c r="AI14" s="2">
        <v>0.73080000000000001</v>
      </c>
      <c r="AJ14" s="2">
        <v>0.75450000000000006</v>
      </c>
      <c r="AK14" s="2">
        <v>0.74609999999999999</v>
      </c>
      <c r="AL14" s="2">
        <v>0.73239999999999994</v>
      </c>
    </row>
    <row r="15" spans="1:71" x14ac:dyDescent="0.3">
      <c r="B15" t="s">
        <v>21</v>
      </c>
      <c r="C15" t="s">
        <v>25</v>
      </c>
      <c r="D15" t="s">
        <v>22</v>
      </c>
      <c r="E15" t="s">
        <v>23</v>
      </c>
      <c r="F15" t="s">
        <v>24</v>
      </c>
      <c r="G15" t="s">
        <v>20</v>
      </c>
      <c r="I15">
        <v>6.6710000000000003</v>
      </c>
      <c r="J15">
        <v>71.89</v>
      </c>
      <c r="K15">
        <f>J15/100</f>
        <v>0.71889999999999998</v>
      </c>
      <c r="O15">
        <v>2.6059999999999999</v>
      </c>
      <c r="P15">
        <v>13.02</v>
      </c>
      <c r="Q15">
        <f t="shared" si="2"/>
        <v>0.13019999999999998</v>
      </c>
      <c r="R15">
        <v>3.528</v>
      </c>
      <c r="S15">
        <v>46.36</v>
      </c>
      <c r="T15">
        <f t="shared" si="3"/>
        <v>0.46360000000000001</v>
      </c>
      <c r="U15">
        <f t="shared" si="4"/>
        <v>0.76873316751654042</v>
      </c>
      <c r="W15">
        <v>2.6059999999999999</v>
      </c>
      <c r="X15">
        <v>0.13019999999999998</v>
      </c>
      <c r="Y15">
        <v>3.528</v>
      </c>
      <c r="Z15">
        <v>0.46360000000000001</v>
      </c>
      <c r="AA15" t="s">
        <v>21</v>
      </c>
      <c r="AB15" s="1">
        <v>6.6710000000000003</v>
      </c>
      <c r="AC15" s="1">
        <v>6.8979999999999997</v>
      </c>
      <c r="AD15" s="1">
        <v>7.09</v>
      </c>
      <c r="AE15" s="1">
        <v>7.2690000000000001</v>
      </c>
      <c r="AF15" s="1">
        <v>7.4619999999999997</v>
      </c>
      <c r="AG15" s="1">
        <v>7.641</v>
      </c>
      <c r="AH15" s="1">
        <v>7.944</v>
      </c>
      <c r="AI15" s="1">
        <v>8.1170000000000009</v>
      </c>
      <c r="AJ15" s="1">
        <v>8.2260000000000009</v>
      </c>
      <c r="AK15" s="1">
        <v>8.4909999999999997</v>
      </c>
      <c r="AL15" s="1">
        <v>8.7010000000000005</v>
      </c>
    </row>
    <row r="16" spans="1:71" x14ac:dyDescent="0.3">
      <c r="A16">
        <v>1</v>
      </c>
      <c r="B16">
        <v>2.67</v>
      </c>
      <c r="C16">
        <v>0.01</v>
      </c>
      <c r="D16">
        <v>3</v>
      </c>
      <c r="E16">
        <f>3.7*2</f>
        <v>7.4</v>
      </c>
      <c r="F16">
        <f>6.2*2</f>
        <v>12.4</v>
      </c>
      <c r="G16">
        <v>0.2</v>
      </c>
      <c r="I16">
        <v>4.17</v>
      </c>
      <c r="J16">
        <v>71.03</v>
      </c>
      <c r="K16">
        <f>J16/100</f>
        <v>0.71030000000000004</v>
      </c>
      <c r="O16">
        <v>2.6389999999999998</v>
      </c>
      <c r="P16">
        <v>16.11</v>
      </c>
      <c r="Q16">
        <f t="shared" si="2"/>
        <v>0.16109999999999999</v>
      </c>
      <c r="R16">
        <v>3.8519999999999999</v>
      </c>
      <c r="S16">
        <v>47.53</v>
      </c>
      <c r="T16">
        <f t="shared" si="3"/>
        <v>0.4753</v>
      </c>
      <c r="U16">
        <f t="shared" si="4"/>
        <v>0.74380909536217332</v>
      </c>
      <c r="W16">
        <v>2.6389999999999998</v>
      </c>
      <c r="X16">
        <v>0.16109999999999999</v>
      </c>
      <c r="Y16">
        <v>3.8519999999999999</v>
      </c>
      <c r="Z16">
        <v>0.4753</v>
      </c>
      <c r="AA16" t="s">
        <v>37</v>
      </c>
      <c r="AB16" s="2">
        <v>0.71889999999999998</v>
      </c>
      <c r="AC16" s="2">
        <v>0.70239999999999991</v>
      </c>
      <c r="AD16" s="2">
        <v>0.6873999999999999</v>
      </c>
      <c r="AE16" s="2">
        <v>0.67230000000000001</v>
      </c>
      <c r="AF16" s="2">
        <v>0.65629999999999999</v>
      </c>
      <c r="AG16" s="2">
        <v>0.64080000000000004</v>
      </c>
      <c r="AH16" s="2">
        <v>0.61199999999999999</v>
      </c>
      <c r="AI16" s="2">
        <v>0.59709999999999996</v>
      </c>
      <c r="AJ16" s="2">
        <v>0.58719999999999994</v>
      </c>
      <c r="AK16" s="2">
        <v>0.56820000000000004</v>
      </c>
      <c r="AL16" s="2">
        <v>0.5524</v>
      </c>
    </row>
    <row r="17" spans="1:38" x14ac:dyDescent="0.3">
      <c r="A17">
        <v>2</v>
      </c>
      <c r="B17">
        <v>2.96</v>
      </c>
      <c r="C17">
        <v>0.01</v>
      </c>
      <c r="D17">
        <v>2</v>
      </c>
      <c r="E17">
        <f>3.7*2</f>
        <v>7.4</v>
      </c>
      <c r="F17">
        <f>6.3*2</f>
        <v>12.6</v>
      </c>
      <c r="G17">
        <v>0.2</v>
      </c>
      <c r="I17">
        <v>6.8979999999999997</v>
      </c>
      <c r="J17">
        <v>70.239999999999995</v>
      </c>
      <c r="K17">
        <f>J17/100</f>
        <v>0.70239999999999991</v>
      </c>
      <c r="O17">
        <v>2.6859999999999999</v>
      </c>
      <c r="P17">
        <v>20.81</v>
      </c>
      <c r="Q17">
        <f t="shared" si="2"/>
        <v>0.20809999999999998</v>
      </c>
      <c r="R17">
        <v>4.0860000000000003</v>
      </c>
      <c r="S17">
        <v>47.61</v>
      </c>
      <c r="T17">
        <f t="shared" si="3"/>
        <v>0.47609999999999997</v>
      </c>
      <c r="U17">
        <f t="shared" si="4"/>
        <v>0.74212736278166402</v>
      </c>
      <c r="W17">
        <v>2.6859999999999999</v>
      </c>
      <c r="X17">
        <v>0.20809999999999998</v>
      </c>
      <c r="Y17">
        <v>4.0860000000000003</v>
      </c>
      <c r="Z17">
        <v>0.47609999999999997</v>
      </c>
      <c r="AA17" t="s">
        <v>21</v>
      </c>
      <c r="AB17" s="1">
        <v>9.3859999999999992</v>
      </c>
      <c r="AC17" s="1">
        <v>9.59</v>
      </c>
      <c r="AD17" s="1">
        <v>9.7330000000000005</v>
      </c>
      <c r="AE17" s="1">
        <v>9.9870000000000001</v>
      </c>
      <c r="AF17" s="1">
        <v>10.09</v>
      </c>
      <c r="AG17" s="1">
        <v>10.291</v>
      </c>
      <c r="AH17" s="1">
        <v>10.42</v>
      </c>
      <c r="AI17" s="1">
        <v>10.552</v>
      </c>
      <c r="AJ17" s="1">
        <v>10.698</v>
      </c>
      <c r="AK17" s="1">
        <v>10.835000000000001</v>
      </c>
      <c r="AL17" s="1">
        <v>11.273999999999999</v>
      </c>
    </row>
    <row r="18" spans="1:38" x14ac:dyDescent="0.3">
      <c r="I18">
        <v>3.9969999999999999</v>
      </c>
      <c r="J18">
        <v>69.45</v>
      </c>
      <c r="K18">
        <f>J18/100</f>
        <v>0.69450000000000001</v>
      </c>
      <c r="O18">
        <v>2.73</v>
      </c>
      <c r="P18">
        <v>25.55</v>
      </c>
      <c r="Q18">
        <f t="shared" si="2"/>
        <v>0.2555</v>
      </c>
      <c r="R18">
        <v>4.2460000000000004</v>
      </c>
      <c r="S18">
        <v>47.55</v>
      </c>
      <c r="T18">
        <f t="shared" si="3"/>
        <v>0.47549999999999998</v>
      </c>
      <c r="U18">
        <f t="shared" si="4"/>
        <v>0.74338839699669212</v>
      </c>
      <c r="W18">
        <v>2.73</v>
      </c>
      <c r="X18">
        <v>0.2555</v>
      </c>
      <c r="Y18">
        <v>4.2460000000000004</v>
      </c>
      <c r="Z18">
        <v>0.47549999999999998</v>
      </c>
      <c r="AA18" t="s">
        <v>37</v>
      </c>
      <c r="AB18" s="2">
        <v>0.51249999999999996</v>
      </c>
      <c r="AC18" s="2">
        <v>0.50609999999999999</v>
      </c>
      <c r="AD18" s="2">
        <v>0.50249999999999995</v>
      </c>
      <c r="AE18" s="2">
        <v>0.50019999999999998</v>
      </c>
      <c r="AF18" s="2">
        <v>0.49939999999999996</v>
      </c>
      <c r="AG18" s="2">
        <v>0.50470000000000004</v>
      </c>
      <c r="AH18" s="2">
        <v>0.50780000000000003</v>
      </c>
      <c r="AI18" s="2">
        <v>0.51049999999999995</v>
      </c>
      <c r="AJ18" s="2">
        <v>0.51300000000000001</v>
      </c>
      <c r="AK18" s="2">
        <v>0.51739999999999997</v>
      </c>
      <c r="AL18" s="2">
        <v>0.53549999999999998</v>
      </c>
    </row>
    <row r="19" spans="1:38" x14ac:dyDescent="0.3">
      <c r="I19">
        <v>7.09</v>
      </c>
      <c r="J19">
        <v>68.739999999999995</v>
      </c>
      <c r="K19">
        <f>J19/100</f>
        <v>0.6873999999999999</v>
      </c>
      <c r="O19">
        <v>2.7829999999999999</v>
      </c>
      <c r="P19">
        <v>31.52</v>
      </c>
      <c r="Q19">
        <f t="shared" si="2"/>
        <v>0.31519999999999998</v>
      </c>
      <c r="R19">
        <v>4.4560000000000004</v>
      </c>
      <c r="S19">
        <v>47.11</v>
      </c>
      <c r="T19">
        <f t="shared" si="3"/>
        <v>0.47110000000000002</v>
      </c>
      <c r="U19">
        <f t="shared" si="4"/>
        <v>0.75268489327614163</v>
      </c>
      <c r="W19">
        <v>2.7829999999999999</v>
      </c>
      <c r="X19">
        <v>0.31519999999999998</v>
      </c>
      <c r="Y19">
        <v>4.4560000000000004</v>
      </c>
      <c r="Z19">
        <v>0.47110000000000002</v>
      </c>
      <c r="AF19" t="s">
        <v>39</v>
      </c>
    </row>
    <row r="20" spans="1:38" x14ac:dyDescent="0.3">
      <c r="A20" t="s">
        <v>27</v>
      </c>
      <c r="B20">
        <f>1.6*10^(-19)</f>
        <v>1.6000000000000002E-19</v>
      </c>
      <c r="F20">
        <f>SQRT(1.5)</f>
        <v>1.2247448713915889</v>
      </c>
      <c r="I20">
        <v>3.823</v>
      </c>
      <c r="J20">
        <v>67.64</v>
      </c>
      <c r="K20">
        <f>J20/100</f>
        <v>0.6764</v>
      </c>
      <c r="O20">
        <v>2.9020000000000001</v>
      </c>
      <c r="P20">
        <v>42.55</v>
      </c>
      <c r="Q20">
        <f t="shared" si="2"/>
        <v>0.42549999999999999</v>
      </c>
      <c r="R20">
        <v>4.6139999999999999</v>
      </c>
      <c r="S20">
        <v>46.55</v>
      </c>
      <c r="T20">
        <f t="shared" si="3"/>
        <v>0.46549999999999997</v>
      </c>
      <c r="U20">
        <f t="shared" si="4"/>
        <v>0.76464318226501538</v>
      </c>
      <c r="W20">
        <v>2.9020000000000001</v>
      </c>
      <c r="X20">
        <v>0.42549999999999999</v>
      </c>
      <c r="Y20">
        <v>4.6139999999999999</v>
      </c>
      <c r="Z20">
        <v>0.46549999999999997</v>
      </c>
      <c r="AA20" t="s">
        <v>21</v>
      </c>
      <c r="AB20" s="1">
        <v>2.2349999999999999</v>
      </c>
      <c r="AC20" s="1">
        <v>2.5750000000000002</v>
      </c>
      <c r="AD20" s="1">
        <v>2.8050000000000002</v>
      </c>
      <c r="AE20" s="1">
        <v>3.0169999999999999</v>
      </c>
      <c r="AF20" s="1">
        <v>3.2850000000000001</v>
      </c>
      <c r="AG20" s="1">
        <v>3.528</v>
      </c>
      <c r="AH20" s="1">
        <v>3.8519999999999999</v>
      </c>
      <c r="AI20" s="1">
        <v>4.0860000000000003</v>
      </c>
      <c r="AJ20" s="1">
        <v>4.2460000000000004</v>
      </c>
      <c r="AK20" s="1">
        <v>4.4560000000000004</v>
      </c>
      <c r="AL20" s="1">
        <v>4.6139999999999999</v>
      </c>
    </row>
    <row r="21" spans="1:38" x14ac:dyDescent="0.3">
      <c r="A21" t="s">
        <v>28</v>
      </c>
      <c r="B21">
        <f>6.6*10^(-34)</f>
        <v>6.6000000000000005E-34</v>
      </c>
      <c r="I21">
        <v>7.2690000000000001</v>
      </c>
      <c r="J21">
        <v>67.23</v>
      </c>
      <c r="K21">
        <f>J21/100</f>
        <v>0.67230000000000001</v>
      </c>
      <c r="O21">
        <v>3.0089999999999999</v>
      </c>
      <c r="P21">
        <v>49.87</v>
      </c>
      <c r="Q21">
        <f t="shared" si="2"/>
        <v>0.49869999999999998</v>
      </c>
      <c r="R21">
        <v>4.8710000000000004</v>
      </c>
      <c r="S21">
        <v>45.38</v>
      </c>
      <c r="T21">
        <f t="shared" si="3"/>
        <v>0.45380000000000004</v>
      </c>
      <c r="U21">
        <f t="shared" si="4"/>
        <v>0.79009870663639559</v>
      </c>
      <c r="W21">
        <v>3.0089999999999999</v>
      </c>
      <c r="X21">
        <v>0.49869999999999998</v>
      </c>
      <c r="Y21">
        <v>4.8710000000000004</v>
      </c>
      <c r="Z21">
        <v>0.45380000000000004</v>
      </c>
      <c r="AA21" t="s">
        <v>37</v>
      </c>
      <c r="AB21" s="2">
        <v>2.9999999999999997E-4</v>
      </c>
      <c r="AC21" s="2">
        <v>5.2300000000000006E-2</v>
      </c>
      <c r="AD21" s="2">
        <v>0.17059999999999997</v>
      </c>
      <c r="AE21" s="2">
        <v>0.34229999999999999</v>
      </c>
      <c r="AF21" s="2">
        <v>0.435</v>
      </c>
      <c r="AG21" s="2">
        <v>0.46360000000000001</v>
      </c>
      <c r="AH21" s="2">
        <v>0.4753</v>
      </c>
      <c r="AI21" s="2">
        <v>0.47609999999999997</v>
      </c>
      <c r="AJ21" s="2">
        <v>0.47549999999999998</v>
      </c>
      <c r="AK21" s="2">
        <v>0.47110000000000002</v>
      </c>
      <c r="AL21" s="2">
        <v>0.46549999999999997</v>
      </c>
    </row>
    <row r="22" spans="1:38" x14ac:dyDescent="0.3">
      <c r="A22" t="s">
        <v>29</v>
      </c>
      <c r="B22">
        <f>9.1*10^(-31)</f>
        <v>9.1000000000000001E-31</v>
      </c>
      <c r="I22">
        <v>7.4619999999999997</v>
      </c>
      <c r="J22">
        <v>65.63</v>
      </c>
      <c r="K22">
        <f>J22/100</f>
        <v>0.65629999999999999</v>
      </c>
      <c r="O22">
        <v>3.0760000000000001</v>
      </c>
      <c r="P22">
        <v>53.15</v>
      </c>
      <c r="Q22">
        <f t="shared" si="2"/>
        <v>0.53149999999999997</v>
      </c>
      <c r="R22">
        <v>5.0430000000000001</v>
      </c>
      <c r="S22">
        <v>44.38</v>
      </c>
      <c r="T22">
        <f t="shared" si="3"/>
        <v>0.44380000000000003</v>
      </c>
      <c r="U22">
        <f t="shared" si="4"/>
        <v>0.81238126848364345</v>
      </c>
      <c r="W22">
        <v>3.0760000000000001</v>
      </c>
      <c r="X22">
        <v>0.53149999999999997</v>
      </c>
      <c r="Y22">
        <v>5.0430000000000001</v>
      </c>
      <c r="Z22">
        <v>0.44380000000000003</v>
      </c>
      <c r="AA22" t="s">
        <v>21</v>
      </c>
      <c r="AB22" s="1">
        <v>4.8710000000000004</v>
      </c>
      <c r="AC22" s="1">
        <v>5.0430000000000001</v>
      </c>
      <c r="AD22" s="1">
        <v>5.2560000000000002</v>
      </c>
      <c r="AE22" s="1">
        <v>5.415</v>
      </c>
      <c r="AF22" s="1">
        <v>5.6</v>
      </c>
      <c r="AG22" s="1">
        <v>5.8179999999999996</v>
      </c>
      <c r="AH22" s="1">
        <v>6.0289999999999999</v>
      </c>
      <c r="AI22" s="1">
        <v>6.2069999999999999</v>
      </c>
      <c r="AJ22" s="1">
        <v>6.4489999999999998</v>
      </c>
      <c r="AK22" s="1">
        <v>6.6390000000000002</v>
      </c>
      <c r="AL22" s="1">
        <v>6.9089999999999998</v>
      </c>
    </row>
    <row r="23" spans="1:38" x14ac:dyDescent="0.3">
      <c r="I23">
        <v>3.5409999999999999</v>
      </c>
      <c r="J23">
        <v>64.239999999999995</v>
      </c>
      <c r="K23">
        <f>J23/100</f>
        <v>0.64239999999999997</v>
      </c>
      <c r="O23">
        <v>3.2970000000000002</v>
      </c>
      <c r="P23">
        <v>60</v>
      </c>
      <c r="Q23">
        <f t="shared" si="2"/>
        <v>0.6</v>
      </c>
      <c r="R23">
        <v>5.2560000000000002</v>
      </c>
      <c r="S23">
        <v>43.05</v>
      </c>
      <c r="T23">
        <f t="shared" si="3"/>
        <v>0.43049999999999999</v>
      </c>
      <c r="U23">
        <f t="shared" si="4"/>
        <v>0.84280795511435158</v>
      </c>
      <c r="W23">
        <v>3.2970000000000002</v>
      </c>
      <c r="X23">
        <v>0.6</v>
      </c>
      <c r="Y23">
        <v>5.2560000000000002</v>
      </c>
      <c r="Z23">
        <v>0.43049999999999999</v>
      </c>
      <c r="AA23" t="s">
        <v>37</v>
      </c>
      <c r="AB23" s="2">
        <v>0.45380000000000004</v>
      </c>
      <c r="AC23" s="2">
        <v>0.44380000000000003</v>
      </c>
      <c r="AD23" s="2">
        <v>0.43049999999999999</v>
      </c>
      <c r="AE23" s="2">
        <v>0.4204</v>
      </c>
      <c r="AF23" s="2">
        <v>0.40920000000000001</v>
      </c>
      <c r="AG23" s="2">
        <v>0.3962</v>
      </c>
      <c r="AH23" s="2">
        <v>0.38479999999999998</v>
      </c>
      <c r="AI23" s="2">
        <v>0.37469999999999998</v>
      </c>
      <c r="AJ23" s="2">
        <v>0.35930000000000001</v>
      </c>
      <c r="AK23" s="2">
        <v>0.34509999999999996</v>
      </c>
      <c r="AL23" s="2">
        <v>0.32819999999999999</v>
      </c>
    </row>
    <row r="24" spans="1:38" x14ac:dyDescent="0.3">
      <c r="C24" t="s">
        <v>35</v>
      </c>
      <c r="I24">
        <v>7.641</v>
      </c>
      <c r="J24">
        <v>64.08</v>
      </c>
      <c r="K24">
        <f>J24/100</f>
        <v>0.64080000000000004</v>
      </c>
      <c r="O24">
        <v>3.5409999999999999</v>
      </c>
      <c r="P24">
        <v>64.239999999999995</v>
      </c>
      <c r="Q24">
        <f t="shared" si="2"/>
        <v>0.64239999999999997</v>
      </c>
      <c r="R24">
        <v>5.415</v>
      </c>
      <c r="S24">
        <v>42.04</v>
      </c>
      <c r="T24">
        <f t="shared" si="3"/>
        <v>0.4204</v>
      </c>
      <c r="U24">
        <f t="shared" si="4"/>
        <v>0.86654863997934095</v>
      </c>
      <c r="W24">
        <v>3.5409999999999999</v>
      </c>
      <c r="X24">
        <v>0.64239999999999997</v>
      </c>
      <c r="Y24">
        <v>5.415</v>
      </c>
      <c r="Z24">
        <v>0.4204</v>
      </c>
      <c r="AA24" t="s">
        <v>21</v>
      </c>
      <c r="AB24" s="1">
        <v>7.1180000000000003</v>
      </c>
      <c r="AC24" s="1">
        <v>7.3630000000000004</v>
      </c>
      <c r="AD24" s="1">
        <v>7.5110000000000001</v>
      </c>
      <c r="AE24" s="1">
        <v>7.718</v>
      </c>
      <c r="AF24" s="1">
        <v>8.0519999999999996</v>
      </c>
      <c r="AG24" s="1">
        <v>8.2620000000000005</v>
      </c>
      <c r="AH24" s="1">
        <v>8.49</v>
      </c>
      <c r="AI24" s="1">
        <v>8.6240000000000006</v>
      </c>
      <c r="AJ24" s="1">
        <v>8.9930000000000003</v>
      </c>
      <c r="AK24" s="1">
        <v>9.1809999999999992</v>
      </c>
      <c r="AL24" s="1">
        <v>9.4</v>
      </c>
    </row>
    <row r="25" spans="1:38" x14ac:dyDescent="0.3">
      <c r="A25" t="s">
        <v>31</v>
      </c>
      <c r="B25">
        <f>C9</f>
        <v>1.5</v>
      </c>
      <c r="C25">
        <f>12.25/SQRT(B25+2.5)</f>
        <v>6.125</v>
      </c>
      <c r="D25">
        <f>C25/2</f>
        <v>3.0625</v>
      </c>
      <c r="E25">
        <f>12.25*0.4/(4*SQRT(B25)^3)</f>
        <v>0.66680554109097645</v>
      </c>
      <c r="I25">
        <v>7.944</v>
      </c>
      <c r="J25">
        <v>61.2</v>
      </c>
      <c r="K25">
        <f>J25/100</f>
        <v>0.61199999999999999</v>
      </c>
      <c r="O25">
        <v>3.823</v>
      </c>
      <c r="P25">
        <v>67.64</v>
      </c>
      <c r="Q25">
        <f t="shared" si="2"/>
        <v>0.6764</v>
      </c>
      <c r="R25">
        <v>5.6</v>
      </c>
      <c r="S25">
        <v>40.92</v>
      </c>
      <c r="T25">
        <f t="shared" si="3"/>
        <v>0.40920000000000001</v>
      </c>
      <c r="U25">
        <f t="shared" si="4"/>
        <v>0.89355124490466564</v>
      </c>
      <c r="W25">
        <v>3.823</v>
      </c>
      <c r="X25">
        <v>0.6764</v>
      </c>
      <c r="Y25">
        <v>5.6</v>
      </c>
      <c r="Z25">
        <v>0.40920000000000001</v>
      </c>
      <c r="AA25" t="s">
        <v>37</v>
      </c>
      <c r="AB25" s="2">
        <v>0.314</v>
      </c>
      <c r="AC25" s="2">
        <v>0.29780000000000001</v>
      </c>
      <c r="AD25" s="2">
        <v>0.28770000000000001</v>
      </c>
      <c r="AE25" s="2">
        <v>0.27410000000000001</v>
      </c>
      <c r="AF25" s="2">
        <v>0.25489999999999996</v>
      </c>
      <c r="AG25" s="2">
        <v>0.24280000000000002</v>
      </c>
      <c r="AH25" s="2">
        <v>0.23120000000000002</v>
      </c>
      <c r="AI25" s="2">
        <v>0.2243</v>
      </c>
      <c r="AJ25" s="2">
        <v>0.21030000000000001</v>
      </c>
      <c r="AK25" s="2">
        <v>0.20420000000000002</v>
      </c>
      <c r="AL25" s="2">
        <v>0.1996</v>
      </c>
    </row>
    <row r="26" spans="1:38" x14ac:dyDescent="0.3">
      <c r="A26" t="s">
        <v>32</v>
      </c>
      <c r="B26">
        <f>C10</f>
        <v>3.7</v>
      </c>
      <c r="C26">
        <f t="shared" ref="C26:C28" si="5">12.25/SQRT(B26+2.5)</f>
        <v>4.919718389527806</v>
      </c>
      <c r="D26">
        <f>C26*0.75</f>
        <v>3.6897887921458548</v>
      </c>
      <c r="E26">
        <f>12.25*3*0.4/(4*SQRT(B26)^3)</f>
        <v>0.51636257433631982</v>
      </c>
      <c r="I26">
        <v>3.2970000000000002</v>
      </c>
      <c r="J26">
        <v>60</v>
      </c>
      <c r="K26">
        <f>J26/100</f>
        <v>0.6</v>
      </c>
      <c r="O26">
        <v>3.9969999999999999</v>
      </c>
      <c r="P26">
        <v>69.45</v>
      </c>
      <c r="Q26">
        <f t="shared" si="2"/>
        <v>0.69450000000000001</v>
      </c>
      <c r="R26">
        <v>5.8179999999999996</v>
      </c>
      <c r="S26">
        <v>39.619999999999997</v>
      </c>
      <c r="T26">
        <f t="shared" si="3"/>
        <v>0.3962</v>
      </c>
      <c r="U26">
        <f t="shared" si="4"/>
        <v>0.92583614471768649</v>
      </c>
      <c r="W26">
        <v>3.9969999999999999</v>
      </c>
      <c r="X26">
        <v>0.69450000000000001</v>
      </c>
      <c r="Y26">
        <v>5.8179999999999996</v>
      </c>
      <c r="Z26">
        <v>0.3962</v>
      </c>
      <c r="AA26" t="s">
        <v>21</v>
      </c>
      <c r="AB26" s="1">
        <v>9.6159999999999997</v>
      </c>
      <c r="AC26" s="1">
        <v>10.044</v>
      </c>
      <c r="AD26" s="1">
        <v>10.242000000000001</v>
      </c>
      <c r="AE26" s="1">
        <v>10.516999999999999</v>
      </c>
      <c r="AF26" s="1">
        <v>10.885999999999999</v>
      </c>
      <c r="AG26" s="1">
        <v>11.13</v>
      </c>
      <c r="AH26" s="1">
        <v>11.58</v>
      </c>
      <c r="AI26" s="1">
        <v>12.061</v>
      </c>
      <c r="AJ26" s="1"/>
      <c r="AK26" s="1"/>
      <c r="AL26" s="1"/>
    </row>
    <row r="27" spans="1:38" x14ac:dyDescent="0.3">
      <c r="A27" t="s">
        <v>33</v>
      </c>
      <c r="B27">
        <f>E9</f>
        <v>1</v>
      </c>
      <c r="C27">
        <f t="shared" si="5"/>
        <v>6.5479004268543974</v>
      </c>
      <c r="D27">
        <f>C27/2</f>
        <v>3.2739502134271987</v>
      </c>
      <c r="E27">
        <f>12.25*0.4/(4*SQRT(B27)^3)</f>
        <v>1.2250000000000001</v>
      </c>
      <c r="I27">
        <v>8.1170000000000009</v>
      </c>
      <c r="J27">
        <v>59.71</v>
      </c>
      <c r="K27">
        <f>J27/100</f>
        <v>0.59709999999999996</v>
      </c>
      <c r="O27">
        <v>4.17</v>
      </c>
      <c r="P27">
        <v>71.03</v>
      </c>
      <c r="Q27">
        <f t="shared" si="2"/>
        <v>0.71030000000000004</v>
      </c>
      <c r="R27">
        <v>6.0289999999999999</v>
      </c>
      <c r="S27">
        <v>38.479999999999997</v>
      </c>
      <c r="T27">
        <f t="shared" si="3"/>
        <v>0.38479999999999998</v>
      </c>
      <c r="U27">
        <f t="shared" si="4"/>
        <v>0.95503156019058566</v>
      </c>
      <c r="W27">
        <v>4.17</v>
      </c>
      <c r="X27">
        <v>0.71030000000000004</v>
      </c>
      <c r="Y27">
        <v>6.0289999999999999</v>
      </c>
      <c r="Z27">
        <v>0.38479999999999998</v>
      </c>
      <c r="AA27" t="s">
        <v>37</v>
      </c>
      <c r="AB27" s="2">
        <v>0.19519999999999998</v>
      </c>
      <c r="AC27" s="2">
        <v>0.18940000000000001</v>
      </c>
      <c r="AD27" s="2">
        <v>0.1885</v>
      </c>
      <c r="AE27" s="2">
        <v>0.18600000000000003</v>
      </c>
      <c r="AF27" s="2">
        <v>0.18530000000000002</v>
      </c>
      <c r="AG27" s="2">
        <v>0.1893</v>
      </c>
      <c r="AH27" s="2">
        <v>0.19750000000000001</v>
      </c>
      <c r="AI27" s="2">
        <v>0.20600000000000002</v>
      </c>
      <c r="AJ27" s="2"/>
      <c r="AK27" s="2"/>
      <c r="AL27" s="2"/>
    </row>
    <row r="28" spans="1:38" x14ac:dyDescent="0.3">
      <c r="A28" t="s">
        <v>34</v>
      </c>
      <c r="B28">
        <f>E10</f>
        <v>3.7</v>
      </c>
      <c r="C28">
        <f t="shared" si="5"/>
        <v>4.919718389527806</v>
      </c>
      <c r="D28">
        <f>C28*0.75</f>
        <v>3.6897887921458548</v>
      </c>
      <c r="E28">
        <f>12.25*3*0.4/(4*SQRT(B28)^3)</f>
        <v>0.51636257433631982</v>
      </c>
      <c r="I28">
        <v>8.2260000000000009</v>
      </c>
      <c r="J28">
        <v>58.72</v>
      </c>
      <c r="K28">
        <f>J28/100</f>
        <v>0.58719999999999994</v>
      </c>
      <c r="O28">
        <v>4.5940000000000003</v>
      </c>
      <c r="P28">
        <v>73.08</v>
      </c>
      <c r="Q28">
        <f t="shared" si="2"/>
        <v>0.73080000000000001</v>
      </c>
      <c r="R28">
        <v>6.2069999999999999</v>
      </c>
      <c r="S28">
        <v>37.47</v>
      </c>
      <c r="T28">
        <f t="shared" si="3"/>
        <v>0.37469999999999998</v>
      </c>
      <c r="U28">
        <f t="shared" si="4"/>
        <v>0.98162957318249544</v>
      </c>
      <c r="W28">
        <v>4.5940000000000003</v>
      </c>
      <c r="X28">
        <v>0.73080000000000001</v>
      </c>
      <c r="Y28">
        <v>6.2069999999999999</v>
      </c>
      <c r="Z28">
        <v>0.37469999999999998</v>
      </c>
    </row>
    <row r="29" spans="1:38" x14ac:dyDescent="0.3">
      <c r="I29">
        <v>8.4909999999999997</v>
      </c>
      <c r="J29">
        <v>56.82</v>
      </c>
      <c r="K29">
        <f>J29/100</f>
        <v>0.56820000000000004</v>
      </c>
      <c r="O29">
        <v>5.3940000000000001</v>
      </c>
      <c r="P29">
        <v>75.45</v>
      </c>
      <c r="Q29">
        <f t="shared" si="2"/>
        <v>0.75450000000000006</v>
      </c>
      <c r="R29">
        <v>6.4489999999999998</v>
      </c>
      <c r="S29">
        <v>35.93</v>
      </c>
      <c r="T29">
        <f t="shared" si="3"/>
        <v>0.35930000000000001</v>
      </c>
      <c r="U29">
        <f t="shared" si="4"/>
        <v>1.0235975848626639</v>
      </c>
      <c r="W29">
        <v>5.3940000000000001</v>
      </c>
      <c r="X29">
        <v>0.75450000000000006</v>
      </c>
      <c r="Y29">
        <v>6.4489999999999998</v>
      </c>
      <c r="Z29">
        <v>0.35930000000000001</v>
      </c>
    </row>
    <row r="30" spans="1:38" x14ac:dyDescent="0.3">
      <c r="A30" t="s">
        <v>30</v>
      </c>
      <c r="B30">
        <f>B21*SQRT(5/(32*B22*B20*(B26-B25)))</f>
        <v>4.6095859865103902E-10</v>
      </c>
      <c r="C30">
        <f>B21*SQRT(5/(32*B22*B20*((B26-B25)^3)))*0.4/2</f>
        <v>4.1905327150094447E-11</v>
      </c>
      <c r="D30">
        <f>(B30+B31)/2</f>
        <v>4.3852626368042037E-10</v>
      </c>
      <c r="I30">
        <v>8.7010000000000005</v>
      </c>
      <c r="J30">
        <v>55.24</v>
      </c>
      <c r="K30">
        <f>J30/100</f>
        <v>0.5524</v>
      </c>
      <c r="O30">
        <v>6.0229999999999997</v>
      </c>
      <c r="P30">
        <v>74.61</v>
      </c>
      <c r="Q30">
        <f t="shared" si="2"/>
        <v>0.74609999999999999</v>
      </c>
      <c r="R30">
        <v>6.6390000000000002</v>
      </c>
      <c r="S30">
        <v>34.51</v>
      </c>
      <c r="T30">
        <f t="shared" si="3"/>
        <v>0.34509999999999996</v>
      </c>
      <c r="U30">
        <f t="shared" si="4"/>
        <v>1.0639210488781794</v>
      </c>
      <c r="W30">
        <v>6.0229999999999997</v>
      </c>
      <c r="X30">
        <v>0.74609999999999999</v>
      </c>
      <c r="Y30">
        <v>6.6390000000000002</v>
      </c>
      <c r="Z30">
        <v>0.34509999999999996</v>
      </c>
    </row>
    <row r="31" spans="1:38" x14ac:dyDescent="0.3">
      <c r="A31" t="s">
        <v>30</v>
      </c>
      <c r="B31">
        <f>B21*SQRT(5/(32*B22*B20*(B28-B27)))</f>
        <v>4.1609392870980172E-10</v>
      </c>
      <c r="C31">
        <f>B21*SQRT(5/(32*B22*B20*((B28-B27)^3)))*0.4/2</f>
        <v>3.0821772497022339E-11</v>
      </c>
      <c r="I31">
        <v>11.273999999999999</v>
      </c>
      <c r="J31">
        <v>53.55</v>
      </c>
      <c r="K31">
        <f>J31/100</f>
        <v>0.53549999999999998</v>
      </c>
      <c r="O31">
        <v>6.4029999999999996</v>
      </c>
      <c r="P31">
        <v>73.239999999999995</v>
      </c>
      <c r="Q31">
        <f t="shared" si="2"/>
        <v>0.73239999999999994</v>
      </c>
      <c r="R31">
        <v>6.9089999999999998</v>
      </c>
      <c r="S31">
        <v>32.82</v>
      </c>
      <c r="T31">
        <f t="shared" si="3"/>
        <v>0.32819999999999999</v>
      </c>
      <c r="U31">
        <f t="shared" si="4"/>
        <v>1.1141321003261466</v>
      </c>
      <c r="W31">
        <v>6.4029999999999996</v>
      </c>
      <c r="X31">
        <v>0.73239999999999994</v>
      </c>
      <c r="Y31">
        <v>6.9089999999999998</v>
      </c>
      <c r="Z31">
        <v>0.32819999999999999</v>
      </c>
    </row>
    <row r="32" spans="1:38" x14ac:dyDescent="0.3">
      <c r="I32">
        <v>3.0760000000000001</v>
      </c>
      <c r="J32">
        <v>53.15</v>
      </c>
      <c r="K32">
        <f>J32/100</f>
        <v>0.53149999999999997</v>
      </c>
      <c r="O32">
        <v>6.6710000000000003</v>
      </c>
      <c r="P32">
        <v>71.89</v>
      </c>
      <c r="Q32">
        <f t="shared" si="2"/>
        <v>0.71889999999999998</v>
      </c>
      <c r="R32">
        <v>7.1180000000000003</v>
      </c>
      <c r="S32">
        <v>31.4</v>
      </c>
      <c r="T32">
        <f t="shared" si="3"/>
        <v>0.314</v>
      </c>
      <c r="U32">
        <f t="shared" si="4"/>
        <v>1.1583622930738837</v>
      </c>
      <c r="W32">
        <v>6.6710000000000003</v>
      </c>
      <c r="X32">
        <v>0.71889999999999998</v>
      </c>
      <c r="Y32">
        <v>7.1180000000000003</v>
      </c>
      <c r="Z32">
        <v>0.314</v>
      </c>
    </row>
    <row r="33" spans="1:26" x14ac:dyDescent="0.3">
      <c r="A33" t="s">
        <v>36</v>
      </c>
      <c r="B33">
        <f>4*B26/5 - 9*B25/5</f>
        <v>0.25999999999999979</v>
      </c>
      <c r="C33">
        <f>B33+11.4</f>
        <v>11.66</v>
      </c>
      <c r="D33">
        <f>AVERAGE(C33:C34)</f>
        <v>12.01</v>
      </c>
      <c r="E33">
        <f>SQRT(0.04+0.09)</f>
        <v>0.36055512754639896</v>
      </c>
      <c r="I33">
        <v>10.835000000000001</v>
      </c>
      <c r="J33">
        <v>51.74</v>
      </c>
      <c r="K33">
        <f>J33/100</f>
        <v>0.51739999999999997</v>
      </c>
      <c r="O33">
        <v>6.8979999999999997</v>
      </c>
      <c r="P33">
        <v>70.239999999999995</v>
      </c>
      <c r="Q33">
        <f t="shared" si="2"/>
        <v>0.70239999999999991</v>
      </c>
      <c r="R33">
        <v>7.3630000000000004</v>
      </c>
      <c r="S33">
        <v>29.78</v>
      </c>
      <c r="T33">
        <f t="shared" si="3"/>
        <v>0.29780000000000001</v>
      </c>
      <c r="U33">
        <f t="shared" si="4"/>
        <v>1.2113331587322285</v>
      </c>
      <c r="W33">
        <v>6.8979999999999997</v>
      </c>
      <c r="X33">
        <v>0.70239999999999991</v>
      </c>
      <c r="Y33">
        <v>7.3630000000000004</v>
      </c>
      <c r="Z33">
        <v>0.29780000000000001</v>
      </c>
    </row>
    <row r="34" spans="1:26" x14ac:dyDescent="0.3">
      <c r="A34" t="s">
        <v>36</v>
      </c>
      <c r="B34">
        <f>4*B28/5 - 9*B27/5</f>
        <v>1.1599999999999999</v>
      </c>
      <c r="C34">
        <f>B34+11.2</f>
        <v>12.36</v>
      </c>
      <c r="I34">
        <v>10.698</v>
      </c>
      <c r="J34">
        <v>51.3</v>
      </c>
      <c r="K34">
        <f>J34/100</f>
        <v>0.51300000000000001</v>
      </c>
      <c r="O34">
        <v>7.09</v>
      </c>
      <c r="P34">
        <v>68.739999999999995</v>
      </c>
      <c r="Q34">
        <f t="shared" si="2"/>
        <v>0.6873999999999999</v>
      </c>
      <c r="R34">
        <v>7.5110000000000001</v>
      </c>
      <c r="S34">
        <v>28.77</v>
      </c>
      <c r="T34">
        <f t="shared" si="3"/>
        <v>0.28770000000000001</v>
      </c>
      <c r="U34">
        <f t="shared" si="4"/>
        <v>1.2458370084246349</v>
      </c>
      <c r="W34">
        <v>7.09</v>
      </c>
      <c r="X34">
        <v>0.6873999999999999</v>
      </c>
      <c r="Y34">
        <v>7.5110000000000001</v>
      </c>
      <c r="Z34">
        <v>0.28770000000000001</v>
      </c>
    </row>
    <row r="35" spans="1:26" x14ac:dyDescent="0.3">
      <c r="B35">
        <f>AVERAGE(B33:B34)</f>
        <v>0.70999999999999985</v>
      </c>
      <c r="C35">
        <f>(11.4+11.2)/2 +B35</f>
        <v>12.01</v>
      </c>
      <c r="I35">
        <v>9.3859999999999992</v>
      </c>
      <c r="J35">
        <v>51.25</v>
      </c>
      <c r="K35">
        <f>J35/100</f>
        <v>0.51249999999999996</v>
      </c>
      <c r="O35">
        <v>7.2690000000000001</v>
      </c>
      <c r="P35">
        <v>67.23</v>
      </c>
      <c r="Q35">
        <f t="shared" si="2"/>
        <v>0.67230000000000001</v>
      </c>
      <c r="R35">
        <v>7.718</v>
      </c>
      <c r="S35">
        <v>27.41</v>
      </c>
      <c r="T35">
        <f t="shared" si="3"/>
        <v>0.27410000000000001</v>
      </c>
      <c r="U35">
        <f t="shared" si="4"/>
        <v>1.2942622756733968</v>
      </c>
      <c r="W35">
        <v>7.2690000000000001</v>
      </c>
      <c r="X35">
        <v>0.67230000000000001</v>
      </c>
      <c r="Y35">
        <v>7.718</v>
      </c>
      <c r="Z35">
        <v>0.27410000000000001</v>
      </c>
    </row>
    <row r="36" spans="1:26" x14ac:dyDescent="0.3">
      <c r="B36" t="s">
        <v>22</v>
      </c>
      <c r="C36" t="s">
        <v>23</v>
      </c>
      <c r="D36" t="s">
        <v>40</v>
      </c>
      <c r="E36" t="s">
        <v>42</v>
      </c>
      <c r="F36" t="s">
        <v>41</v>
      </c>
      <c r="G36" t="s">
        <v>43</v>
      </c>
      <c r="I36">
        <v>10.552</v>
      </c>
      <c r="J36">
        <v>51.05</v>
      </c>
      <c r="K36">
        <f>J36/100</f>
        <v>0.51049999999999995</v>
      </c>
      <c r="O36">
        <v>7.4619999999999997</v>
      </c>
      <c r="P36">
        <v>65.63</v>
      </c>
      <c r="Q36">
        <f t="shared" si="2"/>
        <v>0.65629999999999999</v>
      </c>
      <c r="R36">
        <v>8.0519999999999996</v>
      </c>
      <c r="S36">
        <v>25.49</v>
      </c>
      <c r="T36">
        <f t="shared" si="3"/>
        <v>0.25489999999999996</v>
      </c>
      <c r="U36">
        <f t="shared" si="4"/>
        <v>1.3668839676000675</v>
      </c>
      <c r="W36">
        <v>7.4619999999999997</v>
      </c>
      <c r="X36">
        <v>0.65629999999999999</v>
      </c>
      <c r="Y36">
        <v>8.0519999999999996</v>
      </c>
      <c r="Z36">
        <v>0.25489999999999996</v>
      </c>
    </row>
    <row r="37" spans="1:26" x14ac:dyDescent="0.3">
      <c r="A37" t="s">
        <v>38</v>
      </c>
      <c r="B37">
        <v>5.39</v>
      </c>
      <c r="C37">
        <v>10.09</v>
      </c>
      <c r="D37">
        <f>$B$21*SQRT(5/(32*$B$22*$B$20*(C37-B37)))</f>
        <v>3.1537287126636718E-10</v>
      </c>
      <c r="E37">
        <f>$B$21*SQRT(5/(32*$B$22*$B$20*(C37-B37)^3))*SQRT(2)*0.1/2</f>
        <v>4.7447296994621342E-12</v>
      </c>
      <c r="F37">
        <f>4*C37/5 - 9*B37/5</f>
        <v>-1.6300000000000008</v>
      </c>
      <c r="I37">
        <v>10.42</v>
      </c>
      <c r="J37">
        <v>50.78</v>
      </c>
      <c r="K37">
        <f>J37/100</f>
        <v>0.50780000000000003</v>
      </c>
      <c r="O37">
        <v>7.641</v>
      </c>
      <c r="P37">
        <v>64.08</v>
      </c>
      <c r="Q37">
        <f t="shared" si="2"/>
        <v>0.64080000000000004</v>
      </c>
      <c r="R37">
        <v>8.2620000000000005</v>
      </c>
      <c r="S37">
        <v>24.28</v>
      </c>
      <c r="T37">
        <f t="shared" si="3"/>
        <v>0.24280000000000002</v>
      </c>
      <c r="U37">
        <f t="shared" si="4"/>
        <v>1.4155172197967938</v>
      </c>
      <c r="W37">
        <v>7.641</v>
      </c>
      <c r="X37">
        <v>0.64080000000000004</v>
      </c>
      <c r="Y37">
        <v>8.2620000000000005</v>
      </c>
      <c r="Z37">
        <v>0.24280000000000002</v>
      </c>
    </row>
    <row r="38" spans="1:26" x14ac:dyDescent="0.3">
      <c r="A38" t="s">
        <v>39</v>
      </c>
      <c r="B38">
        <v>4.09</v>
      </c>
      <c r="C38">
        <v>10.89</v>
      </c>
      <c r="D38">
        <f>$B$21*SQRT(5/(32*$B$22*$B$20*(C38-B38)))</f>
        <v>2.6219161865578764E-10</v>
      </c>
      <c r="E38">
        <f>$B$21*SQRT(5/(32*$B$22*$B$20*(C38-B38)^3))*SQRT(2)*0.1/2</f>
        <v>2.7264334047321283E-12</v>
      </c>
      <c r="F38">
        <f t="shared" ref="F38:F40" si="6">4*C38/5 - 9*B38/5</f>
        <v>1.3499999999999996</v>
      </c>
      <c r="I38">
        <v>9.59</v>
      </c>
      <c r="J38">
        <v>50.61</v>
      </c>
      <c r="K38">
        <f>J38/100</f>
        <v>0.50609999999999999</v>
      </c>
      <c r="O38">
        <v>7.944</v>
      </c>
      <c r="P38">
        <v>61.2</v>
      </c>
      <c r="Q38">
        <f t="shared" si="2"/>
        <v>0.61199999999999999</v>
      </c>
      <c r="R38">
        <v>8.49</v>
      </c>
      <c r="S38">
        <v>23.12</v>
      </c>
      <c r="T38">
        <f t="shared" si="3"/>
        <v>0.23120000000000002</v>
      </c>
      <c r="U38">
        <f t="shared" si="4"/>
        <v>1.4644721421839146</v>
      </c>
      <c r="W38">
        <v>7.944</v>
      </c>
      <c r="X38">
        <v>0.61199999999999999</v>
      </c>
      <c r="Y38">
        <v>8.49</v>
      </c>
      <c r="Z38">
        <v>0.23120000000000002</v>
      </c>
    </row>
    <row r="39" spans="1:26" x14ac:dyDescent="0.3">
      <c r="B39">
        <f>B38+B37</f>
        <v>9.48</v>
      </c>
      <c r="C39">
        <f>C38+C37</f>
        <v>20.98</v>
      </c>
      <c r="D39">
        <f t="shared" ref="D39:D40" si="7">$B$21*SQRT(5/(32*$B$22*$B$20*(C39-B39)))</f>
        <v>2.0161569669627398E-10</v>
      </c>
      <c r="E39">
        <f t="shared" ref="E39:E40" si="8">$B$21*SQRT(5/(32*$B$22*$B$20*(C39-B39)^3))*SQRT(2)*0.1/2</f>
        <v>1.2396854463268307E-12</v>
      </c>
      <c r="F39">
        <f t="shared" si="6"/>
        <v>-0.28000000000000114</v>
      </c>
      <c r="I39">
        <v>10.291</v>
      </c>
      <c r="J39">
        <v>50.47</v>
      </c>
      <c r="K39">
        <f>J39/100</f>
        <v>0.50470000000000004</v>
      </c>
      <c r="O39">
        <v>8.1170000000000009</v>
      </c>
      <c r="P39">
        <v>59.71</v>
      </c>
      <c r="Q39">
        <f t="shared" si="2"/>
        <v>0.59709999999999996</v>
      </c>
      <c r="R39">
        <v>8.6240000000000006</v>
      </c>
      <c r="S39">
        <v>22.43</v>
      </c>
      <c r="T39">
        <f t="shared" si="3"/>
        <v>0.2243</v>
      </c>
      <c r="U39">
        <f t="shared" si="4"/>
        <v>1.4947708374559745</v>
      </c>
      <c r="W39">
        <v>8.1170000000000009</v>
      </c>
      <c r="X39">
        <v>0.59709999999999996</v>
      </c>
      <c r="Y39">
        <v>8.6240000000000006</v>
      </c>
      <c r="Z39">
        <v>0.2243</v>
      </c>
    </row>
    <row r="40" spans="1:26" x14ac:dyDescent="0.3">
      <c r="B40">
        <f>B39/2</f>
        <v>4.74</v>
      </c>
      <c r="C40">
        <f>C39/2</f>
        <v>10.49</v>
      </c>
      <c r="D40">
        <f t="shared" si="7"/>
        <v>2.8512765265517108E-10</v>
      </c>
      <c r="E40">
        <f t="shared" si="8"/>
        <v>3.5063599425438957E-12</v>
      </c>
      <c r="F40">
        <f t="shared" si="6"/>
        <v>-0.14000000000000057</v>
      </c>
      <c r="I40">
        <v>9.7330000000000005</v>
      </c>
      <c r="J40">
        <v>50.25</v>
      </c>
      <c r="K40">
        <f>J40/100</f>
        <v>0.50249999999999995</v>
      </c>
      <c r="O40">
        <v>8.2260000000000009</v>
      </c>
      <c r="P40">
        <v>58.72</v>
      </c>
      <c r="Q40">
        <f t="shared" si="2"/>
        <v>0.58719999999999994</v>
      </c>
      <c r="R40">
        <v>8.9930000000000003</v>
      </c>
      <c r="S40">
        <v>21.03</v>
      </c>
      <c r="T40">
        <f t="shared" si="3"/>
        <v>0.21030000000000001</v>
      </c>
      <c r="U40">
        <f t="shared" si="4"/>
        <v>1.5592201962734829</v>
      </c>
      <c r="W40">
        <v>8.2260000000000009</v>
      </c>
      <c r="X40">
        <v>0.58719999999999994</v>
      </c>
      <c r="Y40">
        <v>8.9930000000000003</v>
      </c>
      <c r="Z40">
        <v>0.21030000000000001</v>
      </c>
    </row>
    <row r="41" spans="1:26" x14ac:dyDescent="0.3">
      <c r="I41">
        <v>9.9870000000000001</v>
      </c>
      <c r="J41">
        <v>50.02</v>
      </c>
      <c r="K41">
        <f>J41/100</f>
        <v>0.50019999999999998</v>
      </c>
      <c r="O41">
        <v>8.4909999999999997</v>
      </c>
      <c r="P41">
        <v>56.82</v>
      </c>
      <c r="Q41">
        <f t="shared" si="2"/>
        <v>0.56820000000000004</v>
      </c>
      <c r="R41">
        <v>9.1809999999999992</v>
      </c>
      <c r="S41">
        <v>20.420000000000002</v>
      </c>
      <c r="T41">
        <f t="shared" si="3"/>
        <v>0.20420000000000002</v>
      </c>
      <c r="U41">
        <f t="shared" si="4"/>
        <v>1.5886553732515718</v>
      </c>
      <c r="W41">
        <v>8.4909999999999997</v>
      </c>
      <c r="X41">
        <v>0.56820000000000004</v>
      </c>
      <c r="Y41">
        <v>9.1809999999999992</v>
      </c>
      <c r="Z41">
        <v>0.20420000000000002</v>
      </c>
    </row>
    <row r="42" spans="1:26" x14ac:dyDescent="0.3">
      <c r="B42" t="s">
        <v>44</v>
      </c>
      <c r="C42">
        <v>1</v>
      </c>
      <c r="D42">
        <v>2</v>
      </c>
      <c r="E42">
        <v>3</v>
      </c>
      <c r="F42">
        <v>4</v>
      </c>
      <c r="I42">
        <v>10.09</v>
      </c>
      <c r="J42">
        <v>49.94</v>
      </c>
      <c r="K42">
        <f>J42/100</f>
        <v>0.49939999999999996</v>
      </c>
      <c r="O42">
        <v>8.7010000000000005</v>
      </c>
      <c r="P42">
        <v>55.24</v>
      </c>
      <c r="Q42">
        <f t="shared" si="2"/>
        <v>0.5524</v>
      </c>
      <c r="R42">
        <v>9.4</v>
      </c>
      <c r="S42">
        <v>19.96</v>
      </c>
      <c r="T42">
        <f t="shared" si="3"/>
        <v>0.1996</v>
      </c>
      <c r="U42">
        <f t="shared" si="4"/>
        <v>1.6114399151047734</v>
      </c>
      <c r="W42">
        <v>8.7010000000000005</v>
      </c>
      <c r="X42">
        <v>0.5524</v>
      </c>
      <c r="Y42">
        <v>9.4</v>
      </c>
      <c r="Z42">
        <v>0.1996</v>
      </c>
    </row>
    <row r="43" spans="1:26" x14ac:dyDescent="0.3">
      <c r="B43" t="s">
        <v>45</v>
      </c>
      <c r="C43">
        <f>($B$38+$F$38)*C42*C42-$F$38</f>
        <v>4.09</v>
      </c>
      <c r="D43">
        <f t="shared" ref="D43:F43" si="9">($B$38+$F$38)*D42*D42-$F$38</f>
        <v>20.409999999999997</v>
      </c>
      <c r="E43">
        <f t="shared" si="9"/>
        <v>47.61</v>
      </c>
      <c r="F43">
        <f t="shared" si="9"/>
        <v>85.69</v>
      </c>
      <c r="I43">
        <v>3.0089999999999999</v>
      </c>
      <c r="J43">
        <v>49.87</v>
      </c>
      <c r="K43">
        <f>J43/100</f>
        <v>0.49869999999999998</v>
      </c>
      <c r="O43">
        <v>9.3859999999999992</v>
      </c>
      <c r="P43">
        <v>51.25</v>
      </c>
      <c r="Q43">
        <f t="shared" si="2"/>
        <v>0.51249999999999996</v>
      </c>
      <c r="R43">
        <v>9.6159999999999997</v>
      </c>
      <c r="S43">
        <v>19.52</v>
      </c>
      <c r="T43">
        <f t="shared" si="3"/>
        <v>0.19519999999999998</v>
      </c>
      <c r="U43">
        <f t="shared" si="4"/>
        <v>1.633730605003145</v>
      </c>
      <c r="W43">
        <v>9.3859999999999992</v>
      </c>
      <c r="X43">
        <v>0.51249999999999996</v>
      </c>
      <c r="Y43">
        <v>9.6159999999999997</v>
      </c>
      <c r="Z43">
        <v>0.19519999999999998</v>
      </c>
    </row>
    <row r="44" spans="1:26" x14ac:dyDescent="0.3">
      <c r="I44">
        <v>2.9020000000000001</v>
      </c>
      <c r="J44">
        <v>42.55</v>
      </c>
      <c r="K44">
        <f>J44/100</f>
        <v>0.42549999999999999</v>
      </c>
      <c r="O44">
        <v>9.59</v>
      </c>
      <c r="P44">
        <v>50.61</v>
      </c>
      <c r="Q44">
        <f t="shared" si="2"/>
        <v>0.50609999999999999</v>
      </c>
      <c r="R44">
        <v>10.044</v>
      </c>
      <c r="S44">
        <v>18.940000000000001</v>
      </c>
      <c r="T44">
        <f t="shared" si="3"/>
        <v>0.18940000000000001</v>
      </c>
      <c r="U44">
        <f t="shared" si="4"/>
        <v>1.6638940982301591</v>
      </c>
      <c r="W44">
        <v>9.59</v>
      </c>
      <c r="X44">
        <v>0.50609999999999999</v>
      </c>
      <c r="Y44">
        <v>10.044</v>
      </c>
      <c r="Z44">
        <v>0.18940000000000001</v>
      </c>
    </row>
    <row r="45" spans="1:26" x14ac:dyDescent="0.3">
      <c r="I45">
        <v>2.7829999999999999</v>
      </c>
      <c r="J45">
        <v>31.52</v>
      </c>
      <c r="K45">
        <f>J45/100</f>
        <v>0.31519999999999998</v>
      </c>
      <c r="O45">
        <v>9.7330000000000005</v>
      </c>
      <c r="P45">
        <v>50.25</v>
      </c>
      <c r="Q45">
        <f t="shared" si="2"/>
        <v>0.50249999999999995</v>
      </c>
      <c r="R45">
        <v>10.242000000000001</v>
      </c>
      <c r="S45">
        <v>18.850000000000001</v>
      </c>
      <c r="T45">
        <f t="shared" si="3"/>
        <v>0.1885</v>
      </c>
      <c r="U45">
        <f t="shared" si="4"/>
        <v>1.6686572720940716</v>
      </c>
      <c r="W45">
        <v>9.7330000000000005</v>
      </c>
      <c r="X45">
        <v>0.50249999999999995</v>
      </c>
      <c r="Y45">
        <v>10.242000000000001</v>
      </c>
      <c r="Z45">
        <v>0.1885</v>
      </c>
    </row>
    <row r="46" spans="1:26" x14ac:dyDescent="0.3">
      <c r="I46">
        <v>2.73</v>
      </c>
      <c r="J46">
        <v>25.55</v>
      </c>
      <c r="K46">
        <f>J46/100</f>
        <v>0.2555</v>
      </c>
      <c r="O46">
        <v>9.9870000000000001</v>
      </c>
      <c r="P46">
        <v>50.02</v>
      </c>
      <c r="Q46">
        <f t="shared" si="2"/>
        <v>0.50019999999999998</v>
      </c>
      <c r="R46">
        <v>10.516999999999999</v>
      </c>
      <c r="S46">
        <v>18.600000000000001</v>
      </c>
      <c r="T46">
        <f t="shared" si="3"/>
        <v>0.18600000000000003</v>
      </c>
      <c r="U46">
        <f t="shared" si="4"/>
        <v>1.6820086052689356</v>
      </c>
      <c r="W46">
        <v>9.9870000000000001</v>
      </c>
      <c r="X46">
        <v>0.50019999999999998</v>
      </c>
      <c r="Y46">
        <v>10.516999999999999</v>
      </c>
      <c r="Z46">
        <v>0.18600000000000003</v>
      </c>
    </row>
    <row r="47" spans="1:26" x14ac:dyDescent="0.3">
      <c r="I47">
        <v>2.6859999999999999</v>
      </c>
      <c r="J47">
        <v>20.81</v>
      </c>
      <c r="K47">
        <f>J47/100</f>
        <v>0.20809999999999998</v>
      </c>
      <c r="O47">
        <v>10.09</v>
      </c>
      <c r="P47">
        <v>49.94</v>
      </c>
      <c r="Q47">
        <f t="shared" si="2"/>
        <v>0.49939999999999996</v>
      </c>
      <c r="R47">
        <v>10.885999999999999</v>
      </c>
      <c r="S47">
        <v>18.53</v>
      </c>
      <c r="T47">
        <f t="shared" si="3"/>
        <v>0.18530000000000002</v>
      </c>
      <c r="U47">
        <f t="shared" si="4"/>
        <v>1.6857791456908229</v>
      </c>
      <c r="W47">
        <v>10.09</v>
      </c>
      <c r="X47">
        <v>0.49939999999999996</v>
      </c>
      <c r="Y47">
        <v>10.885999999999999</v>
      </c>
      <c r="Z47">
        <v>0.18530000000000002</v>
      </c>
    </row>
    <row r="48" spans="1:26" x14ac:dyDescent="0.3">
      <c r="I48">
        <v>2.6389999999999998</v>
      </c>
      <c r="J48">
        <v>16.11</v>
      </c>
      <c r="K48">
        <f>J48/100</f>
        <v>0.16109999999999999</v>
      </c>
      <c r="O48">
        <v>10.291</v>
      </c>
      <c r="P48">
        <v>50.47</v>
      </c>
      <c r="Q48">
        <f t="shared" si="2"/>
        <v>0.50470000000000004</v>
      </c>
      <c r="R48">
        <v>11.13</v>
      </c>
      <c r="S48">
        <v>18.93</v>
      </c>
      <c r="T48">
        <f t="shared" si="3"/>
        <v>0.1893</v>
      </c>
      <c r="U48">
        <f t="shared" si="4"/>
        <v>1.66442222076686</v>
      </c>
      <c r="W48">
        <v>10.291</v>
      </c>
      <c r="X48">
        <v>0.50470000000000004</v>
      </c>
      <c r="Y48">
        <v>11.13</v>
      </c>
      <c r="Z48">
        <v>0.1893</v>
      </c>
    </row>
    <row r="49" spans="9:26" x14ac:dyDescent="0.3">
      <c r="I49">
        <v>2.6059999999999999</v>
      </c>
      <c r="J49">
        <v>13.02</v>
      </c>
      <c r="K49">
        <f>J49/100</f>
        <v>0.13019999999999998</v>
      </c>
      <c r="O49">
        <v>10.42</v>
      </c>
      <c r="P49">
        <v>50.78</v>
      </c>
      <c r="Q49">
        <f t="shared" si="2"/>
        <v>0.50780000000000003</v>
      </c>
      <c r="R49">
        <v>11.58</v>
      </c>
      <c r="S49">
        <v>19.75</v>
      </c>
      <c r="T49">
        <f t="shared" si="3"/>
        <v>0.19750000000000001</v>
      </c>
      <c r="U49">
        <f t="shared" si="4"/>
        <v>1.6220166946409604</v>
      </c>
      <c r="W49">
        <v>10.42</v>
      </c>
      <c r="X49">
        <v>0.50780000000000003</v>
      </c>
      <c r="Y49">
        <v>11.58</v>
      </c>
      <c r="Z49">
        <v>0.19750000000000001</v>
      </c>
    </row>
    <row r="50" spans="9:26" x14ac:dyDescent="0.3">
      <c r="I50">
        <v>2.5790000000000002</v>
      </c>
      <c r="J50">
        <v>10.75</v>
      </c>
      <c r="K50">
        <f>J50/100</f>
        <v>0.1075</v>
      </c>
      <c r="O50">
        <v>10.552</v>
      </c>
      <c r="P50">
        <v>51.05</v>
      </c>
      <c r="Q50">
        <f t="shared" si="2"/>
        <v>0.51049999999999995</v>
      </c>
      <c r="R50">
        <v>12.061</v>
      </c>
      <c r="S50">
        <v>20.6</v>
      </c>
      <c r="T50">
        <f t="shared" si="3"/>
        <v>0.20600000000000002</v>
      </c>
      <c r="U50">
        <f t="shared" si="4"/>
        <v>1.579879110192556</v>
      </c>
      <c r="W50">
        <v>10.552</v>
      </c>
      <c r="X50">
        <v>0.51049999999999995</v>
      </c>
      <c r="Y50">
        <v>12.061</v>
      </c>
      <c r="Z50">
        <v>0.20600000000000002</v>
      </c>
    </row>
    <row r="51" spans="9:26" x14ac:dyDescent="0.3">
      <c r="I51">
        <v>2.4300000000000002</v>
      </c>
      <c r="J51">
        <v>3.01</v>
      </c>
      <c r="K51">
        <f>J51/100</f>
        <v>3.0099999999999998E-2</v>
      </c>
      <c r="O51">
        <v>10.698</v>
      </c>
      <c r="P51">
        <v>51.3</v>
      </c>
      <c r="Q51">
        <f t="shared" si="2"/>
        <v>0.51300000000000001</v>
      </c>
      <c r="W51">
        <v>10.698</v>
      </c>
      <c r="X51">
        <v>0.51300000000000001</v>
      </c>
    </row>
    <row r="52" spans="9:26" x14ac:dyDescent="0.3">
      <c r="I52">
        <v>2.2280000000000002</v>
      </c>
      <c r="J52">
        <v>0.55000000000000004</v>
      </c>
      <c r="K52">
        <f>J52/100</f>
        <v>5.5000000000000005E-3</v>
      </c>
      <c r="O52">
        <v>10.835000000000001</v>
      </c>
      <c r="P52">
        <v>51.74</v>
      </c>
      <c r="Q52">
        <f t="shared" si="2"/>
        <v>0.51739999999999997</v>
      </c>
      <c r="W52">
        <v>10.835000000000001</v>
      </c>
      <c r="X52">
        <v>0.51739999999999997</v>
      </c>
    </row>
    <row r="53" spans="9:26" x14ac:dyDescent="0.3">
      <c r="I53">
        <v>2.1379999999999999</v>
      </c>
      <c r="J53">
        <v>0.04</v>
      </c>
      <c r="K53">
        <f>J53/100</f>
        <v>4.0000000000000002E-4</v>
      </c>
      <c r="O53">
        <v>11.273999999999999</v>
      </c>
      <c r="P53">
        <v>53.55</v>
      </c>
      <c r="Q53">
        <f t="shared" si="2"/>
        <v>0.53549999999999998</v>
      </c>
      <c r="W53">
        <v>11.273999999999999</v>
      </c>
      <c r="X53">
        <v>0.53549999999999998</v>
      </c>
    </row>
    <row r="54" spans="9:26" x14ac:dyDescent="0.3">
      <c r="I54">
        <v>2.117</v>
      </c>
      <c r="J54">
        <v>0</v>
      </c>
      <c r="K54">
        <f>J54/100</f>
        <v>0</v>
      </c>
    </row>
  </sheetData>
  <sortState ref="I11:K54">
    <sortCondition descending="1" ref="K11:K5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2020-10-22T19:55:14Z</dcterms:modified>
</cp:coreProperties>
</file>