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W45" i="2" l="1"/>
  <c r="W43" i="2"/>
  <c r="W44" i="2"/>
  <c r="V45" i="2"/>
  <c r="V44" i="2"/>
  <c r="V43" i="2"/>
  <c r="Q32" i="2"/>
  <c r="O32" i="2"/>
  <c r="S24" i="2"/>
  <c r="S40" i="2"/>
  <c r="S41" i="2"/>
  <c r="S42" i="2"/>
  <c r="S43" i="2"/>
  <c r="S39" i="2"/>
  <c r="T43" i="2"/>
  <c r="M43" i="2"/>
  <c r="P43" i="2" s="1"/>
  <c r="T42" i="2"/>
  <c r="M42" i="2"/>
  <c r="O42" i="2" s="1"/>
  <c r="R42" i="2" s="1"/>
  <c r="T41" i="2"/>
  <c r="M41" i="2"/>
  <c r="P41" i="2" s="1"/>
  <c r="T40" i="2"/>
  <c r="M40" i="2"/>
  <c r="O40" i="2" s="1"/>
  <c r="R40" i="2" s="1"/>
  <c r="T39" i="2"/>
  <c r="P39" i="2"/>
  <c r="O39" i="2"/>
  <c r="R39" i="2" s="1"/>
  <c r="M39" i="2"/>
  <c r="S33" i="2"/>
  <c r="S34" i="2"/>
  <c r="S35" i="2"/>
  <c r="S36" i="2"/>
  <c r="S32" i="2"/>
  <c r="R32" i="2"/>
  <c r="T36" i="2"/>
  <c r="T35" i="2"/>
  <c r="T34" i="2"/>
  <c r="T33" i="2"/>
  <c r="T32" i="2"/>
  <c r="T25" i="2"/>
  <c r="T26" i="2"/>
  <c r="T27" i="2"/>
  <c r="T28" i="2"/>
  <c r="T29" i="2"/>
  <c r="T24" i="2"/>
  <c r="R20" i="2"/>
  <c r="R21" i="2"/>
  <c r="R19" i="2"/>
  <c r="J53" i="2"/>
  <c r="I53" i="2"/>
  <c r="H53" i="2"/>
  <c r="G53" i="2"/>
  <c r="F53" i="2"/>
  <c r="E53" i="2"/>
  <c r="D53" i="2"/>
  <c r="E21" i="2"/>
  <c r="F21" i="2"/>
  <c r="G21" i="2"/>
  <c r="H21" i="2"/>
  <c r="I21" i="2"/>
  <c r="D21" i="2"/>
  <c r="J20" i="2"/>
  <c r="M26" i="2" s="1"/>
  <c r="O43" i="2" l="1"/>
  <c r="R43" i="2" s="1"/>
  <c r="P40" i="2"/>
  <c r="Q40" i="2" s="1"/>
  <c r="Q39" i="2"/>
  <c r="O41" i="2"/>
  <c r="R41" i="2" s="1"/>
  <c r="P42" i="2"/>
  <c r="Q42" i="2" s="1"/>
  <c r="M33" i="2"/>
  <c r="M32" i="2"/>
  <c r="P32" i="2" s="1"/>
  <c r="M36" i="2"/>
  <c r="P36" i="2" s="1"/>
  <c r="M28" i="2"/>
  <c r="M35" i="2"/>
  <c r="M34" i="2"/>
  <c r="O34" i="2"/>
  <c r="R34" i="2" s="1"/>
  <c r="P26" i="2"/>
  <c r="S28" i="2"/>
  <c r="S26" i="2"/>
  <c r="M25" i="2"/>
  <c r="M24" i="2"/>
  <c r="P24" i="2" s="1"/>
  <c r="S29" i="2"/>
  <c r="S27" i="2"/>
  <c r="S25" i="2"/>
  <c r="J21" i="2"/>
  <c r="M29" i="2"/>
  <c r="P29" i="2" s="1"/>
  <c r="M27" i="2"/>
  <c r="S22" i="2"/>
  <c r="O33" i="2" s="1"/>
  <c r="R33" i="2" s="1"/>
  <c r="M8" i="2"/>
  <c r="Q43" i="2" l="1"/>
  <c r="Q41" i="2"/>
  <c r="O36" i="2"/>
  <c r="R36" i="2" s="1"/>
  <c r="P35" i="2"/>
  <c r="O35" i="2"/>
  <c r="R35" i="2" s="1"/>
  <c r="P34" i="2"/>
  <c r="P33" i="2"/>
  <c r="Q33" i="2" s="1"/>
  <c r="Q36" i="2"/>
  <c r="Q34" i="2"/>
  <c r="Q24" i="2"/>
  <c r="Q26" i="2"/>
  <c r="O26" i="2"/>
  <c r="R26" i="2" s="1"/>
  <c r="O24" i="2"/>
  <c r="R24" i="2" s="1"/>
  <c r="O27" i="2"/>
  <c r="R27" i="2" s="1"/>
  <c r="O28" i="2"/>
  <c r="R28" i="2" s="1"/>
  <c r="O25" i="2"/>
  <c r="R25" i="2" s="1"/>
  <c r="O29" i="2"/>
  <c r="R29" i="2" s="1"/>
  <c r="P25" i="2"/>
  <c r="Q25" i="2" s="1"/>
  <c r="P28" i="2"/>
  <c r="Q28" i="2" s="1"/>
  <c r="P27" i="2"/>
  <c r="S15" i="2"/>
  <c r="K14" i="2"/>
  <c r="G15" i="2"/>
  <c r="C8" i="2"/>
  <c r="C15" i="2" s="1"/>
  <c r="D8" i="2"/>
  <c r="D14" i="2" s="1"/>
  <c r="E8" i="2"/>
  <c r="E10" i="2" s="1"/>
  <c r="F8" i="2"/>
  <c r="F14" i="2" s="1"/>
  <c r="G8" i="2"/>
  <c r="G14" i="2" s="1"/>
  <c r="H8" i="2"/>
  <c r="H14" i="2" s="1"/>
  <c r="I8" i="2"/>
  <c r="I14" i="2" s="1"/>
  <c r="J8" i="2"/>
  <c r="J14" i="2" s="1"/>
  <c r="K8" i="2"/>
  <c r="K15" i="2" s="1"/>
  <c r="L8" i="2"/>
  <c r="L15" i="2" s="1"/>
  <c r="M15" i="2"/>
  <c r="N8" i="2"/>
  <c r="N15" i="2" s="1"/>
  <c r="O8" i="2"/>
  <c r="O15" i="2" s="1"/>
  <c r="P8" i="2"/>
  <c r="P11" i="2" s="1"/>
  <c r="Q8" i="2"/>
  <c r="Q11" i="2" s="1"/>
  <c r="R8" i="2"/>
  <c r="R15" i="2" s="1"/>
  <c r="S8" i="2"/>
  <c r="G11" i="2"/>
  <c r="K11" i="2"/>
  <c r="B8" i="2"/>
  <c r="B13" i="2" s="1"/>
  <c r="B15" i="2" l="1"/>
  <c r="Q35" i="2"/>
  <c r="B11" i="2"/>
  <c r="H12" i="2"/>
  <c r="Q15" i="2"/>
  <c r="P15" i="2"/>
  <c r="Q29" i="2"/>
  <c r="L11" i="2"/>
  <c r="Q27" i="2"/>
  <c r="I12" i="2"/>
  <c r="J15" i="2"/>
  <c r="F15" i="2"/>
  <c r="I15" i="2"/>
  <c r="E15" i="2"/>
  <c r="E14" i="2"/>
  <c r="H15" i="2"/>
  <c r="D15" i="2"/>
  <c r="R11" i="2"/>
  <c r="R14" i="2"/>
  <c r="R13" i="2"/>
  <c r="R10" i="2"/>
  <c r="R12" i="2"/>
  <c r="B10" i="2"/>
  <c r="B12" i="2"/>
  <c r="M10" i="2"/>
  <c r="Q10" i="2"/>
  <c r="S14" i="2"/>
  <c r="O14" i="2"/>
  <c r="S13" i="2"/>
  <c r="O13" i="2"/>
  <c r="S12" i="2"/>
  <c r="O12" i="2"/>
  <c r="S11" i="2"/>
  <c r="O11" i="2"/>
  <c r="N10" i="2"/>
  <c r="N14" i="2"/>
  <c r="N12" i="2"/>
  <c r="N13" i="2"/>
  <c r="N11" i="2"/>
  <c r="B14" i="2"/>
  <c r="K10" i="2"/>
  <c r="O10" i="2"/>
  <c r="O16" i="2" s="1"/>
  <c r="S10" i="2"/>
  <c r="S16" i="2" s="1"/>
  <c r="Q14" i="2"/>
  <c r="M14" i="2"/>
  <c r="Q13" i="2"/>
  <c r="M13" i="2"/>
  <c r="Q12" i="2"/>
  <c r="M12" i="2"/>
  <c r="M11" i="2"/>
  <c r="L10" i="2"/>
  <c r="L16" i="2" s="1"/>
  <c r="P10" i="2"/>
  <c r="P14" i="2"/>
  <c r="L14" i="2"/>
  <c r="P13" i="2"/>
  <c r="L13" i="2"/>
  <c r="P12" i="2"/>
  <c r="L12" i="2"/>
  <c r="K12" i="2"/>
  <c r="G10" i="2"/>
  <c r="G12" i="2"/>
  <c r="F10" i="2"/>
  <c r="J10" i="2"/>
  <c r="J13" i="2"/>
  <c r="F13" i="2"/>
  <c r="J11" i="2"/>
  <c r="F11" i="2"/>
  <c r="I13" i="2"/>
  <c r="I11" i="2"/>
  <c r="H10" i="2"/>
  <c r="H13" i="2"/>
  <c r="J12" i="2"/>
  <c r="F12" i="2"/>
  <c r="H11" i="2"/>
  <c r="I10" i="2"/>
  <c r="I16" i="2" s="1"/>
  <c r="K13" i="2"/>
  <c r="G13" i="2"/>
  <c r="E13" i="2"/>
  <c r="E11" i="2"/>
  <c r="E16" i="2" s="1"/>
  <c r="E12" i="2"/>
  <c r="D10" i="2"/>
  <c r="D13" i="2"/>
  <c r="D12" i="2"/>
  <c r="D11" i="2"/>
  <c r="E2" i="1"/>
  <c r="E4" i="1" s="1"/>
  <c r="F2" i="1"/>
  <c r="F5" i="1" s="1"/>
  <c r="G2" i="1"/>
  <c r="G4" i="1" s="1"/>
  <c r="H2" i="1"/>
  <c r="I2" i="1"/>
  <c r="J2" i="1"/>
  <c r="J5" i="1" s="1"/>
  <c r="K2" i="1"/>
  <c r="K4" i="1" s="1"/>
  <c r="L2" i="1"/>
  <c r="M2" i="1"/>
  <c r="M5" i="1" s="1"/>
  <c r="N2" i="1"/>
  <c r="N5" i="1" s="1"/>
  <c r="O2" i="1"/>
  <c r="O4" i="1" s="1"/>
  <c r="D2" i="1"/>
  <c r="M4" i="1"/>
  <c r="L4" i="1"/>
  <c r="I4" i="1"/>
  <c r="H4" i="1"/>
  <c r="F4" i="1"/>
  <c r="D4" i="1"/>
  <c r="C4" i="1"/>
  <c r="O5" i="1"/>
  <c r="L5" i="1"/>
  <c r="I5" i="1"/>
  <c r="H5" i="1"/>
  <c r="E5" i="1"/>
  <c r="D5" i="1"/>
  <c r="C5" i="1"/>
  <c r="J16" i="2" l="1"/>
  <c r="H16" i="2"/>
  <c r="F16" i="2"/>
  <c r="Q16" i="2"/>
  <c r="D16" i="2"/>
  <c r="K16" i="2"/>
  <c r="R16" i="2"/>
  <c r="G16" i="2"/>
  <c r="P16" i="2"/>
  <c r="N16" i="2"/>
  <c r="M16" i="2"/>
  <c r="B16" i="2"/>
  <c r="K5" i="1"/>
  <c r="G5" i="1"/>
  <c r="N4" i="1"/>
  <c r="J4" i="1"/>
  <c r="B7" i="1"/>
  <c r="B3" i="1"/>
  <c r="F3" i="1"/>
  <c r="J3" i="1"/>
  <c r="N3" i="1"/>
  <c r="B5" i="1"/>
  <c r="B10" i="1" s="1"/>
  <c r="C3" i="1"/>
  <c r="G3" i="1"/>
  <c r="K3" i="1"/>
  <c r="O3" i="1"/>
  <c r="D3" i="1"/>
  <c r="H3" i="1"/>
  <c r="L3" i="1"/>
  <c r="B4" i="1"/>
  <c r="B6" i="1"/>
  <c r="E3" i="1"/>
  <c r="I3" i="1"/>
  <c r="M3" i="1"/>
  <c r="B9" i="1" l="1"/>
  <c r="B8" i="1"/>
  <c r="F11" i="1" s="1"/>
  <c r="F12" i="1" s="1"/>
  <c r="B11" i="1"/>
  <c r="D11" i="1" s="1"/>
  <c r="B12" i="1" l="1"/>
  <c r="D12" i="1" l="1"/>
  <c r="C10" i="2"/>
  <c r="C14" i="2" l="1"/>
  <c r="C12" i="2"/>
  <c r="C13" i="2"/>
  <c r="C11" i="2"/>
  <c r="C16" i="2" l="1"/>
</calcChain>
</file>

<file path=xl/sharedStrings.xml><?xml version="1.0" encoding="utf-8"?>
<sst xmlns="http://schemas.openxmlformats.org/spreadsheetml/2006/main" count="151" uniqueCount="84">
  <si>
    <t>x</t>
  </si>
  <si>
    <t>y</t>
  </si>
  <si>
    <t>x2</t>
  </si>
  <si>
    <t>y2</t>
  </si>
  <si>
    <t>xy</t>
  </si>
  <si>
    <t>&lt;x&gt;</t>
  </si>
  <si>
    <t>&lt;y&gt;</t>
  </si>
  <si>
    <t>&lt;x2&gt;</t>
  </si>
  <si>
    <t>&lt;y2&gt;</t>
  </si>
  <si>
    <t>&lt;xy&gt;</t>
  </si>
  <si>
    <t>b</t>
  </si>
  <si>
    <t>a</t>
  </si>
  <si>
    <t>k</t>
  </si>
  <si>
    <t>sigma</t>
  </si>
  <si>
    <t>фон</t>
  </si>
  <si>
    <t>частиц1</t>
  </si>
  <si>
    <t>частиц2</t>
  </si>
  <si>
    <t>частиц3</t>
  </si>
  <si>
    <t>частиц4</t>
  </si>
  <si>
    <t>частиц5</t>
  </si>
  <si>
    <t>частиц6</t>
  </si>
  <si>
    <t>ничего</t>
  </si>
  <si>
    <t>Pb1</t>
  </si>
  <si>
    <t>Pb2</t>
  </si>
  <si>
    <t>Pb3</t>
  </si>
  <si>
    <t>Pb4</t>
  </si>
  <si>
    <t>Pb5</t>
  </si>
  <si>
    <t>Pb6</t>
  </si>
  <si>
    <t>Al1</t>
  </si>
  <si>
    <t>Al2</t>
  </si>
  <si>
    <t>Al3</t>
  </si>
  <si>
    <t>Al4</t>
  </si>
  <si>
    <t>Al5</t>
  </si>
  <si>
    <t>Fe1</t>
  </si>
  <si>
    <t>Fe2</t>
  </si>
  <si>
    <t>Fe3</t>
  </si>
  <si>
    <t>Fe4</t>
  </si>
  <si>
    <t>Fe5</t>
  </si>
  <si>
    <t>avg</t>
  </si>
  <si>
    <t>1-avg</t>
  </si>
  <si>
    <t>2-avg</t>
  </si>
  <si>
    <t>3-avg</t>
  </si>
  <si>
    <t>4-avg</t>
  </si>
  <si>
    <t>5-avg</t>
  </si>
  <si>
    <t>6-avg</t>
  </si>
  <si>
    <t>Pb $\times$ 1</t>
  </si>
  <si>
    <t>Pb $\times$ 2</t>
  </si>
  <si>
    <t>Pb $\times$ 3</t>
  </si>
  <si>
    <t>Pb $\times$ 4</t>
  </si>
  <si>
    <t>Pb $\times$ 5</t>
  </si>
  <si>
    <t>Pb $\times$ 6</t>
  </si>
  <si>
    <t>Al $\times$ 1</t>
  </si>
  <si>
    <t>Al $\times$ 2</t>
  </si>
  <si>
    <t>Al $\times$ 4</t>
  </si>
  <si>
    <t>Al $\times$ 5</t>
  </si>
  <si>
    <t>Fe $\times$ 1</t>
  </si>
  <si>
    <t>Fe $\times$ 2</t>
  </si>
  <si>
    <t>Fe $\times$ 3</t>
  </si>
  <si>
    <t>Fe $\times$ 4</t>
  </si>
  <si>
    <t>Fe $\times$ 5</t>
  </si>
  <si>
    <t>N</t>
  </si>
  <si>
    <t>сред.</t>
  </si>
  <si>
    <t>$\sigma_N$</t>
  </si>
  <si>
    <t>$N$</t>
  </si>
  <si>
    <t>Al $\times$ 3</t>
  </si>
  <si>
    <t>Фон</t>
  </si>
  <si>
    <t>Ничего</t>
  </si>
  <si>
    <t>Pb</t>
  </si>
  <si>
    <t>Al</t>
  </si>
  <si>
    <t>Fe</t>
  </si>
  <si>
    <t>Материал</t>
  </si>
  <si>
    <t>ln N</t>
  </si>
  <si>
    <t>N-фон</t>
  </si>
  <si>
    <t>l</t>
  </si>
  <si>
    <t>n</t>
  </si>
  <si>
    <t>sigma l</t>
  </si>
  <si>
    <t>N0 - фон</t>
  </si>
  <si>
    <t>N0 / N</t>
  </si>
  <si>
    <t>sigma др</t>
  </si>
  <si>
    <t>sigma N</t>
  </si>
  <si>
    <t xml:space="preserve">sigma ln </t>
  </si>
  <si>
    <t>$\mu$, $\text{см}^{-1}$</t>
  </si>
  <si>
    <t>$\sigma_\mu$, $\text{см}^{-1}$</t>
  </si>
  <si>
    <t>$E_\gamma$, МэВ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</si>
</sst>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K12" sqref="K12"/>
    </sheetView>
  </sheetViews>
  <sheetFormatPr defaultRowHeight="14.4" x14ac:dyDescent="0.3"/>
  <sheetData>
    <row r="1" spans="1:15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3">
      <c r="A2" t="s">
        <v>1</v>
      </c>
      <c r="B2">
        <v>1</v>
      </c>
      <c r="C2">
        <v>4</v>
      </c>
      <c r="D2">
        <f>D1*D1</f>
        <v>9</v>
      </c>
      <c r="E2">
        <f t="shared" ref="E2:O2" si="0">E1*E1</f>
        <v>16</v>
      </c>
      <c r="F2">
        <f t="shared" si="0"/>
        <v>25</v>
      </c>
      <c r="G2">
        <f t="shared" si="0"/>
        <v>36</v>
      </c>
      <c r="H2">
        <f t="shared" si="0"/>
        <v>49</v>
      </c>
      <c r="I2">
        <f t="shared" si="0"/>
        <v>64</v>
      </c>
      <c r="J2">
        <f t="shared" si="0"/>
        <v>81</v>
      </c>
      <c r="K2">
        <f t="shared" si="0"/>
        <v>100</v>
      </c>
      <c r="L2">
        <f t="shared" si="0"/>
        <v>121</v>
      </c>
      <c r="M2">
        <f t="shared" si="0"/>
        <v>144</v>
      </c>
      <c r="N2">
        <f t="shared" si="0"/>
        <v>169</v>
      </c>
      <c r="O2">
        <f t="shared" si="0"/>
        <v>196</v>
      </c>
    </row>
    <row r="3" spans="1:15" x14ac:dyDescent="0.3">
      <c r="A3" t="s">
        <v>2</v>
      </c>
      <c r="B3">
        <f>B1*B1</f>
        <v>1</v>
      </c>
      <c r="C3">
        <f t="shared" ref="C3:O4" si="1">C1*C1</f>
        <v>4</v>
      </c>
      <c r="D3">
        <f t="shared" si="1"/>
        <v>9</v>
      </c>
      <c r="E3">
        <f t="shared" si="1"/>
        <v>16</v>
      </c>
      <c r="F3">
        <f t="shared" si="1"/>
        <v>25</v>
      </c>
      <c r="G3">
        <f t="shared" si="1"/>
        <v>36</v>
      </c>
      <c r="H3">
        <f t="shared" si="1"/>
        <v>49</v>
      </c>
      <c r="I3">
        <f t="shared" si="1"/>
        <v>64</v>
      </c>
      <c r="J3">
        <f t="shared" si="1"/>
        <v>81</v>
      </c>
      <c r="K3">
        <f t="shared" si="1"/>
        <v>100</v>
      </c>
      <c r="L3">
        <f t="shared" si="1"/>
        <v>121</v>
      </c>
      <c r="M3">
        <f t="shared" si="1"/>
        <v>144</v>
      </c>
      <c r="N3">
        <f t="shared" si="1"/>
        <v>169</v>
      </c>
      <c r="O3">
        <f t="shared" si="1"/>
        <v>196</v>
      </c>
    </row>
    <row r="4" spans="1:15" x14ac:dyDescent="0.3">
      <c r="A4" t="s">
        <v>3</v>
      </c>
      <c r="B4">
        <f>B2*B2</f>
        <v>1</v>
      </c>
      <c r="C4">
        <f t="shared" si="1"/>
        <v>16</v>
      </c>
      <c r="D4">
        <f t="shared" si="1"/>
        <v>81</v>
      </c>
      <c r="E4">
        <f t="shared" si="1"/>
        <v>256</v>
      </c>
      <c r="F4">
        <f t="shared" si="1"/>
        <v>625</v>
      </c>
      <c r="G4">
        <f t="shared" si="1"/>
        <v>1296</v>
      </c>
      <c r="H4">
        <f t="shared" si="1"/>
        <v>2401</v>
      </c>
      <c r="I4">
        <f t="shared" si="1"/>
        <v>4096</v>
      </c>
      <c r="J4">
        <f t="shared" si="1"/>
        <v>6561</v>
      </c>
      <c r="K4">
        <f t="shared" si="1"/>
        <v>10000</v>
      </c>
      <c r="L4">
        <f t="shared" si="1"/>
        <v>14641</v>
      </c>
      <c r="M4">
        <f t="shared" si="1"/>
        <v>20736</v>
      </c>
      <c r="N4">
        <f t="shared" si="1"/>
        <v>28561</v>
      </c>
      <c r="O4">
        <f t="shared" si="1"/>
        <v>38416</v>
      </c>
    </row>
    <row r="5" spans="1:15" x14ac:dyDescent="0.3">
      <c r="A5" t="s">
        <v>4</v>
      </c>
      <c r="B5">
        <f>B1*B2</f>
        <v>1</v>
      </c>
      <c r="C5">
        <f t="shared" ref="C5:O5" si="2">C1*C2</f>
        <v>8</v>
      </c>
      <c r="D5">
        <f t="shared" si="2"/>
        <v>27</v>
      </c>
      <c r="E5">
        <f t="shared" si="2"/>
        <v>64</v>
      </c>
      <c r="F5">
        <f t="shared" si="2"/>
        <v>125</v>
      </c>
      <c r="G5">
        <f t="shared" si="2"/>
        <v>216</v>
      </c>
      <c r="H5">
        <f t="shared" si="2"/>
        <v>343</v>
      </c>
      <c r="I5">
        <f t="shared" si="2"/>
        <v>512</v>
      </c>
      <c r="J5">
        <f t="shared" si="2"/>
        <v>729</v>
      </c>
      <c r="K5">
        <f t="shared" si="2"/>
        <v>1000</v>
      </c>
      <c r="L5">
        <f t="shared" si="2"/>
        <v>1331</v>
      </c>
      <c r="M5">
        <f t="shared" si="2"/>
        <v>1728</v>
      </c>
      <c r="N5">
        <f t="shared" si="2"/>
        <v>2197</v>
      </c>
      <c r="O5">
        <f t="shared" si="2"/>
        <v>2744</v>
      </c>
    </row>
    <row r="6" spans="1:15" x14ac:dyDescent="0.3">
      <c r="A6" t="s">
        <v>5</v>
      </c>
      <c r="B6">
        <f>SUM(B1:O1)/14</f>
        <v>7.5</v>
      </c>
    </row>
    <row r="7" spans="1:15" x14ac:dyDescent="0.3">
      <c r="A7" t="s">
        <v>6</v>
      </c>
      <c r="B7">
        <f>SUM(B2:O2)/14</f>
        <v>72.5</v>
      </c>
    </row>
    <row r="8" spans="1:15" x14ac:dyDescent="0.3">
      <c r="A8" t="s">
        <v>7</v>
      </c>
      <c r="B8">
        <f>SUM(B3:O3)/14</f>
        <v>72.5</v>
      </c>
    </row>
    <row r="9" spans="1:15" x14ac:dyDescent="0.3">
      <c r="A9" t="s">
        <v>8</v>
      </c>
      <c r="B9">
        <f>SUM(B4:O4)/14</f>
        <v>9120.5</v>
      </c>
    </row>
    <row r="10" spans="1:15" x14ac:dyDescent="0.3">
      <c r="A10" t="s">
        <v>9</v>
      </c>
      <c r="B10">
        <f>SUM(B5:O5)/14</f>
        <v>787.5</v>
      </c>
    </row>
    <row r="11" spans="1:15" x14ac:dyDescent="0.3">
      <c r="A11" t="s">
        <v>10</v>
      </c>
      <c r="B11">
        <f>(B10-B6*B7)/(B8-B6*B6)</f>
        <v>15</v>
      </c>
      <c r="C11" t="s">
        <v>11</v>
      </c>
      <c r="D11">
        <f>B7-B11*B6</f>
        <v>-40</v>
      </c>
      <c r="E11" t="s">
        <v>12</v>
      </c>
      <c r="F11">
        <f>B10/B8</f>
        <v>10.862068965517242</v>
      </c>
    </row>
    <row r="12" spans="1:15" x14ac:dyDescent="0.3">
      <c r="A12" t="s">
        <v>13</v>
      </c>
      <c r="B12">
        <f>SQRT(((B9-B7*B7)/(B8-B6*B6) - B11*B11)/14)</f>
        <v>0.95618288746751534</v>
      </c>
      <c r="C12" t="s">
        <v>13</v>
      </c>
      <c r="D12">
        <f>B12*SQRT(B8)</f>
        <v>8.1416039135857226</v>
      </c>
      <c r="E12" t="s">
        <v>13</v>
      </c>
      <c r="F12">
        <f>SQRT((B9/B8) - F11*F11)/SQRT(15)</f>
        <v>0.72182443795090911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topLeftCell="L23" workbookViewId="0">
      <selection activeCell="U42" sqref="U42:X45"/>
    </sheetView>
  </sheetViews>
  <sheetFormatPr defaultRowHeight="14.4" x14ac:dyDescent="0.3"/>
  <cols>
    <col min="2" max="2" width="11.5546875" customWidth="1"/>
    <col min="3" max="3" width="20.6640625" customWidth="1"/>
    <col min="12" max="12" width="9" customWidth="1"/>
    <col min="22" max="22" width="23.33203125" customWidth="1"/>
    <col min="23" max="23" width="29.21875" customWidth="1"/>
  </cols>
  <sheetData>
    <row r="1" spans="1:19" x14ac:dyDescent="0.3">
      <c r="B1" t="s">
        <v>14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</row>
    <row r="2" spans="1:19" x14ac:dyDescent="0.3">
      <c r="A2" t="s">
        <v>15</v>
      </c>
      <c r="B2">
        <v>203</v>
      </c>
      <c r="C2">
        <v>234343</v>
      </c>
      <c r="D2">
        <v>100453</v>
      </c>
      <c r="E2">
        <v>48900</v>
      </c>
      <c r="F2">
        <v>28327</v>
      </c>
      <c r="G2">
        <v>15940</v>
      </c>
      <c r="H2">
        <v>9371</v>
      </c>
      <c r="I2">
        <v>5352</v>
      </c>
      <c r="J2">
        <v>140537</v>
      </c>
      <c r="K2">
        <v>77995</v>
      </c>
      <c r="L2">
        <v>46659</v>
      </c>
      <c r="M2">
        <v>29288</v>
      </c>
      <c r="N2">
        <v>18081</v>
      </c>
      <c r="O2">
        <v>110896</v>
      </c>
      <c r="P2">
        <v>51552</v>
      </c>
      <c r="Q2">
        <v>26273</v>
      </c>
      <c r="R2">
        <v>14290</v>
      </c>
      <c r="S2">
        <v>7698</v>
      </c>
    </row>
    <row r="3" spans="1:19" x14ac:dyDescent="0.3">
      <c r="A3" t="s">
        <v>16</v>
      </c>
      <c r="B3">
        <v>147</v>
      </c>
      <c r="C3">
        <v>218352</v>
      </c>
      <c r="D3">
        <v>101834</v>
      </c>
      <c r="E3">
        <v>48500</v>
      </c>
      <c r="F3">
        <v>28380</v>
      </c>
      <c r="G3">
        <v>15924</v>
      </c>
      <c r="H3">
        <v>9208</v>
      </c>
      <c r="I3">
        <v>5382</v>
      </c>
      <c r="J3">
        <v>137941</v>
      </c>
      <c r="K3">
        <v>76577</v>
      </c>
      <c r="L3">
        <v>47138</v>
      </c>
      <c r="M3">
        <v>28684</v>
      </c>
      <c r="N3">
        <v>18186</v>
      </c>
      <c r="O3">
        <v>109376</v>
      </c>
      <c r="P3">
        <v>51164</v>
      </c>
      <c r="Q3">
        <v>26623</v>
      </c>
      <c r="R3">
        <v>14310</v>
      </c>
      <c r="S3">
        <v>7518</v>
      </c>
    </row>
    <row r="4" spans="1:19" x14ac:dyDescent="0.3">
      <c r="A4" t="s">
        <v>17</v>
      </c>
      <c r="B4">
        <v>125</v>
      </c>
      <c r="C4">
        <v>216670</v>
      </c>
      <c r="D4">
        <v>102961</v>
      </c>
      <c r="E4">
        <v>49295</v>
      </c>
      <c r="F4">
        <v>28923</v>
      </c>
      <c r="G4">
        <v>16572</v>
      </c>
      <c r="H4">
        <v>9401</v>
      </c>
      <c r="I4">
        <v>5228</v>
      </c>
      <c r="J4">
        <v>135938</v>
      </c>
      <c r="K4">
        <v>77098</v>
      </c>
      <c r="L4">
        <v>47659</v>
      </c>
      <c r="M4">
        <v>28929</v>
      </c>
      <c r="N4">
        <v>17906</v>
      </c>
      <c r="O4">
        <v>107953</v>
      </c>
      <c r="P4">
        <v>51418</v>
      </c>
      <c r="Q4">
        <v>27229</v>
      </c>
      <c r="R4">
        <v>14378</v>
      </c>
      <c r="S4">
        <v>7796</v>
      </c>
    </row>
    <row r="5" spans="1:19" x14ac:dyDescent="0.3">
      <c r="A5" t="s">
        <v>18</v>
      </c>
      <c r="B5">
        <v>150</v>
      </c>
      <c r="C5">
        <v>213734</v>
      </c>
      <c r="D5">
        <v>101361</v>
      </c>
      <c r="E5">
        <v>49013</v>
      </c>
      <c r="F5">
        <v>29132</v>
      </c>
      <c r="G5">
        <v>16382</v>
      </c>
      <c r="H5">
        <v>9559</v>
      </c>
      <c r="I5">
        <v>5457</v>
      </c>
      <c r="J5">
        <v>134019</v>
      </c>
      <c r="K5">
        <v>77810</v>
      </c>
      <c r="L5">
        <v>47554</v>
      </c>
      <c r="M5">
        <v>29515</v>
      </c>
      <c r="N5">
        <v>18232</v>
      </c>
      <c r="O5">
        <v>107823</v>
      </c>
      <c r="P5">
        <v>51574</v>
      </c>
      <c r="Q5">
        <v>26873</v>
      </c>
      <c r="R5">
        <v>14429</v>
      </c>
      <c r="S5">
        <v>7845</v>
      </c>
    </row>
    <row r="6" spans="1:19" x14ac:dyDescent="0.3">
      <c r="A6" t="s">
        <v>19</v>
      </c>
      <c r="B6">
        <v>135</v>
      </c>
      <c r="C6">
        <v>212525</v>
      </c>
      <c r="D6">
        <v>102024</v>
      </c>
      <c r="E6">
        <v>48813</v>
      </c>
      <c r="F6">
        <v>28522</v>
      </c>
      <c r="G6">
        <v>16068</v>
      </c>
      <c r="H6">
        <v>9337</v>
      </c>
      <c r="I6">
        <v>5322</v>
      </c>
      <c r="J6">
        <v>136044</v>
      </c>
      <c r="K6">
        <v>77104</v>
      </c>
      <c r="L6">
        <v>47802</v>
      </c>
      <c r="M6">
        <v>29010</v>
      </c>
      <c r="N6">
        <v>17729</v>
      </c>
      <c r="O6">
        <v>106416</v>
      </c>
      <c r="P6">
        <v>51840</v>
      </c>
      <c r="Q6">
        <v>27231</v>
      </c>
      <c r="R6">
        <v>14485</v>
      </c>
      <c r="S6">
        <v>8149</v>
      </c>
    </row>
    <row r="7" spans="1:19" x14ac:dyDescent="0.3">
      <c r="A7" t="s">
        <v>20</v>
      </c>
      <c r="B7">
        <v>155</v>
      </c>
      <c r="C7">
        <v>212681</v>
      </c>
      <c r="D7">
        <v>101280</v>
      </c>
      <c r="E7">
        <v>49041</v>
      </c>
      <c r="F7">
        <v>28859</v>
      </c>
      <c r="G7">
        <v>16341</v>
      </c>
      <c r="H7">
        <v>9432</v>
      </c>
      <c r="I7">
        <v>5387</v>
      </c>
      <c r="J7">
        <v>138171</v>
      </c>
      <c r="K7">
        <v>77636</v>
      </c>
      <c r="L7">
        <v>47239</v>
      </c>
      <c r="M7">
        <v>29117</v>
      </c>
      <c r="N7">
        <v>17971</v>
      </c>
      <c r="O7">
        <v>105461</v>
      </c>
      <c r="P7">
        <v>51451</v>
      </c>
      <c r="Q7">
        <v>29740</v>
      </c>
      <c r="R7">
        <v>14357</v>
      </c>
      <c r="S7">
        <v>7749</v>
      </c>
    </row>
    <row r="8" spans="1:19" x14ac:dyDescent="0.3">
      <c r="A8" t="s">
        <v>38</v>
      </c>
      <c r="B8">
        <f>SUM(B2:B7)/6</f>
        <v>152.5</v>
      </c>
      <c r="C8">
        <f t="shared" ref="C8:S8" si="0">SUM(C2:C7)/6</f>
        <v>218050.83333333334</v>
      </c>
      <c r="D8">
        <f t="shared" si="0"/>
        <v>101652.16666666667</v>
      </c>
      <c r="E8">
        <f t="shared" si="0"/>
        <v>48927</v>
      </c>
      <c r="F8">
        <f t="shared" si="0"/>
        <v>28690.5</v>
      </c>
      <c r="G8">
        <f t="shared" si="0"/>
        <v>16204.5</v>
      </c>
      <c r="H8">
        <f t="shared" si="0"/>
        <v>9384.6666666666661</v>
      </c>
      <c r="I8">
        <f t="shared" si="0"/>
        <v>5354.666666666667</v>
      </c>
      <c r="J8">
        <f t="shared" si="0"/>
        <v>137108.33333333334</v>
      </c>
      <c r="K8">
        <f t="shared" si="0"/>
        <v>77370</v>
      </c>
      <c r="L8">
        <f t="shared" si="0"/>
        <v>47341.833333333336</v>
      </c>
      <c r="M8">
        <f t="shared" si="0"/>
        <v>29090.5</v>
      </c>
      <c r="N8">
        <f t="shared" si="0"/>
        <v>18017.5</v>
      </c>
      <c r="O8">
        <f t="shared" si="0"/>
        <v>107987.5</v>
      </c>
      <c r="P8">
        <f t="shared" si="0"/>
        <v>51499.833333333336</v>
      </c>
      <c r="Q8">
        <f t="shared" si="0"/>
        <v>27328.166666666668</v>
      </c>
      <c r="R8">
        <f t="shared" si="0"/>
        <v>14374.833333333334</v>
      </c>
      <c r="S8">
        <f t="shared" si="0"/>
        <v>7792.5</v>
      </c>
    </row>
    <row r="10" spans="1:19" x14ac:dyDescent="0.3">
      <c r="A10" t="s">
        <v>39</v>
      </c>
      <c r="B10">
        <f>ABS(B2-$B$8)</f>
        <v>50.5</v>
      </c>
      <c r="C10">
        <f>ABS(C2-$C$8)</f>
        <v>16292.166666666657</v>
      </c>
      <c r="D10">
        <f>ABS(D2-$D$8)</f>
        <v>1199.1666666666715</v>
      </c>
      <c r="E10">
        <f>ABS(E2-$E$8)</f>
        <v>27</v>
      </c>
      <c r="F10">
        <f>ABS(F2-$F$8)</f>
        <v>363.5</v>
      </c>
      <c r="G10">
        <f>ABS(G2-$G$8)</f>
        <v>264.5</v>
      </c>
      <c r="H10">
        <f>ABS(H2-$H$8)</f>
        <v>13.66666666666606</v>
      </c>
      <c r="I10">
        <f>ABS(I2-$I$8)</f>
        <v>2.6666666666669698</v>
      </c>
      <c r="J10">
        <f>ABS(J2-$J$8)</f>
        <v>3428.666666666657</v>
      </c>
      <c r="K10">
        <f>ABS(K2-$K$8)</f>
        <v>625</v>
      </c>
      <c r="L10">
        <f>ABS(L2-$L$8)</f>
        <v>682.83333333333576</v>
      </c>
      <c r="M10">
        <f>ABS(M2-$M$8)</f>
        <v>197.5</v>
      </c>
      <c r="N10">
        <f>ABS(N2-$N$8)</f>
        <v>63.5</v>
      </c>
      <c r="O10">
        <f>ABS(O2-$O$8)</f>
        <v>2908.5</v>
      </c>
      <c r="P10">
        <f>ABS(P2-$P$8)</f>
        <v>52.166666666664241</v>
      </c>
      <c r="Q10">
        <f>ABS(Q2-$Q$8)</f>
        <v>1055.1666666666679</v>
      </c>
      <c r="R10">
        <f>ABS(R2-$R$8)</f>
        <v>84.83333333333394</v>
      </c>
      <c r="S10">
        <f>ABS(S2-$S$8)</f>
        <v>94.5</v>
      </c>
    </row>
    <row r="11" spans="1:19" x14ac:dyDescent="0.3">
      <c r="A11" t="s">
        <v>40</v>
      </c>
      <c r="B11">
        <f t="shared" ref="B11:B15" si="1">ABS(B3-$B$8)</f>
        <v>5.5</v>
      </c>
      <c r="C11">
        <f>ABS(C3-$C$8)</f>
        <v>301.16666666665697</v>
      </c>
      <c r="D11">
        <f t="shared" ref="D11:D15" si="2">ABS(D3-$D$8)</f>
        <v>181.83333333332848</v>
      </c>
      <c r="E11">
        <f t="shared" ref="E11:E15" si="3">ABS(E3-$E$8)</f>
        <v>427</v>
      </c>
      <c r="F11">
        <f t="shared" ref="F11:F15" si="4">ABS(F3-$F$8)</f>
        <v>310.5</v>
      </c>
      <c r="G11">
        <f t="shared" ref="G11:G15" si="5">ABS(G3-$G$8)</f>
        <v>280.5</v>
      </c>
      <c r="H11">
        <f t="shared" ref="H11:H15" si="6">ABS(H3-$H$8)</f>
        <v>176.66666666666606</v>
      </c>
      <c r="I11">
        <f t="shared" ref="I11:I15" si="7">ABS(I3-$I$8)</f>
        <v>27.33333333333303</v>
      </c>
      <c r="J11">
        <f t="shared" ref="J11:J15" si="8">ABS(J3-$J$8)</f>
        <v>832.66666666665697</v>
      </c>
      <c r="K11">
        <f t="shared" ref="K11:K15" si="9">ABS(K3-$K$8)</f>
        <v>793</v>
      </c>
      <c r="L11">
        <f t="shared" ref="L11:L15" si="10">ABS(L3-$L$8)</f>
        <v>203.83333333333576</v>
      </c>
      <c r="M11">
        <f t="shared" ref="M11:M15" si="11">ABS(M3-$M$8)</f>
        <v>406.5</v>
      </c>
      <c r="N11">
        <f t="shared" ref="N11:N15" si="12">ABS(N3-$N$8)</f>
        <v>168.5</v>
      </c>
      <c r="O11">
        <f t="shared" ref="O11:O15" si="13">ABS(O3-$O$8)</f>
        <v>1388.5</v>
      </c>
      <c r="P11">
        <f t="shared" ref="P11:P15" si="14">ABS(P3-$P$8)</f>
        <v>335.83333333333576</v>
      </c>
      <c r="Q11">
        <f t="shared" ref="Q11:Q15" si="15">ABS(Q3-$Q$8)</f>
        <v>705.16666666666788</v>
      </c>
      <c r="R11">
        <f t="shared" ref="R11:R15" si="16">ABS(R3-$R$8)</f>
        <v>64.83333333333394</v>
      </c>
      <c r="S11">
        <f t="shared" ref="S11:S15" si="17">ABS(S3-$S$8)</f>
        <v>274.5</v>
      </c>
    </row>
    <row r="12" spans="1:19" x14ac:dyDescent="0.3">
      <c r="A12" t="s">
        <v>41</v>
      </c>
      <c r="B12">
        <f t="shared" si="1"/>
        <v>27.5</v>
      </c>
      <c r="C12">
        <f t="shared" ref="C12:C15" si="18">ABS(C4-$C$8)</f>
        <v>1380.833333333343</v>
      </c>
      <c r="D12">
        <f t="shared" si="2"/>
        <v>1308.8333333333285</v>
      </c>
      <c r="E12">
        <f t="shared" si="3"/>
        <v>368</v>
      </c>
      <c r="F12">
        <f t="shared" si="4"/>
        <v>232.5</v>
      </c>
      <c r="G12">
        <f t="shared" si="5"/>
        <v>367.5</v>
      </c>
      <c r="H12">
        <f t="shared" si="6"/>
        <v>16.33333333333394</v>
      </c>
      <c r="I12">
        <f t="shared" si="7"/>
        <v>126.66666666666697</v>
      </c>
      <c r="J12">
        <f t="shared" si="8"/>
        <v>1170.333333333343</v>
      </c>
      <c r="K12">
        <f t="shared" si="9"/>
        <v>272</v>
      </c>
      <c r="L12">
        <f t="shared" si="10"/>
        <v>317.16666666666424</v>
      </c>
      <c r="M12">
        <f t="shared" si="11"/>
        <v>161.5</v>
      </c>
      <c r="N12">
        <f t="shared" si="12"/>
        <v>111.5</v>
      </c>
      <c r="O12">
        <f t="shared" si="13"/>
        <v>34.5</v>
      </c>
      <c r="P12">
        <f t="shared" si="14"/>
        <v>81.833333333335759</v>
      </c>
      <c r="Q12">
        <f t="shared" si="15"/>
        <v>99.166666666667879</v>
      </c>
      <c r="R12">
        <f t="shared" si="16"/>
        <v>3.1666666666660603</v>
      </c>
      <c r="S12">
        <f t="shared" si="17"/>
        <v>3.5</v>
      </c>
    </row>
    <row r="13" spans="1:19" x14ac:dyDescent="0.3">
      <c r="A13" t="s">
        <v>42</v>
      </c>
      <c r="B13">
        <f t="shared" si="1"/>
        <v>2.5</v>
      </c>
      <c r="C13">
        <f t="shared" si="18"/>
        <v>4316.833333333343</v>
      </c>
      <c r="D13">
        <f t="shared" si="2"/>
        <v>291.16666666667152</v>
      </c>
      <c r="E13">
        <f t="shared" si="3"/>
        <v>86</v>
      </c>
      <c r="F13">
        <f t="shared" si="4"/>
        <v>441.5</v>
      </c>
      <c r="G13">
        <f t="shared" si="5"/>
        <v>177.5</v>
      </c>
      <c r="H13">
        <f t="shared" si="6"/>
        <v>174.33333333333394</v>
      </c>
      <c r="I13">
        <f t="shared" si="7"/>
        <v>102.33333333333303</v>
      </c>
      <c r="J13">
        <f t="shared" si="8"/>
        <v>3089.333333333343</v>
      </c>
      <c r="K13">
        <f t="shared" si="9"/>
        <v>440</v>
      </c>
      <c r="L13">
        <f t="shared" si="10"/>
        <v>212.16666666666424</v>
      </c>
      <c r="M13">
        <f t="shared" si="11"/>
        <v>424.5</v>
      </c>
      <c r="N13">
        <f t="shared" si="12"/>
        <v>214.5</v>
      </c>
      <c r="O13">
        <f t="shared" si="13"/>
        <v>164.5</v>
      </c>
      <c r="P13">
        <f t="shared" si="14"/>
        <v>74.166666666664241</v>
      </c>
      <c r="Q13">
        <f t="shared" si="15"/>
        <v>455.16666666666788</v>
      </c>
      <c r="R13">
        <f t="shared" si="16"/>
        <v>54.16666666666606</v>
      </c>
      <c r="S13">
        <f t="shared" si="17"/>
        <v>52.5</v>
      </c>
    </row>
    <row r="14" spans="1:19" x14ac:dyDescent="0.3">
      <c r="A14" t="s">
        <v>43</v>
      </c>
      <c r="B14">
        <f t="shared" si="1"/>
        <v>17.5</v>
      </c>
      <c r="C14">
        <f t="shared" si="18"/>
        <v>5525.833333333343</v>
      </c>
      <c r="D14">
        <f t="shared" si="2"/>
        <v>371.83333333332848</v>
      </c>
      <c r="E14">
        <f t="shared" si="3"/>
        <v>114</v>
      </c>
      <c r="F14">
        <f t="shared" si="4"/>
        <v>168.5</v>
      </c>
      <c r="G14">
        <f t="shared" si="5"/>
        <v>136.5</v>
      </c>
      <c r="H14">
        <f t="shared" si="6"/>
        <v>47.66666666666606</v>
      </c>
      <c r="I14">
        <f t="shared" si="7"/>
        <v>32.66666666666697</v>
      </c>
      <c r="J14">
        <f t="shared" si="8"/>
        <v>1064.333333333343</v>
      </c>
      <c r="K14">
        <f t="shared" si="9"/>
        <v>266</v>
      </c>
      <c r="L14">
        <f t="shared" si="10"/>
        <v>460.16666666666424</v>
      </c>
      <c r="M14">
        <f t="shared" si="11"/>
        <v>80.5</v>
      </c>
      <c r="N14">
        <f t="shared" si="12"/>
        <v>288.5</v>
      </c>
      <c r="O14">
        <f t="shared" si="13"/>
        <v>1571.5</v>
      </c>
      <c r="P14">
        <f t="shared" si="14"/>
        <v>340.16666666666424</v>
      </c>
      <c r="Q14">
        <f t="shared" si="15"/>
        <v>97.166666666667879</v>
      </c>
      <c r="R14">
        <f t="shared" si="16"/>
        <v>110.16666666666606</v>
      </c>
      <c r="S14">
        <f t="shared" si="17"/>
        <v>356.5</v>
      </c>
    </row>
    <row r="15" spans="1:19" x14ac:dyDescent="0.3">
      <c r="A15" t="s">
        <v>44</v>
      </c>
      <c r="B15">
        <f t="shared" si="1"/>
        <v>2.5</v>
      </c>
      <c r="C15">
        <f t="shared" si="18"/>
        <v>5369.833333333343</v>
      </c>
      <c r="D15">
        <f t="shared" si="2"/>
        <v>372.16666666667152</v>
      </c>
      <c r="E15">
        <f t="shared" si="3"/>
        <v>114</v>
      </c>
      <c r="F15">
        <f t="shared" si="4"/>
        <v>168.5</v>
      </c>
      <c r="G15">
        <f t="shared" si="5"/>
        <v>136.5</v>
      </c>
      <c r="H15">
        <f t="shared" si="6"/>
        <v>47.33333333333394</v>
      </c>
      <c r="I15">
        <f t="shared" si="7"/>
        <v>32.33333333333303</v>
      </c>
      <c r="J15">
        <f t="shared" si="8"/>
        <v>1062.666666666657</v>
      </c>
      <c r="K15">
        <f t="shared" si="9"/>
        <v>266</v>
      </c>
      <c r="L15">
        <f t="shared" si="10"/>
        <v>102.83333333333576</v>
      </c>
      <c r="M15">
        <f t="shared" si="11"/>
        <v>26.5</v>
      </c>
      <c r="N15">
        <f t="shared" si="12"/>
        <v>46.5</v>
      </c>
      <c r="O15">
        <f t="shared" si="13"/>
        <v>2526.5</v>
      </c>
      <c r="P15">
        <f t="shared" si="14"/>
        <v>48.833333333335759</v>
      </c>
      <c r="Q15">
        <f t="shared" si="15"/>
        <v>2411.8333333333321</v>
      </c>
      <c r="R15">
        <f t="shared" si="16"/>
        <v>17.83333333333394</v>
      </c>
      <c r="S15">
        <f t="shared" si="17"/>
        <v>43.5</v>
      </c>
    </row>
    <row r="16" spans="1:19" x14ac:dyDescent="0.3">
      <c r="A16" t="s">
        <v>38</v>
      </c>
      <c r="B16">
        <f>SUM(B10:B15)/6</f>
        <v>17.666666666666668</v>
      </c>
      <c r="C16">
        <f t="shared" ref="C16:S16" si="19">SUM(C10:C15)/6</f>
        <v>5531.111111111114</v>
      </c>
      <c r="D16">
        <f t="shared" si="19"/>
        <v>620.83333333333337</v>
      </c>
      <c r="E16">
        <f t="shared" si="19"/>
        <v>189.33333333333334</v>
      </c>
      <c r="F16">
        <f t="shared" si="19"/>
        <v>280.83333333333331</v>
      </c>
      <c r="G16">
        <f t="shared" si="19"/>
        <v>227.16666666666666</v>
      </c>
      <c r="H16">
        <f t="shared" si="19"/>
        <v>79.333333333333329</v>
      </c>
      <c r="I16">
        <f t="shared" si="19"/>
        <v>54</v>
      </c>
      <c r="J16">
        <f t="shared" si="19"/>
        <v>1774.6666666666667</v>
      </c>
      <c r="K16">
        <f t="shared" si="19"/>
        <v>443.66666666666669</v>
      </c>
      <c r="L16">
        <f t="shared" si="19"/>
        <v>329.83333333333331</v>
      </c>
      <c r="M16">
        <f t="shared" si="19"/>
        <v>216.16666666666666</v>
      </c>
      <c r="N16">
        <f t="shared" si="19"/>
        <v>148.83333333333334</v>
      </c>
      <c r="O16">
        <f t="shared" si="19"/>
        <v>1432.3333333333333</v>
      </c>
      <c r="P16">
        <f t="shared" si="19"/>
        <v>155.5</v>
      </c>
      <c r="Q16">
        <f t="shared" si="19"/>
        <v>803.94444444444525</v>
      </c>
      <c r="R16">
        <f t="shared" si="19"/>
        <v>55.833333333333336</v>
      </c>
      <c r="S16">
        <f t="shared" si="19"/>
        <v>137.5</v>
      </c>
    </row>
    <row r="18" spans="2:23" x14ac:dyDescent="0.3">
      <c r="L18" t="s">
        <v>70</v>
      </c>
      <c r="M18">
        <v>1</v>
      </c>
      <c r="N18">
        <v>2</v>
      </c>
      <c r="O18">
        <v>3</v>
      </c>
      <c r="P18">
        <v>4</v>
      </c>
      <c r="Q18">
        <v>5</v>
      </c>
      <c r="R18" t="s">
        <v>61</v>
      </c>
    </row>
    <row r="19" spans="2:23" x14ac:dyDescent="0.3"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 t="s">
        <v>61</v>
      </c>
      <c r="L19" t="s">
        <v>67</v>
      </c>
      <c r="M19" s="2">
        <v>4.4000000000000004</v>
      </c>
      <c r="N19" s="2">
        <v>4.7</v>
      </c>
      <c r="O19" s="2">
        <v>4.5</v>
      </c>
      <c r="P19" s="2">
        <v>5</v>
      </c>
      <c r="Q19" s="2">
        <v>4.8</v>
      </c>
      <c r="R19" s="2">
        <f>AVERAGE(M19:Q19)</f>
        <v>4.6800000000000006</v>
      </c>
    </row>
    <row r="20" spans="2:23" x14ac:dyDescent="0.3">
      <c r="B20" t="s">
        <v>65</v>
      </c>
      <c r="C20" t="s">
        <v>63</v>
      </c>
      <c r="D20" s="1">
        <v>203</v>
      </c>
      <c r="E20" s="1">
        <v>147</v>
      </c>
      <c r="F20" s="1">
        <v>125</v>
      </c>
      <c r="G20" s="1">
        <v>150</v>
      </c>
      <c r="H20" s="1">
        <v>135</v>
      </c>
      <c r="I20" s="1">
        <v>155</v>
      </c>
      <c r="J20" s="1">
        <f>SUM(D20:I20)/6</f>
        <v>152.5</v>
      </c>
      <c r="L20" t="s">
        <v>68</v>
      </c>
      <c r="M20" s="2">
        <v>20</v>
      </c>
      <c r="N20" s="2">
        <v>20.100000000000001</v>
      </c>
      <c r="O20" s="2">
        <v>20.2</v>
      </c>
      <c r="P20" s="2">
        <v>20</v>
      </c>
      <c r="Q20" s="2">
        <v>20.100000000000001</v>
      </c>
      <c r="R20" s="2">
        <f t="shared" ref="R20:R21" si="20">AVERAGE(M20:Q20)</f>
        <v>20.080000000000002</v>
      </c>
    </row>
    <row r="21" spans="2:23" x14ac:dyDescent="0.3">
      <c r="C21" t="s">
        <v>62</v>
      </c>
      <c r="D21" s="1">
        <f>SQRT(D20)</f>
        <v>14.247806848775006</v>
      </c>
      <c r="E21" s="1">
        <f t="shared" ref="E21:J21" si="21">SQRT(E20)</f>
        <v>12.124355652982141</v>
      </c>
      <c r="F21" s="1">
        <f t="shared" si="21"/>
        <v>11.180339887498949</v>
      </c>
      <c r="G21" s="1">
        <f t="shared" si="21"/>
        <v>12.24744871391589</v>
      </c>
      <c r="H21" s="1">
        <f t="shared" si="21"/>
        <v>11.61895003862225</v>
      </c>
      <c r="I21" s="1">
        <f t="shared" si="21"/>
        <v>12.449899597988733</v>
      </c>
      <c r="J21" s="1">
        <f t="shared" si="21"/>
        <v>12.349089035228468</v>
      </c>
      <c r="L21" t="s">
        <v>69</v>
      </c>
      <c r="M21" s="2">
        <v>10.1</v>
      </c>
      <c r="N21" s="2">
        <v>10.1</v>
      </c>
      <c r="O21" s="2">
        <v>9.8000000000000007</v>
      </c>
      <c r="P21" s="2">
        <v>10.1</v>
      </c>
      <c r="Q21" s="2">
        <v>10.1</v>
      </c>
      <c r="R21" s="2">
        <f t="shared" si="20"/>
        <v>10.040000000000001</v>
      </c>
    </row>
    <row r="22" spans="2:23" x14ac:dyDescent="0.3">
      <c r="B22" t="s">
        <v>66</v>
      </c>
      <c r="C22" t="s">
        <v>63</v>
      </c>
      <c r="D22" s="1">
        <v>234300</v>
      </c>
      <c r="E22" s="1">
        <v>218400</v>
      </c>
      <c r="F22" s="1">
        <v>216700</v>
      </c>
      <c r="G22" s="1">
        <v>213700</v>
      </c>
      <c r="H22" s="1">
        <v>212500</v>
      </c>
      <c r="I22" s="1">
        <v>212700</v>
      </c>
      <c r="J22" s="1">
        <v>218100</v>
      </c>
      <c r="K22" t="s">
        <v>67</v>
      </c>
      <c r="M22" s="2"/>
      <c r="N22" s="2"/>
      <c r="O22" s="2"/>
      <c r="P22" s="2"/>
      <c r="Q22" s="2"/>
      <c r="R22" s="2" t="s">
        <v>76</v>
      </c>
      <c r="S22" s="1">
        <f>J22-J20</f>
        <v>217947.5</v>
      </c>
    </row>
    <row r="23" spans="2:23" x14ac:dyDescent="0.3">
      <c r="C23" t="s">
        <v>62</v>
      </c>
      <c r="D23" s="1">
        <v>500</v>
      </c>
      <c r="E23" s="1">
        <v>500</v>
      </c>
      <c r="F23" s="1">
        <v>500</v>
      </c>
      <c r="G23" s="1">
        <v>500</v>
      </c>
      <c r="H23" s="1">
        <v>500</v>
      </c>
      <c r="I23" s="1">
        <v>500</v>
      </c>
      <c r="J23" s="1">
        <v>500</v>
      </c>
      <c r="K23" t="s">
        <v>74</v>
      </c>
      <c r="L23" t="s">
        <v>60</v>
      </c>
      <c r="M23" t="s">
        <v>72</v>
      </c>
      <c r="N23" t="s">
        <v>79</v>
      </c>
      <c r="O23" t="s">
        <v>77</v>
      </c>
      <c r="P23" t="s">
        <v>78</v>
      </c>
      <c r="Q23" t="s">
        <v>80</v>
      </c>
      <c r="R23" t="s">
        <v>71</v>
      </c>
      <c r="S23" t="s">
        <v>73</v>
      </c>
      <c r="T23" t="s">
        <v>75</v>
      </c>
      <c r="U23" t="s">
        <v>12</v>
      </c>
      <c r="V23">
        <v>0.14299999999999999</v>
      </c>
      <c r="W23">
        <v>5.0000000000000001E-3</v>
      </c>
    </row>
    <row r="24" spans="2:23" x14ac:dyDescent="0.3">
      <c r="B24" t="s">
        <v>45</v>
      </c>
      <c r="C24" t="s">
        <v>63</v>
      </c>
      <c r="D24" s="1">
        <v>100500</v>
      </c>
      <c r="E24" s="1">
        <v>101800</v>
      </c>
      <c r="F24" s="1">
        <v>103000</v>
      </c>
      <c r="G24" s="1">
        <v>101400</v>
      </c>
      <c r="H24" s="1">
        <v>102000</v>
      </c>
      <c r="I24" s="1">
        <v>101300</v>
      </c>
      <c r="J24" s="1">
        <v>101700</v>
      </c>
      <c r="K24" s="1">
        <v>1</v>
      </c>
      <c r="L24" s="1">
        <v>101700</v>
      </c>
      <c r="M24" s="1">
        <f>L24-$J$20</f>
        <v>101547.5</v>
      </c>
      <c r="N24">
        <v>300</v>
      </c>
      <c r="O24">
        <f>$S$22/M24</f>
        <v>2.1462616017134839</v>
      </c>
      <c r="P24">
        <f>SQRT( ($J$23/M24)^2 + (N24*$S$22/(M24*M24))^2 )</f>
        <v>8.0279421376453167E-3</v>
      </c>
      <c r="Q24">
        <f>P24/O24</f>
        <v>3.7404303982497516E-3</v>
      </c>
      <c r="R24">
        <f>LN(O24)</f>
        <v>0.76372753878907162</v>
      </c>
      <c r="S24">
        <f>$R$19*K24</f>
        <v>4.6800000000000006</v>
      </c>
      <c r="T24">
        <f>0.1*K24</f>
        <v>0.1</v>
      </c>
    </row>
    <row r="25" spans="2:23" x14ac:dyDescent="0.3">
      <c r="C25" t="s">
        <v>62</v>
      </c>
      <c r="D25" s="1">
        <v>300</v>
      </c>
      <c r="E25" s="1">
        <v>300</v>
      </c>
      <c r="F25" s="1">
        <v>300</v>
      </c>
      <c r="G25" s="1">
        <v>300</v>
      </c>
      <c r="H25" s="1">
        <v>300</v>
      </c>
      <c r="I25" s="1">
        <v>300</v>
      </c>
      <c r="J25" s="1">
        <v>300</v>
      </c>
      <c r="K25" s="1">
        <v>2</v>
      </c>
      <c r="L25" s="1">
        <v>49000</v>
      </c>
      <c r="M25" s="1">
        <f t="shared" ref="M25:M29" si="22">L25-$J$20</f>
        <v>48847.5</v>
      </c>
      <c r="N25" s="2">
        <v>200</v>
      </c>
      <c r="O25">
        <f>$S$22/M25</f>
        <v>4.4617943599979526</v>
      </c>
      <c r="P25">
        <f t="shared" ref="P25:P29" si="23">SQRT( ($J$23/M25)^2 + (N25*$S$22/(M25*M25))^2 )</f>
        <v>2.0940482064467945E-2</v>
      </c>
      <c r="Q25">
        <f t="shared" ref="Q25:Q29" si="24">P25/O25</f>
        <v>4.6932871340304334E-3</v>
      </c>
      <c r="R25">
        <f t="shared" ref="R25:R29" si="25">LN(O25)</f>
        <v>1.4955510079913237</v>
      </c>
      <c r="S25">
        <f>$R$19*K25</f>
        <v>9.3600000000000012</v>
      </c>
      <c r="T25">
        <f>0.1*K25</f>
        <v>0.2</v>
      </c>
    </row>
    <row r="26" spans="2:23" x14ac:dyDescent="0.3">
      <c r="B26" t="s">
        <v>46</v>
      </c>
      <c r="C26" t="s">
        <v>63</v>
      </c>
      <c r="D26" s="1">
        <v>48900</v>
      </c>
      <c r="E26" s="1">
        <v>48500</v>
      </c>
      <c r="F26" s="1">
        <v>49300</v>
      </c>
      <c r="G26" s="1">
        <v>49000</v>
      </c>
      <c r="H26" s="1">
        <v>48800</v>
      </c>
      <c r="I26" s="1">
        <v>49000</v>
      </c>
      <c r="J26" s="1">
        <v>49000</v>
      </c>
      <c r="K26" s="1">
        <v>3</v>
      </c>
      <c r="L26" s="1">
        <v>28700</v>
      </c>
      <c r="M26" s="1">
        <f t="shared" si="22"/>
        <v>28547.5</v>
      </c>
      <c r="N26" s="2">
        <v>200</v>
      </c>
      <c r="O26">
        <f>$S$22/M26</f>
        <v>7.6345564410193534</v>
      </c>
      <c r="P26">
        <f t="shared" si="23"/>
        <v>5.6281343635227347E-2</v>
      </c>
      <c r="Q26">
        <f t="shared" si="24"/>
        <v>7.371920565396037E-3</v>
      </c>
      <c r="R26">
        <f t="shared" si="25"/>
        <v>2.0326848415041869</v>
      </c>
      <c r="S26">
        <f>$R$19*K26</f>
        <v>14.040000000000003</v>
      </c>
      <c r="T26">
        <f>0.1*K26</f>
        <v>0.30000000000000004</v>
      </c>
    </row>
    <row r="27" spans="2:23" x14ac:dyDescent="0.3">
      <c r="C27" t="s">
        <v>62</v>
      </c>
      <c r="D27" s="1">
        <v>200</v>
      </c>
      <c r="E27" s="1">
        <v>200</v>
      </c>
      <c r="F27" s="1">
        <v>200</v>
      </c>
      <c r="G27" s="1">
        <v>200</v>
      </c>
      <c r="H27" s="1">
        <v>200</v>
      </c>
      <c r="I27" s="1">
        <v>200</v>
      </c>
      <c r="J27" s="1">
        <v>200</v>
      </c>
      <c r="K27" s="1">
        <v>4</v>
      </c>
      <c r="L27" s="1">
        <v>16200</v>
      </c>
      <c r="M27" s="1">
        <f t="shared" si="22"/>
        <v>16047.5</v>
      </c>
      <c r="N27" s="2">
        <v>130</v>
      </c>
      <c r="O27">
        <f>$S$22/M27</f>
        <v>13.581398971802461</v>
      </c>
      <c r="P27">
        <f t="shared" si="23"/>
        <v>0.11434895172853167</v>
      </c>
      <c r="Q27">
        <f t="shared" si="24"/>
        <v>8.4195267340236163E-3</v>
      </c>
      <c r="R27">
        <f t="shared" si="25"/>
        <v>2.6087011338940567</v>
      </c>
      <c r="S27">
        <f>$R$19*K27</f>
        <v>18.720000000000002</v>
      </c>
      <c r="T27">
        <f>0.1*K27</f>
        <v>0.4</v>
      </c>
    </row>
    <row r="28" spans="2:23" x14ac:dyDescent="0.3">
      <c r="B28" t="s">
        <v>47</v>
      </c>
      <c r="C28" t="s">
        <v>63</v>
      </c>
      <c r="D28" s="1">
        <v>28300</v>
      </c>
      <c r="E28" s="1">
        <v>28400</v>
      </c>
      <c r="F28" s="1">
        <v>28900</v>
      </c>
      <c r="G28" s="1">
        <v>29100</v>
      </c>
      <c r="H28" s="1">
        <v>28500</v>
      </c>
      <c r="I28" s="1">
        <v>28900</v>
      </c>
      <c r="J28" s="1">
        <v>28700</v>
      </c>
      <c r="K28" s="1">
        <v>5</v>
      </c>
      <c r="L28" s="1">
        <v>9380</v>
      </c>
      <c r="M28" s="1">
        <f t="shared" si="22"/>
        <v>9227.5</v>
      </c>
      <c r="N28" s="2">
        <v>100</v>
      </c>
      <c r="O28">
        <f>$S$22/M28</f>
        <v>23.619344351124358</v>
      </c>
      <c r="P28">
        <f t="shared" si="23"/>
        <v>0.26163935785368658</v>
      </c>
      <c r="Q28">
        <f t="shared" si="24"/>
        <v>1.1077333645005759E-2</v>
      </c>
      <c r="R28">
        <f t="shared" si="25"/>
        <v>3.1620660521758364</v>
      </c>
      <c r="S28">
        <f>$R$19*K28</f>
        <v>23.400000000000002</v>
      </c>
      <c r="T28">
        <f>0.1*K28</f>
        <v>0.5</v>
      </c>
    </row>
    <row r="29" spans="2:23" x14ac:dyDescent="0.3">
      <c r="C29" t="s">
        <v>62</v>
      </c>
      <c r="D29" s="1">
        <v>200</v>
      </c>
      <c r="E29" s="1">
        <v>200</v>
      </c>
      <c r="F29" s="1">
        <v>200</v>
      </c>
      <c r="G29" s="1">
        <v>200</v>
      </c>
      <c r="H29" s="1">
        <v>200</v>
      </c>
      <c r="I29" s="1">
        <v>200</v>
      </c>
      <c r="J29" s="1">
        <v>200</v>
      </c>
      <c r="K29" s="1">
        <v>6</v>
      </c>
      <c r="L29" s="1">
        <v>5350</v>
      </c>
      <c r="M29" s="1">
        <f t="shared" si="22"/>
        <v>5197.5</v>
      </c>
      <c r="N29" s="2">
        <v>70</v>
      </c>
      <c r="O29">
        <f>$S$22/M29</f>
        <v>41.933140933140933</v>
      </c>
      <c r="P29">
        <f t="shared" si="23"/>
        <v>0.57289084363960896</v>
      </c>
      <c r="Q29">
        <f t="shared" si="24"/>
        <v>1.3662006491548962E-2</v>
      </c>
      <c r="R29">
        <f t="shared" si="25"/>
        <v>3.7360764673478219</v>
      </c>
      <c r="S29">
        <f>$R$19*K29</f>
        <v>28.080000000000005</v>
      </c>
      <c r="T29">
        <f>0.1*K29</f>
        <v>0.60000000000000009</v>
      </c>
    </row>
    <row r="30" spans="2:23" x14ac:dyDescent="0.3">
      <c r="B30" t="s">
        <v>48</v>
      </c>
      <c r="C30" t="s">
        <v>63</v>
      </c>
      <c r="D30" s="1">
        <v>15940</v>
      </c>
      <c r="E30" s="1">
        <v>15920</v>
      </c>
      <c r="F30" s="1">
        <v>16570</v>
      </c>
      <c r="G30" s="1">
        <v>16380</v>
      </c>
      <c r="H30" s="1">
        <v>16070</v>
      </c>
      <c r="I30" s="1">
        <v>16340</v>
      </c>
      <c r="J30" s="1">
        <v>16200</v>
      </c>
      <c r="K30" s="1" t="s">
        <v>68</v>
      </c>
    </row>
    <row r="31" spans="2:23" x14ac:dyDescent="0.3">
      <c r="C31" t="s">
        <v>62</v>
      </c>
      <c r="D31" s="1">
        <v>130</v>
      </c>
      <c r="E31" s="1">
        <v>130</v>
      </c>
      <c r="F31" s="1">
        <v>130</v>
      </c>
      <c r="G31" s="1">
        <v>130</v>
      </c>
      <c r="H31" s="1">
        <v>130</v>
      </c>
      <c r="I31" s="1">
        <v>130</v>
      </c>
      <c r="J31" s="1">
        <v>130</v>
      </c>
      <c r="K31" t="s">
        <v>74</v>
      </c>
      <c r="L31" t="s">
        <v>60</v>
      </c>
      <c r="M31" t="s">
        <v>72</v>
      </c>
      <c r="N31" t="s">
        <v>79</v>
      </c>
      <c r="O31" t="s">
        <v>77</v>
      </c>
      <c r="P31" t="s">
        <v>78</v>
      </c>
      <c r="Q31" t="s">
        <v>80</v>
      </c>
      <c r="R31" t="s">
        <v>71</v>
      </c>
      <c r="S31" t="s">
        <v>73</v>
      </c>
      <c r="T31" t="s">
        <v>75</v>
      </c>
      <c r="U31" t="s">
        <v>12</v>
      </c>
      <c r="V31">
        <v>2.5100000000000001E-2</v>
      </c>
      <c r="W31">
        <v>2.9999999999999997E-4</v>
      </c>
    </row>
    <row r="32" spans="2:23" x14ac:dyDescent="0.3">
      <c r="B32" t="s">
        <v>49</v>
      </c>
      <c r="C32" t="s">
        <v>63</v>
      </c>
      <c r="D32" s="1">
        <v>9370</v>
      </c>
      <c r="E32" s="1">
        <v>9210</v>
      </c>
      <c r="F32" s="1">
        <v>9400</v>
      </c>
      <c r="G32" s="1">
        <v>9600</v>
      </c>
      <c r="H32" s="1">
        <v>9340</v>
      </c>
      <c r="I32" s="1">
        <v>9400</v>
      </c>
      <c r="J32" s="1">
        <v>9380</v>
      </c>
      <c r="K32" s="1">
        <v>1</v>
      </c>
      <c r="L32" s="1">
        <v>137100</v>
      </c>
      <c r="M32" s="1">
        <f>L32-$J$20</f>
        <v>136947.5</v>
      </c>
      <c r="N32">
        <v>400</v>
      </c>
      <c r="O32">
        <f>$S$22/M32</f>
        <v>1.5914675331787729</v>
      </c>
      <c r="P32">
        <f>SQRT( ($J$23/M32)^2 + (N32*$S$22/(M32*M32))^2 )</f>
        <v>5.9108113001111948E-3</v>
      </c>
      <c r="Q32">
        <f>P32/O32</f>
        <v>3.7140633892197793E-3</v>
      </c>
      <c r="R32">
        <f>LN(O32)</f>
        <v>0.46465656739291938</v>
      </c>
      <c r="S32">
        <f>$R$20*K32</f>
        <v>20.080000000000002</v>
      </c>
      <c r="T32">
        <f>0.1*K32</f>
        <v>0.1</v>
      </c>
    </row>
    <row r="33" spans="2:24" x14ac:dyDescent="0.3">
      <c r="C33" t="s">
        <v>62</v>
      </c>
      <c r="D33" s="1">
        <v>100</v>
      </c>
      <c r="E33" s="1">
        <v>100</v>
      </c>
      <c r="F33" s="1">
        <v>100</v>
      </c>
      <c r="G33" s="1">
        <v>100</v>
      </c>
      <c r="H33" s="1">
        <v>100</v>
      </c>
      <c r="I33" s="1">
        <v>100</v>
      </c>
      <c r="J33" s="1">
        <v>100</v>
      </c>
      <c r="K33" s="1">
        <v>2</v>
      </c>
      <c r="L33" s="1">
        <v>77400</v>
      </c>
      <c r="M33" s="1">
        <f t="shared" ref="M33:M36" si="26">L33-$J$20</f>
        <v>77247.5</v>
      </c>
      <c r="N33" s="2">
        <v>300</v>
      </c>
      <c r="O33">
        <f>$S$22/M33</f>
        <v>2.8214181688727789</v>
      </c>
      <c r="P33">
        <f t="shared" ref="P33:P36" si="27">SQRT( ($J$23/M33)^2 + (N33*$S$22/(M33*M33))^2 )</f>
        <v>1.2726299108762247E-2</v>
      </c>
      <c r="Q33">
        <f t="shared" ref="Q33:Q36" si="28">P33/O33</f>
        <v>4.5106036564040042E-3</v>
      </c>
      <c r="R33">
        <f t="shared" ref="R33:R36" si="29">LN(O33)</f>
        <v>1.0372396553032208</v>
      </c>
      <c r="S33">
        <f t="shared" ref="S33:S36" si="30">$R$20*K33</f>
        <v>40.160000000000004</v>
      </c>
      <c r="T33">
        <f>0.1*K33</f>
        <v>0.2</v>
      </c>
    </row>
    <row r="34" spans="2:24" x14ac:dyDescent="0.3">
      <c r="B34" t="s">
        <v>50</v>
      </c>
      <c r="C34" t="s">
        <v>63</v>
      </c>
      <c r="D34" s="1">
        <v>5350</v>
      </c>
      <c r="E34" s="1">
        <v>5380</v>
      </c>
      <c r="F34" s="1">
        <v>5230</v>
      </c>
      <c r="G34" s="1">
        <v>5460</v>
      </c>
      <c r="H34" s="1">
        <v>5320</v>
      </c>
      <c r="I34" s="1">
        <v>5390</v>
      </c>
      <c r="J34" s="1">
        <v>5350</v>
      </c>
      <c r="K34" s="1">
        <v>3</v>
      </c>
      <c r="L34" s="1">
        <v>47300</v>
      </c>
      <c r="M34" s="1">
        <f t="shared" si="26"/>
        <v>47147.5</v>
      </c>
      <c r="N34" s="2">
        <v>200</v>
      </c>
      <c r="O34">
        <f>$S$22/M34</f>
        <v>4.6226735245771247</v>
      </c>
      <c r="P34">
        <f t="shared" si="27"/>
        <v>2.2293392913974093E-2</v>
      </c>
      <c r="Q34">
        <f t="shared" si="28"/>
        <v>4.8226189445237664E-3</v>
      </c>
      <c r="R34">
        <f t="shared" si="29"/>
        <v>1.5309732226934698</v>
      </c>
      <c r="S34">
        <f t="shared" si="30"/>
        <v>60.240000000000009</v>
      </c>
      <c r="T34">
        <f>0.1*K34</f>
        <v>0.30000000000000004</v>
      </c>
    </row>
    <row r="35" spans="2:24" x14ac:dyDescent="0.3">
      <c r="C35" t="s">
        <v>62</v>
      </c>
      <c r="D35" s="1">
        <v>70</v>
      </c>
      <c r="E35" s="1">
        <v>70</v>
      </c>
      <c r="F35" s="1">
        <v>70</v>
      </c>
      <c r="G35" s="1">
        <v>70</v>
      </c>
      <c r="H35" s="1">
        <v>70</v>
      </c>
      <c r="I35" s="1">
        <v>70</v>
      </c>
      <c r="J35" s="1">
        <v>70</v>
      </c>
      <c r="K35" s="1">
        <v>4</v>
      </c>
      <c r="L35" s="1">
        <v>29100</v>
      </c>
      <c r="M35" s="1">
        <f t="shared" si="26"/>
        <v>28947.5</v>
      </c>
      <c r="N35" s="2">
        <v>200</v>
      </c>
      <c r="O35">
        <f>$S$22/M35</f>
        <v>7.5290612315398571</v>
      </c>
      <c r="P35">
        <f t="shared" si="27"/>
        <v>5.4811430197944842E-2</v>
      </c>
      <c r="Q35">
        <f t="shared" si="28"/>
        <v>7.2799819940811816E-3</v>
      </c>
      <c r="R35">
        <f t="shared" si="29"/>
        <v>2.0187703635935619</v>
      </c>
      <c r="S35">
        <f t="shared" si="30"/>
        <v>80.320000000000007</v>
      </c>
      <c r="T35">
        <f>0.1*K35</f>
        <v>0.4</v>
      </c>
    </row>
    <row r="36" spans="2:24" x14ac:dyDescent="0.3">
      <c r="B36" t="s">
        <v>51</v>
      </c>
      <c r="C36" t="s">
        <v>63</v>
      </c>
      <c r="D36" s="1">
        <v>140500</v>
      </c>
      <c r="E36" s="1">
        <v>137900</v>
      </c>
      <c r="F36" s="1">
        <v>135900</v>
      </c>
      <c r="G36" s="1">
        <v>134000</v>
      </c>
      <c r="H36" s="1">
        <v>136000</v>
      </c>
      <c r="I36" s="1">
        <v>138200</v>
      </c>
      <c r="J36" s="1">
        <v>137100</v>
      </c>
      <c r="K36" s="1">
        <v>5</v>
      </c>
      <c r="L36" s="1">
        <v>18020</v>
      </c>
      <c r="M36" s="1">
        <f t="shared" si="26"/>
        <v>17867.5</v>
      </c>
      <c r="N36" s="2">
        <v>130</v>
      </c>
      <c r="O36">
        <f>$S$22/M36</f>
        <v>12.19798516860221</v>
      </c>
      <c r="P36">
        <f t="shared" si="27"/>
        <v>9.3057124862635107E-2</v>
      </c>
      <c r="Q36">
        <f t="shared" si="28"/>
        <v>7.6288930980310983E-3</v>
      </c>
      <c r="R36">
        <f t="shared" si="29"/>
        <v>2.501270787985856</v>
      </c>
      <c r="S36">
        <f t="shared" si="30"/>
        <v>100.4</v>
      </c>
      <c r="T36">
        <f>0.1*K36</f>
        <v>0.5</v>
      </c>
    </row>
    <row r="37" spans="2:24" x14ac:dyDescent="0.3">
      <c r="C37" t="s">
        <v>62</v>
      </c>
      <c r="D37" s="1">
        <v>400</v>
      </c>
      <c r="E37" s="1">
        <v>400</v>
      </c>
      <c r="F37" s="1">
        <v>400</v>
      </c>
      <c r="G37" s="1">
        <v>400</v>
      </c>
      <c r="H37" s="1">
        <v>400</v>
      </c>
      <c r="I37" s="1">
        <v>400</v>
      </c>
      <c r="J37" s="1">
        <v>400</v>
      </c>
      <c r="K37" s="1" t="s">
        <v>69</v>
      </c>
    </row>
    <row r="38" spans="2:24" x14ac:dyDescent="0.3">
      <c r="B38" t="s">
        <v>52</v>
      </c>
      <c r="C38" t="s">
        <v>63</v>
      </c>
      <c r="D38" s="1">
        <v>78000</v>
      </c>
      <c r="E38" s="1">
        <v>76600</v>
      </c>
      <c r="F38" s="1">
        <v>77100</v>
      </c>
      <c r="G38" s="1">
        <v>77800</v>
      </c>
      <c r="H38" s="1">
        <v>77100</v>
      </c>
      <c r="I38" s="1">
        <v>77600</v>
      </c>
      <c r="J38" s="1">
        <v>77400</v>
      </c>
      <c r="K38" t="s">
        <v>74</v>
      </c>
      <c r="L38" t="s">
        <v>60</v>
      </c>
      <c r="M38" t="s">
        <v>72</v>
      </c>
      <c r="N38" t="s">
        <v>79</v>
      </c>
      <c r="O38" t="s">
        <v>77</v>
      </c>
      <c r="P38" t="s">
        <v>78</v>
      </c>
      <c r="Q38" t="s">
        <v>80</v>
      </c>
      <c r="R38" t="s">
        <v>71</v>
      </c>
      <c r="S38" t="s">
        <v>73</v>
      </c>
      <c r="T38" t="s">
        <v>75</v>
      </c>
      <c r="U38" t="s">
        <v>12</v>
      </c>
      <c r="V38">
        <v>6.9099999999999995E-2</v>
      </c>
      <c r="W38">
        <v>8.9999999999999998E-4</v>
      </c>
    </row>
    <row r="39" spans="2:24" x14ac:dyDescent="0.3">
      <c r="C39" t="s">
        <v>62</v>
      </c>
      <c r="D39" s="1">
        <v>300</v>
      </c>
      <c r="E39" s="1">
        <v>300</v>
      </c>
      <c r="F39" s="1">
        <v>300</v>
      </c>
      <c r="G39" s="1">
        <v>300</v>
      </c>
      <c r="H39" s="1">
        <v>300</v>
      </c>
      <c r="I39" s="1">
        <v>300</v>
      </c>
      <c r="J39" s="1">
        <v>300</v>
      </c>
      <c r="K39" s="1">
        <v>1</v>
      </c>
      <c r="L39" s="1">
        <v>108000</v>
      </c>
      <c r="M39" s="1">
        <f>L39-$J$20</f>
        <v>107847.5</v>
      </c>
      <c r="N39">
        <v>300</v>
      </c>
      <c r="O39">
        <f>$S$22/M39</f>
        <v>2.0208859732492641</v>
      </c>
      <c r="P39">
        <f>SQRT( ($J$23/M39)^2 + (N39*$S$22/(M39*M39))^2 )</f>
        <v>7.2866660781974735E-3</v>
      </c>
      <c r="Q39">
        <f>P39/O39</f>
        <v>3.6056789817199186E-3</v>
      </c>
      <c r="R39">
        <f>LN(O39)</f>
        <v>0.70353601587442505</v>
      </c>
      <c r="S39">
        <f>$R$21*K39</f>
        <v>10.040000000000001</v>
      </c>
      <c r="T39">
        <f>0.1*K39</f>
        <v>0.1</v>
      </c>
    </row>
    <row r="40" spans="2:24" x14ac:dyDescent="0.3">
      <c r="B40" t="s">
        <v>64</v>
      </c>
      <c r="C40" t="s">
        <v>63</v>
      </c>
      <c r="D40" s="1">
        <v>46700</v>
      </c>
      <c r="E40" s="1">
        <v>47100</v>
      </c>
      <c r="F40" s="1">
        <v>47700</v>
      </c>
      <c r="G40" s="1">
        <v>47600</v>
      </c>
      <c r="H40" s="1">
        <v>47800</v>
      </c>
      <c r="I40" s="1">
        <v>47200</v>
      </c>
      <c r="J40" s="1">
        <v>47300</v>
      </c>
      <c r="K40" s="1">
        <v>2</v>
      </c>
      <c r="L40" s="1">
        <v>51500</v>
      </c>
      <c r="M40" s="1">
        <f t="shared" ref="M40:M43" si="31">L40-$J$20</f>
        <v>51347.5</v>
      </c>
      <c r="N40" s="2">
        <v>200</v>
      </c>
      <c r="O40">
        <f>$S$22/M40</f>
        <v>4.2445591314085398</v>
      </c>
      <c r="P40">
        <f t="shared" ref="P40:P43" si="32">SQRT( ($J$23/M40)^2 + (N40*$S$22/(M40*M40))^2 )</f>
        <v>1.9187231442438335E-2</v>
      </c>
      <c r="Q40">
        <f t="shared" ref="Q40:Q43" si="33">P40/O40</f>
        <v>4.5204297662996933E-3</v>
      </c>
      <c r="R40">
        <f t="shared" ref="R40:R43" si="34">LN(O40)</f>
        <v>1.4456379584001862</v>
      </c>
      <c r="S40">
        <f t="shared" ref="S40:S43" si="35">$R$21*K40</f>
        <v>20.080000000000002</v>
      </c>
      <c r="T40">
        <f>0.1*K40</f>
        <v>0.2</v>
      </c>
    </row>
    <row r="41" spans="2:24" x14ac:dyDescent="0.3">
      <c r="C41" t="s">
        <v>62</v>
      </c>
      <c r="D41" s="1">
        <v>200</v>
      </c>
      <c r="E41" s="1">
        <v>200</v>
      </c>
      <c r="F41" s="1">
        <v>200</v>
      </c>
      <c r="G41" s="1">
        <v>200</v>
      </c>
      <c r="H41" s="1">
        <v>200</v>
      </c>
      <c r="I41" s="1">
        <v>200</v>
      </c>
      <c r="J41" s="1">
        <v>200</v>
      </c>
      <c r="K41" s="1">
        <v>3</v>
      </c>
      <c r="L41" s="1">
        <v>27300</v>
      </c>
      <c r="M41" s="1">
        <f t="shared" si="31"/>
        <v>27147.5</v>
      </c>
      <c r="N41" s="2">
        <v>200</v>
      </c>
      <c r="O41">
        <f>$S$22/M41</f>
        <v>8.0282714798784411</v>
      </c>
      <c r="P41">
        <f t="shared" si="32"/>
        <v>6.1946890852319268E-2</v>
      </c>
      <c r="Q41">
        <f t="shared" si="33"/>
        <v>7.7160931848878171E-3</v>
      </c>
      <c r="R41">
        <f t="shared" si="34"/>
        <v>2.0829692469889345</v>
      </c>
      <c r="S41">
        <f t="shared" si="35"/>
        <v>30.120000000000005</v>
      </c>
      <c r="T41">
        <f>0.1*K41</f>
        <v>0.30000000000000004</v>
      </c>
    </row>
    <row r="42" spans="2:24" x14ac:dyDescent="0.3">
      <c r="B42" t="s">
        <v>53</v>
      </c>
      <c r="C42" t="s">
        <v>63</v>
      </c>
      <c r="D42" s="1">
        <v>29300</v>
      </c>
      <c r="E42" s="1">
        <v>28700</v>
      </c>
      <c r="F42" s="1">
        <v>28900</v>
      </c>
      <c r="G42" s="1">
        <v>29500</v>
      </c>
      <c r="H42" s="1">
        <v>29000</v>
      </c>
      <c r="I42" s="1">
        <v>29100</v>
      </c>
      <c r="J42" s="1">
        <v>29100</v>
      </c>
      <c r="K42" s="1">
        <v>4</v>
      </c>
      <c r="L42" s="1">
        <v>14380</v>
      </c>
      <c r="M42" s="1">
        <f t="shared" si="31"/>
        <v>14227.5</v>
      </c>
      <c r="N42" s="2">
        <v>120</v>
      </c>
      <c r="O42">
        <f>$S$22/M42</f>
        <v>15.318748901774732</v>
      </c>
      <c r="P42">
        <f t="shared" si="32"/>
        <v>0.13389816266843227</v>
      </c>
      <c r="Q42">
        <f t="shared" si="33"/>
        <v>8.7408027592200885E-3</v>
      </c>
      <c r="R42">
        <f t="shared" si="34"/>
        <v>2.7290774966027112</v>
      </c>
      <c r="S42">
        <f t="shared" si="35"/>
        <v>40.160000000000004</v>
      </c>
      <c r="T42">
        <f>0.1*K42</f>
        <v>0.4</v>
      </c>
      <c r="V42" t="s">
        <v>81</v>
      </c>
      <c r="W42" t="s">
        <v>82</v>
      </c>
      <c r="X42" t="s">
        <v>83</v>
      </c>
    </row>
    <row r="43" spans="2:24" x14ac:dyDescent="0.3">
      <c r="C43" t="s">
        <v>62</v>
      </c>
      <c r="D43" s="1">
        <v>200</v>
      </c>
      <c r="E43" s="1">
        <v>200</v>
      </c>
      <c r="F43" s="1">
        <v>200</v>
      </c>
      <c r="G43" s="1">
        <v>200</v>
      </c>
      <c r="H43" s="1">
        <v>200</v>
      </c>
      <c r="I43" s="1">
        <v>200</v>
      </c>
      <c r="J43" s="1">
        <v>200</v>
      </c>
      <c r="K43" s="1">
        <v>5</v>
      </c>
      <c r="L43" s="1">
        <v>7790</v>
      </c>
      <c r="M43" s="1">
        <f t="shared" si="31"/>
        <v>7637.5</v>
      </c>
      <c r="N43" s="2">
        <v>90</v>
      </c>
      <c r="O43">
        <f>$S$22/M43</f>
        <v>28.536497545008185</v>
      </c>
      <c r="P43">
        <f t="shared" si="32"/>
        <v>0.3425862864190537</v>
      </c>
      <c r="Q43">
        <f t="shared" si="33"/>
        <v>1.2005197410043807E-2</v>
      </c>
      <c r="R43">
        <f t="shared" si="34"/>
        <v>3.3511838836001395</v>
      </c>
      <c r="S43">
        <f t="shared" si="35"/>
        <v>50.2</v>
      </c>
      <c r="T43">
        <f>0.1*K43</f>
        <v>0.5</v>
      </c>
      <c r="U43" t="s">
        <v>67</v>
      </c>
      <c r="V43">
        <f>V23*10</f>
        <v>1.43</v>
      </c>
      <c r="W43">
        <f>W23*10</f>
        <v>0.05</v>
      </c>
      <c r="X43" s="2">
        <v>0.6</v>
      </c>
    </row>
    <row r="44" spans="2:24" x14ac:dyDescent="0.3">
      <c r="B44" t="s">
        <v>54</v>
      </c>
      <c r="C44" t="s">
        <v>63</v>
      </c>
      <c r="D44" s="1">
        <v>18080</v>
      </c>
      <c r="E44" s="1">
        <v>18190</v>
      </c>
      <c r="F44" s="1">
        <v>17910</v>
      </c>
      <c r="G44" s="1">
        <v>18230</v>
      </c>
      <c r="H44" s="1">
        <v>17730</v>
      </c>
      <c r="I44" s="1">
        <v>17970</v>
      </c>
      <c r="J44" s="1">
        <v>18020</v>
      </c>
      <c r="U44" t="s">
        <v>68</v>
      </c>
      <c r="V44">
        <f>V31*10</f>
        <v>0.251</v>
      </c>
      <c r="W44">
        <f>W31*10</f>
        <v>2.9999999999999996E-3</v>
      </c>
      <c r="X44" s="2">
        <v>0.6</v>
      </c>
    </row>
    <row r="45" spans="2:24" x14ac:dyDescent="0.3">
      <c r="C45" t="s">
        <v>62</v>
      </c>
      <c r="D45" s="1">
        <v>130</v>
      </c>
      <c r="E45" s="1">
        <v>130</v>
      </c>
      <c r="F45" s="1">
        <v>130</v>
      </c>
      <c r="G45" s="1">
        <v>140</v>
      </c>
      <c r="H45" s="1">
        <v>130</v>
      </c>
      <c r="I45" s="1">
        <v>130</v>
      </c>
      <c r="J45" s="1">
        <v>130</v>
      </c>
      <c r="U45" t="s">
        <v>69</v>
      </c>
      <c r="V45">
        <f>V38*10</f>
        <v>0.69099999999999995</v>
      </c>
      <c r="W45">
        <f>W38*10</f>
        <v>8.9999999999999993E-3</v>
      </c>
      <c r="X45" s="2">
        <v>0.5</v>
      </c>
    </row>
    <row r="46" spans="2:24" x14ac:dyDescent="0.3">
      <c r="B46" t="s">
        <v>55</v>
      </c>
      <c r="C46" t="s">
        <v>63</v>
      </c>
      <c r="D46" s="1">
        <v>110900</v>
      </c>
      <c r="E46" s="1">
        <v>109400</v>
      </c>
      <c r="F46" s="1">
        <v>108000</v>
      </c>
      <c r="G46" s="1">
        <v>107800</v>
      </c>
      <c r="H46" s="1">
        <v>106400</v>
      </c>
      <c r="I46" s="1">
        <v>105500</v>
      </c>
      <c r="J46" s="1">
        <v>108000</v>
      </c>
    </row>
    <row r="47" spans="2:24" x14ac:dyDescent="0.3">
      <c r="C47" t="s">
        <v>62</v>
      </c>
      <c r="D47" s="1">
        <v>300</v>
      </c>
      <c r="E47" s="1">
        <v>300</v>
      </c>
      <c r="F47" s="1">
        <v>300</v>
      </c>
      <c r="G47" s="1">
        <v>300</v>
      </c>
      <c r="H47" s="1">
        <v>300</v>
      </c>
      <c r="I47" s="1">
        <v>300</v>
      </c>
      <c r="J47" s="1">
        <v>300</v>
      </c>
    </row>
    <row r="48" spans="2:24" x14ac:dyDescent="0.3">
      <c r="B48" t="s">
        <v>56</v>
      </c>
      <c r="C48" t="s">
        <v>63</v>
      </c>
      <c r="D48" s="1">
        <v>51600</v>
      </c>
      <c r="E48" s="1">
        <v>51200</v>
      </c>
      <c r="F48" s="1">
        <v>51400</v>
      </c>
      <c r="G48" s="1">
        <v>51600</v>
      </c>
      <c r="H48" s="1">
        <v>51800</v>
      </c>
      <c r="I48" s="1">
        <v>51500</v>
      </c>
      <c r="J48" s="1">
        <v>51500</v>
      </c>
    </row>
    <row r="49" spans="2:10" x14ac:dyDescent="0.3">
      <c r="C49" t="s">
        <v>62</v>
      </c>
      <c r="D49" s="1">
        <v>200</v>
      </c>
      <c r="E49" s="1">
        <v>200</v>
      </c>
      <c r="F49" s="1">
        <v>200</v>
      </c>
      <c r="G49" s="1">
        <v>200</v>
      </c>
      <c r="H49" s="1">
        <v>200</v>
      </c>
      <c r="I49" s="1">
        <v>200</v>
      </c>
      <c r="J49" s="1">
        <v>200</v>
      </c>
    </row>
    <row r="50" spans="2:10" x14ac:dyDescent="0.3">
      <c r="B50" t="s">
        <v>57</v>
      </c>
      <c r="C50" t="s">
        <v>63</v>
      </c>
      <c r="D50" s="1">
        <v>26300</v>
      </c>
      <c r="E50" s="1">
        <v>26600</v>
      </c>
      <c r="F50" s="1">
        <v>27200</v>
      </c>
      <c r="G50" s="1">
        <v>26900</v>
      </c>
      <c r="H50" s="1">
        <v>27200</v>
      </c>
      <c r="I50" s="1">
        <v>29700</v>
      </c>
      <c r="J50" s="1">
        <v>27300</v>
      </c>
    </row>
    <row r="51" spans="2:10" x14ac:dyDescent="0.3">
      <c r="C51" t="s">
        <v>62</v>
      </c>
      <c r="D51" s="1">
        <v>200</v>
      </c>
      <c r="E51" s="1">
        <v>200</v>
      </c>
      <c r="F51" s="1">
        <v>200</v>
      </c>
      <c r="G51" s="1">
        <v>200</v>
      </c>
      <c r="H51" s="1">
        <v>200</v>
      </c>
      <c r="I51" s="1">
        <v>200</v>
      </c>
      <c r="J51" s="1">
        <v>200</v>
      </c>
    </row>
    <row r="52" spans="2:10" x14ac:dyDescent="0.3">
      <c r="B52" t="s">
        <v>58</v>
      </c>
      <c r="C52" t="s">
        <v>63</v>
      </c>
      <c r="D52" s="1">
        <v>14290</v>
      </c>
      <c r="E52" s="1">
        <v>14310</v>
      </c>
      <c r="F52" s="1">
        <v>14380</v>
      </c>
      <c r="G52" s="1">
        <v>14430</v>
      </c>
      <c r="H52" s="1">
        <v>14490</v>
      </c>
      <c r="I52" s="1">
        <v>14360</v>
      </c>
      <c r="J52" s="1">
        <v>14380</v>
      </c>
    </row>
    <row r="53" spans="2:10" x14ac:dyDescent="0.3">
      <c r="C53" t="s">
        <v>62</v>
      </c>
      <c r="D53" s="1">
        <f>SQRT(D52)</f>
        <v>119.54078801814885</v>
      </c>
      <c r="E53" s="1">
        <f t="shared" ref="E53" si="36">SQRT(E52)</f>
        <v>119.62441222426132</v>
      </c>
      <c r="F53" s="1">
        <f t="shared" ref="F53" si="37">SQRT(F52)</f>
        <v>119.91663771137014</v>
      </c>
      <c r="G53" s="1">
        <f t="shared" ref="G53" si="38">SQRT(G52)</f>
        <v>120.124934963562</v>
      </c>
      <c r="H53" s="1">
        <f t="shared" ref="H53" si="39">SQRT(H52)</f>
        <v>120.37441588643328</v>
      </c>
      <c r="I53" s="1">
        <f t="shared" ref="I53" si="40">SQRT(I52)</f>
        <v>119.83321743156193</v>
      </c>
      <c r="J53" s="1">
        <f t="shared" ref="J53" si="41">SQRT(J52)</f>
        <v>119.91663771137014</v>
      </c>
    </row>
    <row r="54" spans="2:10" x14ac:dyDescent="0.3">
      <c r="B54" t="s">
        <v>59</v>
      </c>
      <c r="C54" t="s">
        <v>63</v>
      </c>
      <c r="D54" s="1">
        <v>7700</v>
      </c>
      <c r="E54" s="1">
        <v>7500</v>
      </c>
      <c r="F54" s="1">
        <v>7800</v>
      </c>
      <c r="G54" s="1">
        <v>7850</v>
      </c>
      <c r="H54" s="1">
        <v>8150</v>
      </c>
      <c r="I54" s="1">
        <v>7750</v>
      </c>
      <c r="J54" s="1">
        <v>7790</v>
      </c>
    </row>
    <row r="55" spans="2:10" x14ac:dyDescent="0.3">
      <c r="C55" t="s">
        <v>62</v>
      </c>
      <c r="D55" s="1">
        <v>90</v>
      </c>
      <c r="E55" s="1">
        <v>90</v>
      </c>
      <c r="F55" s="1">
        <v>90</v>
      </c>
      <c r="G55" s="1">
        <v>90</v>
      </c>
      <c r="H55" s="1">
        <v>90</v>
      </c>
      <c r="I55" s="1">
        <v>90</v>
      </c>
      <c r="J55" s="1">
        <v>90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2020-10-08T18:45:11Z</dcterms:modified>
</cp:coreProperties>
</file>