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c\Desktop\5.6\"/>
    </mc:Choice>
  </mc:AlternateContent>
  <xr:revisionPtr revIDLastSave="0" documentId="13_ncr:1_{DEA03E6D-E08B-4D33-A9ED-E1ED57FDD2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I44" i="1"/>
  <c r="L44" i="1" s="1"/>
  <c r="J41" i="1"/>
  <c r="I41" i="1"/>
  <c r="L41" i="1" s="1"/>
  <c r="J36" i="1"/>
  <c r="E27" i="1"/>
  <c r="J26" i="1"/>
  <c r="M26" i="1" s="1"/>
  <c r="I26" i="1"/>
  <c r="L26" i="1" s="1"/>
  <c r="W21" i="1"/>
  <c r="V21" i="1"/>
  <c r="Y21" i="1" s="1"/>
  <c r="M21" i="1"/>
  <c r="L21" i="1"/>
  <c r="J21" i="1"/>
  <c r="I21" i="1"/>
  <c r="M44" i="1" l="1"/>
  <c r="M41" i="1"/>
  <c r="I36" i="1"/>
  <c r="L36" i="1" s="1"/>
  <c r="Z21" i="1"/>
  <c r="U11" i="1"/>
  <c r="Y11" i="1"/>
  <c r="X11" i="1"/>
  <c r="M14" i="1"/>
  <c r="L15" i="1"/>
  <c r="L14" i="1"/>
  <c r="V12" i="1"/>
  <c r="Y12" i="1" s="1"/>
  <c r="U12" i="1"/>
  <c r="X12" i="1" s="1"/>
  <c r="V11" i="1"/>
  <c r="I14" i="1"/>
  <c r="J14" i="1"/>
  <c r="I15" i="1"/>
  <c r="J15" i="1"/>
  <c r="M15" i="1" s="1"/>
  <c r="M36" i="1" l="1"/>
  <c r="G6" i="1"/>
  <c r="H6" i="1"/>
  <c r="G4" i="1"/>
  <c r="I4" i="1"/>
  <c r="H3" i="1" l="1"/>
  <c r="G3" i="1"/>
  <c r="E3" i="1"/>
  <c r="F3" i="1"/>
</calcChain>
</file>

<file path=xl/sharedStrings.xml><?xml version="1.0" encoding="utf-8"?>
<sst xmlns="http://schemas.openxmlformats.org/spreadsheetml/2006/main" count="70" uniqueCount="20">
  <si>
    <t>$N_{\text{канала}}$</t>
  </si>
  <si>
    <t>$E_k$, МэВ</t>
  </si>
  <si>
    <t>$\sigma_{N_{\text{канала}}$</t>
  </si>
  <si>
    <t>A+Bx+Cx^2</t>
  </si>
  <si>
    <t>Cs137 без монеты</t>
  </si>
  <si>
    <t>пик по Гауссу:</t>
  </si>
  <si>
    <t>Cs137 с монетой</t>
  </si>
  <si>
    <t>Cl36</t>
  </si>
  <si>
    <t>Sr90</t>
  </si>
  <si>
    <t>Co60 с монетой</t>
  </si>
  <si>
    <t>Co60 без монеты</t>
  </si>
  <si>
    <t>Na22 без монеты</t>
  </si>
  <si>
    <t>Na22 с монетой</t>
  </si>
  <si>
    <t>Шум</t>
  </si>
  <si>
    <t>a</t>
  </si>
  <si>
    <t>b</t>
  </si>
  <si>
    <t>$\sigma_a$</t>
  </si>
  <si>
    <t>$\sigma_b$</t>
  </si>
  <si>
    <t>x_1</t>
  </si>
  <si>
    <t>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</si>
</sst>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8"/>
  <sheetViews>
    <sheetView tabSelected="1" topLeftCell="A20" workbookViewId="0">
      <selection activeCell="L41" sqref="L41"/>
    </sheetView>
  </sheetViews>
  <sheetFormatPr defaultRowHeight="14.4" x14ac:dyDescent="0.3"/>
  <sheetData>
    <row r="2" spans="2:25" x14ac:dyDescent="0.3">
      <c r="B2" t="s">
        <v>0</v>
      </c>
      <c r="C2" t="s">
        <v>2</v>
      </c>
      <c r="D2" t="s">
        <v>1</v>
      </c>
    </row>
    <row r="3" spans="2:25" x14ac:dyDescent="0.3">
      <c r="B3">
        <v>49</v>
      </c>
      <c r="C3">
        <v>0.4</v>
      </c>
      <c r="D3">
        <v>0.624</v>
      </c>
      <c r="E3">
        <f>D3/B3*1000</f>
        <v>12.73469387755102</v>
      </c>
      <c r="F3">
        <f>E3*C3/B3</f>
        <v>0.10395668471470222</v>
      </c>
      <c r="G3">
        <f>512/E3</f>
        <v>40.205128205128204</v>
      </c>
      <c r="H3">
        <f>185*E3</f>
        <v>2355.9183673469388</v>
      </c>
    </row>
    <row r="4" spans="2:25" x14ac:dyDescent="0.3">
      <c r="B4">
        <v>0</v>
      </c>
      <c r="D4">
        <v>0</v>
      </c>
      <c r="E4">
        <v>12.7</v>
      </c>
      <c r="F4">
        <v>0.1</v>
      </c>
      <c r="G4">
        <f>H4/E3</f>
        <v>40.205128205128204</v>
      </c>
      <c r="H4">
        <v>512</v>
      </c>
      <c r="I4">
        <f>H3/H4</f>
        <v>4.6014030612244898</v>
      </c>
    </row>
    <row r="5" spans="2:25" x14ac:dyDescent="0.3">
      <c r="B5" t="s">
        <v>3</v>
      </c>
    </row>
    <row r="6" spans="2:25" x14ac:dyDescent="0.3">
      <c r="G6">
        <f>38*E3</f>
        <v>483.91836734693879</v>
      </c>
      <c r="H6">
        <f>38*F3</f>
        <v>3.9503540191586843</v>
      </c>
    </row>
    <row r="7" spans="2:25" x14ac:dyDescent="0.3">
      <c r="B7" t="s">
        <v>4</v>
      </c>
      <c r="K7" t="s">
        <v>14</v>
      </c>
      <c r="L7">
        <v>251.9</v>
      </c>
      <c r="M7">
        <v>0.3</v>
      </c>
    </row>
    <row r="8" spans="2:25" x14ac:dyDescent="0.3">
      <c r="B8" t="s">
        <v>5</v>
      </c>
      <c r="C8">
        <v>49.4</v>
      </c>
      <c r="D8">
        <v>0.4</v>
      </c>
    </row>
    <row r="9" spans="2:25" x14ac:dyDescent="0.3">
      <c r="B9" t="s">
        <v>6</v>
      </c>
    </row>
    <row r="10" spans="2:25" x14ac:dyDescent="0.3">
      <c r="B10" t="s">
        <v>5</v>
      </c>
      <c r="C10">
        <v>107</v>
      </c>
      <c r="D10">
        <v>4</v>
      </c>
      <c r="N10" t="s">
        <v>7</v>
      </c>
      <c r="O10" t="s">
        <v>14</v>
      </c>
      <c r="P10" t="s">
        <v>16</v>
      </c>
      <c r="Q10" t="s">
        <v>15</v>
      </c>
      <c r="R10" t="s">
        <v>17</v>
      </c>
    </row>
    <row r="11" spans="2:25" x14ac:dyDescent="0.3">
      <c r="B11" t="s">
        <v>7</v>
      </c>
      <c r="N11">
        <v>1</v>
      </c>
      <c r="O11">
        <v>6800</v>
      </c>
      <c r="P11">
        <v>100</v>
      </c>
      <c r="Q11">
        <v>-42</v>
      </c>
      <c r="R11">
        <v>1</v>
      </c>
      <c r="T11" t="s">
        <v>18</v>
      </c>
      <c r="U11">
        <f>(O11-O12)/(Q12-Q11)</f>
        <v>161.57706093189964</v>
      </c>
      <c r="V11">
        <f>SQRT((1/(Q12-Q11)*P11)^2 +(1/(Q12-Q11)*P12)^2+((O11-O12)/(Q12-Q11)^2*R12)^2+((O11-O12)/(Q12-Q11)^2*R11)^2)</f>
        <v>4.542701183679827</v>
      </c>
      <c r="X11">
        <f>U11/$L$7</f>
        <v>0.64143335026558013</v>
      </c>
      <c r="Y11">
        <f>SQRT((V11/U11)^2+$M$7/$L$7*$M$7/$L$7)</f>
        <v>2.8139978678346677E-2</v>
      </c>
    </row>
    <row r="12" spans="2:25" x14ac:dyDescent="0.3">
      <c r="B12" t="s">
        <v>5</v>
      </c>
      <c r="C12">
        <v>66.400000000000006</v>
      </c>
      <c r="D12">
        <v>0.4</v>
      </c>
      <c r="N12">
        <v>2</v>
      </c>
      <c r="O12">
        <v>38</v>
      </c>
      <c r="P12">
        <v>5</v>
      </c>
      <c r="Q12">
        <v>-0.15</v>
      </c>
      <c r="R12">
        <v>0.02</v>
      </c>
      <c r="T12" t="s">
        <v>19</v>
      </c>
      <c r="U12">
        <f>(O13-O12)/(Q12-Q13)</f>
        <v>-1000.0000000000001</v>
      </c>
      <c r="V12">
        <f>SQRT((1/(Q13-Q12)*P12)^2 +(1/(Q13-Q12)*P13)^2+((O12-O13)/(Q13-Q12)^2*R13)^2+((O12-O13)/(Q13-Q12)^2*R12)^2)</f>
        <v>592.13596411635081</v>
      </c>
      <c r="X12" t="e">
        <f>U12/X4</f>
        <v>#DIV/0!</v>
      </c>
      <c r="Y12" t="e">
        <f>SQRT((V12/U12)^2+Y4/X4*Y4/X4)</f>
        <v>#DIV/0!</v>
      </c>
    </row>
    <row r="13" spans="2:25" x14ac:dyDescent="0.3">
      <c r="B13" t="s">
        <v>8</v>
      </c>
      <c r="C13" t="s">
        <v>14</v>
      </c>
      <c r="D13" t="s">
        <v>16</v>
      </c>
      <c r="E13" t="s">
        <v>15</v>
      </c>
      <c r="F13" t="s">
        <v>17</v>
      </c>
      <c r="N13">
        <v>3</v>
      </c>
      <c r="O13">
        <v>78</v>
      </c>
      <c r="P13">
        <v>6</v>
      </c>
      <c r="Q13">
        <v>-0.11</v>
      </c>
      <c r="R13">
        <v>0.01</v>
      </c>
    </row>
    <row r="14" spans="2:25" x14ac:dyDescent="0.3">
      <c r="B14">
        <v>1</v>
      </c>
      <c r="C14">
        <v>9000</v>
      </c>
      <c r="D14">
        <v>100</v>
      </c>
      <c r="E14">
        <v>-60</v>
      </c>
      <c r="F14">
        <v>1</v>
      </c>
      <c r="H14" t="s">
        <v>18</v>
      </c>
      <c r="I14">
        <f>(C14-C15)/(E15-E14)</f>
        <v>127.50352609308887</v>
      </c>
      <c r="J14">
        <f>SQRT((1/(E15-E14)*D14)^2 +(1/(E15-E14)*D15)^2+((C14-C15)/(E15-E14)^2*F15)^2+((C14-C15)/(E15-E14)^2*F14)^2)</f>
        <v>2.8591621041681297</v>
      </c>
      <c r="L14">
        <f>I14/$L$7</f>
        <v>0.50616723339852665</v>
      </c>
      <c r="M14">
        <f>SQRT((J14/I14)^2+$M$7/$L$7*$M$7/$L$7)</f>
        <v>2.2455784051902485E-2</v>
      </c>
    </row>
    <row r="15" spans="2:25" x14ac:dyDescent="0.3">
      <c r="B15">
        <v>2</v>
      </c>
      <c r="C15">
        <v>1768</v>
      </c>
      <c r="D15">
        <v>6</v>
      </c>
      <c r="E15">
        <v>-3.28</v>
      </c>
      <c r="F15">
        <v>0.02</v>
      </c>
      <c r="H15" t="s">
        <v>19</v>
      </c>
      <c r="I15">
        <f>(C16-C15)/(E15-E16)</f>
        <v>533.12302839116717</v>
      </c>
      <c r="J15">
        <f>SQRT((1/(E16-E15)*D15)^2 +(1/(E16-E15)*D16)^2+((C15-C16)/(E16-E15)^2*F16)^2+((C15-C16)/(E16-E15)^2*F15)^2)</f>
        <v>4.6159308737085292</v>
      </c>
      <c r="L15">
        <f>I15/$L$7</f>
        <v>2.1164074171939942</v>
      </c>
      <c r="M15">
        <f>SQRT((J15/I15)^2+M7/L7*M7/L7)</f>
        <v>8.7398083596804121E-3</v>
      </c>
    </row>
    <row r="16" spans="2:25" x14ac:dyDescent="0.3">
      <c r="B16">
        <v>3</v>
      </c>
      <c r="C16">
        <v>78</v>
      </c>
      <c r="D16">
        <v>6</v>
      </c>
      <c r="E16">
        <v>-0.11</v>
      </c>
      <c r="F16">
        <v>0.01</v>
      </c>
    </row>
    <row r="18" spans="2:26" x14ac:dyDescent="0.3">
      <c r="B18" t="s">
        <v>10</v>
      </c>
    </row>
    <row r="19" spans="2:26" x14ac:dyDescent="0.3">
      <c r="B19" t="s">
        <v>5</v>
      </c>
      <c r="C19">
        <v>41.6</v>
      </c>
      <c r="D19">
        <v>0.3</v>
      </c>
    </row>
    <row r="20" spans="2:26" x14ac:dyDescent="0.3">
      <c r="B20" t="s">
        <v>7</v>
      </c>
      <c r="C20" t="s">
        <v>14</v>
      </c>
      <c r="D20" t="s">
        <v>16</v>
      </c>
      <c r="E20" t="s">
        <v>15</v>
      </c>
      <c r="F20" t="s">
        <v>17</v>
      </c>
      <c r="O20" t="s">
        <v>7</v>
      </c>
      <c r="P20" t="s">
        <v>14</v>
      </c>
      <c r="Q20" t="s">
        <v>16</v>
      </c>
      <c r="R20" t="s">
        <v>15</v>
      </c>
      <c r="S20" t="s">
        <v>17</v>
      </c>
    </row>
    <row r="21" spans="2:26" x14ac:dyDescent="0.3">
      <c r="B21">
        <v>1</v>
      </c>
      <c r="C21">
        <v>161</v>
      </c>
      <c r="D21">
        <v>7</v>
      </c>
      <c r="E21">
        <v>-0.4</v>
      </c>
      <c r="F21">
        <v>0.05</v>
      </c>
      <c r="H21" t="s">
        <v>18</v>
      </c>
      <c r="I21">
        <f>(C21-C22)/(E22-E21)</f>
        <v>73.381502890173408</v>
      </c>
      <c r="J21">
        <f>SQRT((1/(E22-E21)*D21)^2 +(1/(E22-E21)*D22)^2+((C21-C22)/(E22-E21)^2*F22)^2+((C21-C22)/(E22-E21)^2*F21)^2)</f>
        <v>5.1378343710691841</v>
      </c>
      <c r="L21">
        <f>I21/$L$7</f>
        <v>0.29131204005626599</v>
      </c>
      <c r="M21">
        <f>SQRT((J21/I21)^2+$M$7/$L$7*$M$7/$L$7)/3</f>
        <v>2.3341838608334987E-2</v>
      </c>
      <c r="O21">
        <v>1</v>
      </c>
      <c r="P21">
        <v>298</v>
      </c>
      <c r="Q21">
        <v>16</v>
      </c>
      <c r="R21">
        <v>-0.95</v>
      </c>
      <c r="S21">
        <v>0.03</v>
      </c>
      <c r="U21" t="s">
        <v>18</v>
      </c>
      <c r="V21">
        <f>(P21-P22)/(R22-R21)</f>
        <v>301.0526315789474</v>
      </c>
      <c r="W21">
        <f>SQRT((1/(R22-R21)*Q21)^2 +(1/(R22-R21)*Q22)^2+((P21-P22)/(R22-R21)^2*S22)^2+((P21-P22)/(R22-R21)^2*S21)^2)</f>
        <v>19.45431236423304</v>
      </c>
      <c r="Y21">
        <f>V21/$L$7</f>
        <v>1.1951275568834752</v>
      </c>
      <c r="Z21">
        <f>SQRT((W21/V21)^2+$M$7/$L$7*$M$7/$L$7)/3</f>
        <v>2.1543980386878662E-2</v>
      </c>
    </row>
    <row r="22" spans="2:26" x14ac:dyDescent="0.3">
      <c r="B22">
        <v>2</v>
      </c>
      <c r="C22">
        <v>2700</v>
      </c>
      <c r="D22">
        <v>100</v>
      </c>
      <c r="E22">
        <v>-35</v>
      </c>
      <c r="F22">
        <v>2</v>
      </c>
      <c r="O22">
        <v>2</v>
      </c>
      <c r="P22">
        <v>12</v>
      </c>
      <c r="Q22">
        <v>2</v>
      </c>
      <c r="R22">
        <v>0</v>
      </c>
      <c r="S22">
        <v>0</v>
      </c>
    </row>
    <row r="24" spans="2:26" x14ac:dyDescent="0.3">
      <c r="B24" t="s">
        <v>9</v>
      </c>
    </row>
    <row r="25" spans="2:26" x14ac:dyDescent="0.3">
      <c r="B25" t="s">
        <v>7</v>
      </c>
      <c r="C25" t="s">
        <v>14</v>
      </c>
      <c r="D25" t="s">
        <v>16</v>
      </c>
      <c r="E25" t="s">
        <v>15</v>
      </c>
      <c r="F25" t="s">
        <v>17</v>
      </c>
    </row>
    <row r="26" spans="2:26" x14ac:dyDescent="0.3">
      <c r="B26">
        <v>1</v>
      </c>
      <c r="C26">
        <v>297</v>
      </c>
      <c r="D26">
        <v>14</v>
      </c>
      <c r="E26">
        <v>-0.94</v>
      </c>
      <c r="F26">
        <v>0.05</v>
      </c>
      <c r="H26" t="s">
        <v>18</v>
      </c>
      <c r="I26">
        <f>(C26-C27)/(E27-E26)</f>
        <v>310.34482758620692</v>
      </c>
      <c r="J26">
        <f>SQRT((1/(E27-E26)*D26)^2 +(1/(E27-E26)*D27)^2+((C26-C27)/(E27-E26)^2*F27)^2+((C26-C27)/(E27-E26)^2*F26)^2)</f>
        <v>24.956460202373449</v>
      </c>
      <c r="L26">
        <f>I26/$L$7</f>
        <v>1.2320159888297217</v>
      </c>
      <c r="M26">
        <f>SQRT((J26/I26)^2+$M$7/$L$7*$M$7/$L$7)/3</f>
        <v>2.6808026378436309E-2</v>
      </c>
    </row>
    <row r="27" spans="2:26" x14ac:dyDescent="0.3">
      <c r="B27">
        <v>2</v>
      </c>
      <c r="C27">
        <v>27</v>
      </c>
      <c r="D27">
        <v>5</v>
      </c>
      <c r="E27">
        <f>-0.07</f>
        <v>-7.0000000000000007E-2</v>
      </c>
      <c r="F27">
        <v>0.01</v>
      </c>
    </row>
    <row r="33" spans="2:13" x14ac:dyDescent="0.3">
      <c r="B33" t="s">
        <v>5</v>
      </c>
    </row>
    <row r="34" spans="2:13" x14ac:dyDescent="0.3">
      <c r="B34" t="s">
        <v>11</v>
      </c>
    </row>
    <row r="35" spans="2:13" x14ac:dyDescent="0.3">
      <c r="B35" t="s">
        <v>7</v>
      </c>
      <c r="C35" t="s">
        <v>14</v>
      </c>
      <c r="D35" t="s">
        <v>16</v>
      </c>
      <c r="E35" t="s">
        <v>15</v>
      </c>
      <c r="F35" t="s">
        <v>17</v>
      </c>
    </row>
    <row r="36" spans="2:13" x14ac:dyDescent="0.3">
      <c r="B36">
        <v>1</v>
      </c>
      <c r="C36">
        <v>4310</v>
      </c>
      <c r="D36">
        <v>70</v>
      </c>
      <c r="E36">
        <v>-32</v>
      </c>
      <c r="F36">
        <v>1</v>
      </c>
      <c r="H36" t="s">
        <v>18</v>
      </c>
      <c r="I36">
        <f>(C36-C37)/(E37-E36)</f>
        <v>134.36522826766728</v>
      </c>
      <c r="J36">
        <f>SQRT((1/(E37-E36)*D36)^2 +(1/(E37-E36)*D37)^2+((C36-C37)/(E37-E36)^2*F37)^2+((C36-C37)/(E37-E36)^2*F36)^2)</f>
        <v>4.738632875780568</v>
      </c>
      <c r="L36">
        <f>I36/$L$7</f>
        <v>0.53340701972079108</v>
      </c>
      <c r="M36">
        <f>SQRT((J36/I36)^2+$M$7/$L$7*$M$7/$L$7)/3</f>
        <v>1.1762304167816822E-2</v>
      </c>
    </row>
    <row r="37" spans="2:13" x14ac:dyDescent="0.3">
      <c r="B37">
        <v>2</v>
      </c>
      <c r="C37">
        <v>13</v>
      </c>
      <c r="D37">
        <v>3</v>
      </c>
      <c r="E37">
        <v>-0.02</v>
      </c>
      <c r="F37">
        <v>0.01</v>
      </c>
    </row>
    <row r="38" spans="2:13" x14ac:dyDescent="0.3">
      <c r="B38" t="s">
        <v>5</v>
      </c>
    </row>
    <row r="39" spans="2:13" x14ac:dyDescent="0.3">
      <c r="B39" t="s">
        <v>12</v>
      </c>
    </row>
    <row r="40" spans="2:13" x14ac:dyDescent="0.3">
      <c r="B40" t="s">
        <v>7</v>
      </c>
      <c r="C40" t="s">
        <v>14</v>
      </c>
      <c r="D40" t="s">
        <v>16</v>
      </c>
      <c r="E40" t="s">
        <v>15</v>
      </c>
      <c r="F40" t="s">
        <v>17</v>
      </c>
    </row>
    <row r="41" spans="2:13" x14ac:dyDescent="0.3">
      <c r="B41">
        <v>1</v>
      </c>
      <c r="C41">
        <v>3000</v>
      </c>
      <c r="D41">
        <v>300</v>
      </c>
      <c r="E41">
        <v>-29</v>
      </c>
      <c r="F41">
        <v>3</v>
      </c>
      <c r="H41" t="s">
        <v>18</v>
      </c>
      <c r="I41">
        <f>(C41-C42)/(E42-E41)</f>
        <v>100.24313997915944</v>
      </c>
      <c r="J41">
        <f>SQRT((1/(E42-E41)*D41)^2 +(1/(E42-E41)*D42)^2+((C41-C42)/(E42-E41)^2*F42)^2+((C41-C42)/(E42-E41)^2*F41)^2)</f>
        <v>14.755252639450333</v>
      </c>
      <c r="L41">
        <f>I41/$L$7</f>
        <v>0.39794815394664323</v>
      </c>
      <c r="M41">
        <f>SQRT((J41/I41)^2+$M$7/$L$7*$M$7/$L$7)/3</f>
        <v>4.9066485092032645E-2</v>
      </c>
    </row>
    <row r="42" spans="2:13" x14ac:dyDescent="0.3">
      <c r="B42">
        <v>2</v>
      </c>
      <c r="C42">
        <v>114</v>
      </c>
      <c r="D42">
        <v>4</v>
      </c>
      <c r="E42">
        <v>-0.21</v>
      </c>
      <c r="F42">
        <v>0.02</v>
      </c>
    </row>
    <row r="43" spans="2:13" x14ac:dyDescent="0.3">
      <c r="B43" t="s">
        <v>7</v>
      </c>
      <c r="C43" t="s">
        <v>14</v>
      </c>
      <c r="D43" t="s">
        <v>16</v>
      </c>
      <c r="E43" t="s">
        <v>15</v>
      </c>
      <c r="F43" t="s">
        <v>17</v>
      </c>
    </row>
    <row r="44" spans="2:13" x14ac:dyDescent="0.3">
      <c r="B44">
        <v>1</v>
      </c>
      <c r="C44">
        <v>410</v>
      </c>
      <c r="D44">
        <v>30</v>
      </c>
      <c r="E44">
        <v>-1.3</v>
      </c>
      <c r="F44">
        <v>0.1</v>
      </c>
      <c r="H44" t="s">
        <v>18</v>
      </c>
      <c r="I44">
        <f>(C44-C45)/(E45-E44)</f>
        <v>310.23622047244095</v>
      </c>
      <c r="J44">
        <f>SQRT((1/(E45-E44)*D44)^2 +(1/(E45-E44)*D45)^2+((C44-C45)/(E45-E44)^2*F45)^2+((C44-C45)/(E45-E44)^2*F44)^2)</f>
        <v>34.214295294033569</v>
      </c>
      <c r="L44">
        <f>I44/$L$7</f>
        <v>1.2315848371275941</v>
      </c>
      <c r="M44">
        <f>SQRT((J44/I44)^2+$M$7/$L$7*$M$7/$L$7)/3</f>
        <v>3.6763695892722374E-2</v>
      </c>
    </row>
    <row r="45" spans="2:13" x14ac:dyDescent="0.3">
      <c r="B45">
        <v>2</v>
      </c>
      <c r="C45">
        <v>16</v>
      </c>
      <c r="D45">
        <v>4</v>
      </c>
      <c r="E45">
        <v>-0.03</v>
      </c>
      <c r="F45">
        <v>0.01</v>
      </c>
    </row>
    <row r="47" spans="2:13" x14ac:dyDescent="0.3">
      <c r="B47" t="s">
        <v>5</v>
      </c>
    </row>
    <row r="48" spans="2:13" x14ac:dyDescent="0.3">
      <c r="B4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2020-12-02T19:12:28Z</dcterms:modified>
</cp:coreProperties>
</file>