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c\Desktop\Учеба\11.1\"/>
    </mc:Choice>
  </mc:AlternateContent>
  <xr:revisionPtr revIDLastSave="0" documentId="13_ncr:1_{740B5EE2-DB6F-4AE1-8A51-5E76948E9AC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M24" i="1" s="1"/>
  <c r="J23" i="1"/>
  <c r="L23" i="1" s="1"/>
  <c r="J22" i="1"/>
  <c r="L22" i="1" s="1"/>
  <c r="J21" i="1"/>
  <c r="M21" i="1" s="1"/>
  <c r="J20" i="1"/>
  <c r="M20" i="1" s="1"/>
  <c r="J19" i="1"/>
  <c r="L19" i="1" s="1"/>
  <c r="J18" i="1"/>
  <c r="M18" i="1" s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J8" i="1"/>
  <c r="J9" i="1"/>
  <c r="J10" i="1"/>
  <c r="J11" i="1"/>
  <c r="J12" i="1"/>
  <c r="J13" i="1"/>
  <c r="J14" i="1"/>
  <c r="J7" i="1"/>
  <c r="H8" i="1"/>
  <c r="H9" i="1"/>
  <c r="H10" i="1"/>
  <c r="H11" i="1"/>
  <c r="H12" i="1"/>
  <c r="H13" i="1"/>
  <c r="H14" i="1"/>
  <c r="H7" i="1"/>
  <c r="O13" i="1"/>
  <c r="Q13" i="1" s="1"/>
  <c r="O14" i="1"/>
  <c r="O12" i="1"/>
  <c r="O11" i="1"/>
  <c r="O10" i="1"/>
  <c r="O9" i="1"/>
  <c r="O8" i="1"/>
  <c r="Q8" i="1" s="1"/>
  <c r="G8" i="1"/>
  <c r="G9" i="1"/>
  <c r="G10" i="1"/>
  <c r="G11" i="1"/>
  <c r="G12" i="1"/>
  <c r="G13" i="1"/>
  <c r="G14" i="1"/>
  <c r="G7" i="1"/>
  <c r="M22" i="1" l="1"/>
  <c r="L18" i="1"/>
  <c r="M23" i="1"/>
  <c r="L24" i="1"/>
  <c r="M19" i="1"/>
  <c r="L20" i="1"/>
  <c r="L21" i="1"/>
  <c r="Q12" i="1"/>
  <c r="Q14" i="1"/>
  <c r="R11" i="1"/>
  <c r="Q11" i="1"/>
  <c r="Q10" i="1"/>
  <c r="Q9" i="1"/>
  <c r="M7" i="1"/>
  <c r="M13" i="1"/>
  <c r="M14" i="1"/>
  <c r="M12" i="1"/>
  <c r="L11" i="1"/>
  <c r="M10" i="1"/>
  <c r="M9" i="1"/>
  <c r="M11" i="1"/>
  <c r="M8" i="1"/>
  <c r="L10" i="1"/>
  <c r="L9" i="1"/>
  <c r="L8" i="1"/>
  <c r="L7" i="1"/>
  <c r="L14" i="1"/>
  <c r="L13" i="1"/>
  <c r="L12" i="1"/>
  <c r="R13" i="1" l="1"/>
  <c r="R8" i="1"/>
  <c r="R14" i="1"/>
  <c r="R9" i="1"/>
  <c r="R10" i="1"/>
  <c r="R12" i="1"/>
</calcChain>
</file>

<file path=xl/sharedStrings.xml><?xml version="1.0" encoding="utf-8"?>
<sst xmlns="http://schemas.openxmlformats.org/spreadsheetml/2006/main" count="36" uniqueCount="25">
  <si>
    <t xml:space="preserve">Cu-Kn </t>
  </si>
  <si>
    <t>термопара</t>
  </si>
  <si>
    <t>l, m</t>
  </si>
  <si>
    <t>d, mm</t>
  </si>
  <si>
    <t>T_k, C</t>
  </si>
  <si>
    <t>T_room, C</t>
  </si>
  <si>
    <t>$\sigma$, $\frac{1}{\text{Ом} \cdot \text{м}}$</t>
  </si>
  <si>
    <t>$\delta_{\sigma}$, $\frac{1}{\text{Ом} \cdot \text{м}}$</t>
  </si>
  <si>
    <t>$\ln\left(\frac{\sigma}{\sigma_0}\right)$, $\frac{1}{\text{Ом} \cdot \text{м}}$</t>
  </si>
  <si>
    <t>$\delta_{\ln\left(\frac{\sigma}{\sigma_0}\right)}$</t>
  </si>
  <si>
    <t>$\ln\left(\frac{\sigma}{\sigma_0}\right)$</t>
  </si>
  <si>
    <t>$U$, мВ</t>
  </si>
  <si>
    <t>$T$, C</t>
  </si>
  <si>
    <t>$T$, K</t>
  </si>
  <si>
    <t>$1/T$, $10^{-3}$K</t>
  </si>
  <si>
    <t>$R$, Ом</t>
  </si>
  <si>
    <t>$\sigma$, $\frac{10^7}{\text{Ом} \cdot \text{м}}$</t>
  </si>
  <si>
    <t>$\delta_{\sigma}$, $\frac{10^7}{\text{Ом} \cdot \text{м}}$</t>
  </si>
  <si>
    <t>$\delta_T = 0,02 K$</t>
  </si>
  <si>
    <t>$\delta_{1/T} = 0,0002 K^{-1}$</t>
  </si>
  <si>
    <t>$\delta_R = 0,1$ Ом</t>
  </si>
  <si>
    <t>$\delta_R = 1$ Ом</t>
  </si>
  <si>
    <t>$\delta_U = 0,01$ мВ</t>
  </si>
  <si>
    <t>$\delta_T = 0,02 K$, $\delta_{1/T} = 0,0002 K^{-1}$, $\delta_R = 0,1$ Ом, $\delta_U = 0,01$ мВ</t>
  </si>
  <si>
    <t>$\delta_T = 0,02 K$, $\delta_{1/T} = 0,0002 K^{-1}$, $\delta_R = 1$ Ом, $\delta_U = 0,01$ 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</si>
</sst>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workbookViewId="0">
      <selection activeCell="J6" sqref="J6"/>
    </sheetView>
  </sheetViews>
  <sheetFormatPr defaultRowHeight="14.4" x14ac:dyDescent="0.3"/>
  <cols>
    <col min="9" max="10" width="11" bestFit="1" customWidth="1"/>
  </cols>
  <sheetData>
    <row r="1" spans="1:18" x14ac:dyDescent="0.3">
      <c r="A1" t="s">
        <v>0</v>
      </c>
      <c r="B1" t="s">
        <v>1</v>
      </c>
    </row>
    <row r="3" spans="1:18" x14ac:dyDescent="0.3">
      <c r="A3" t="s">
        <v>2</v>
      </c>
      <c r="B3">
        <v>13.4</v>
      </c>
      <c r="D3" t="s">
        <v>4</v>
      </c>
      <c r="E3">
        <v>22</v>
      </c>
      <c r="G3" t="s">
        <v>18</v>
      </c>
      <c r="H3" t="s">
        <v>22</v>
      </c>
    </row>
    <row r="4" spans="1:18" x14ac:dyDescent="0.3">
      <c r="A4" t="s">
        <v>3</v>
      </c>
      <c r="B4">
        <v>7.0000000000000007E-2</v>
      </c>
      <c r="D4" t="s">
        <v>5</v>
      </c>
      <c r="E4">
        <v>25</v>
      </c>
      <c r="G4" t="s">
        <v>19</v>
      </c>
    </row>
    <row r="5" spans="1:18" x14ac:dyDescent="0.3">
      <c r="G5" t="s">
        <v>20</v>
      </c>
      <c r="H5" t="s">
        <v>21</v>
      </c>
    </row>
    <row r="6" spans="1:18" x14ac:dyDescent="0.3"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8</v>
      </c>
      <c r="M6" t="s">
        <v>9</v>
      </c>
      <c r="N6" t="s">
        <v>15</v>
      </c>
      <c r="O6" t="s">
        <v>6</v>
      </c>
      <c r="P6" t="s">
        <v>7</v>
      </c>
      <c r="Q6" t="s">
        <v>10</v>
      </c>
      <c r="R6" t="s">
        <v>9</v>
      </c>
    </row>
    <row r="7" spans="1:18" x14ac:dyDescent="0.3">
      <c r="A7">
        <v>3.2</v>
      </c>
      <c r="B7">
        <v>100</v>
      </c>
      <c r="C7">
        <v>0.87</v>
      </c>
      <c r="E7">
        <v>0.19</v>
      </c>
      <c r="F7">
        <v>22</v>
      </c>
      <c r="G7">
        <f>F7+273.14</f>
        <v>295.14</v>
      </c>
      <c r="H7">
        <f>ROUND(1/(F7+273.14)*1000,4)</f>
        <v>3.3881999999999999</v>
      </c>
      <c r="I7">
        <v>62.2</v>
      </c>
      <c r="J7">
        <f>ROUND($B$3*4/I7/(PI()*$B$4/1000*$B$4/1000)/10000000,2)</f>
        <v>5.6</v>
      </c>
      <c r="K7">
        <v>0.01</v>
      </c>
      <c r="L7">
        <f>ROUND(LN(J7/$J$7),3)</f>
        <v>0</v>
      </c>
      <c r="M7">
        <f>ROUND(K7/J7+$K$7/$J$7,3)</f>
        <v>4.0000000000000001E-3</v>
      </c>
    </row>
    <row r="8" spans="1:18" x14ac:dyDescent="0.3">
      <c r="C8">
        <v>1.196</v>
      </c>
      <c r="E8">
        <v>0.52</v>
      </c>
      <c r="F8">
        <v>30</v>
      </c>
      <c r="G8">
        <f t="shared" ref="G8:G14" si="0">F8+273.14</f>
        <v>303.14</v>
      </c>
      <c r="H8">
        <f>ROUND(1/(F8+273.14)*1000,4)</f>
        <v>3.2988</v>
      </c>
      <c r="I8">
        <v>64.2</v>
      </c>
      <c r="J8">
        <f>ROUND($B$3*4/I8/(PI()*$B$4/1000*$B$4/1000)/10000000,2)</f>
        <v>5.42</v>
      </c>
      <c r="K8">
        <v>0.01</v>
      </c>
      <c r="L8">
        <f>ROUND(LN(J8/$J$7),3)</f>
        <v>-3.3000000000000002E-2</v>
      </c>
      <c r="M8">
        <f>ROUND(K8/J8+$K$7/$J$7,3)</f>
        <v>4.0000000000000001E-3</v>
      </c>
      <c r="N8">
        <v>708</v>
      </c>
      <c r="O8">
        <f>ROUND(0.0392/N8/16.81*1000*1000,3)</f>
        <v>3.294</v>
      </c>
      <c r="P8">
        <v>5.0000000000000001E-3</v>
      </c>
      <c r="Q8">
        <f>ROUND(LN(O8/$O$8),3)</f>
        <v>0</v>
      </c>
      <c r="R8">
        <f>ROUND(P8/O8+$P$8/$O$8,3)</f>
        <v>3.0000000000000001E-3</v>
      </c>
    </row>
    <row r="9" spans="1:18" x14ac:dyDescent="0.3">
      <c r="C9">
        <v>1.6120000000000001</v>
      </c>
      <c r="E9">
        <v>0.93</v>
      </c>
      <c r="F9">
        <v>40</v>
      </c>
      <c r="G9">
        <f t="shared" si="0"/>
        <v>313.14</v>
      </c>
      <c r="H9">
        <f>ROUND(1/(F9+273.14)*1000,4)</f>
        <v>3.1934999999999998</v>
      </c>
      <c r="I9">
        <v>66.5</v>
      </c>
      <c r="J9">
        <f>ROUND($B$3*4/I9/(PI()*$B$4/1000*$B$4/1000)/10000000,2)</f>
        <v>5.24</v>
      </c>
      <c r="K9">
        <v>0.01</v>
      </c>
      <c r="L9">
        <f>ROUND(LN(J9/$J$7),3)</f>
        <v>-6.6000000000000003E-2</v>
      </c>
      <c r="M9">
        <f>ROUND(K9/J9+$K$7/$J$7,3)</f>
        <v>4.0000000000000001E-3</v>
      </c>
      <c r="N9">
        <v>441</v>
      </c>
      <c r="O9">
        <f>ROUND(0.0392/N9/16.81*1000*1000,3)</f>
        <v>5.2880000000000003</v>
      </c>
      <c r="P9">
        <v>1.2E-2</v>
      </c>
      <c r="Q9">
        <f>ROUND(LN(O9/$O$8),3)</f>
        <v>0.47299999999999998</v>
      </c>
      <c r="R9">
        <f>ROUND(P9/O9+$P$8/$O$8,3)</f>
        <v>4.0000000000000001E-3</v>
      </c>
    </row>
    <row r="10" spans="1:18" x14ac:dyDescent="0.3">
      <c r="C10">
        <v>2.036</v>
      </c>
      <c r="E10">
        <v>1.36</v>
      </c>
      <c r="F10">
        <v>50</v>
      </c>
      <c r="G10">
        <f t="shared" si="0"/>
        <v>323.14</v>
      </c>
      <c r="H10">
        <f>ROUND(1/(F10+273.14)*1000,4)</f>
        <v>3.0945999999999998</v>
      </c>
      <c r="I10">
        <v>67</v>
      </c>
      <c r="J10">
        <f>ROUND($B$3*4/I10/(PI()*$B$4/1000*$B$4/1000)/10000000,2)</f>
        <v>5.2</v>
      </c>
      <c r="K10">
        <v>0.01</v>
      </c>
      <c r="L10">
        <f>ROUND(LN(J10/$J$7),3)</f>
        <v>-7.3999999999999996E-2</v>
      </c>
      <c r="M10">
        <f>ROUND(K10/J10+$K$7/$J$7,3)</f>
        <v>4.0000000000000001E-3</v>
      </c>
      <c r="N10">
        <v>283</v>
      </c>
      <c r="O10">
        <f>ROUND(0.0392/N10/16.81*1000*1000,2)</f>
        <v>8.24</v>
      </c>
      <c r="P10">
        <v>0.03</v>
      </c>
      <c r="Q10">
        <f>ROUND(LN(O10/$O$8),3)</f>
        <v>0.91700000000000004</v>
      </c>
      <c r="R10">
        <f>ROUND(P10/O10+$P$8/$O$8,3)</f>
        <v>5.0000000000000001E-3</v>
      </c>
    </row>
    <row r="11" spans="1:18" x14ac:dyDescent="0.3">
      <c r="C11">
        <v>2.468</v>
      </c>
      <c r="E11">
        <v>1.79</v>
      </c>
      <c r="F11">
        <v>60</v>
      </c>
      <c r="G11">
        <f t="shared" si="0"/>
        <v>333.14</v>
      </c>
      <c r="H11">
        <f>ROUND(1/(F11+273.14)*1000,4)</f>
        <v>3.0017</v>
      </c>
      <c r="I11">
        <v>71.5</v>
      </c>
      <c r="J11">
        <f>ROUND($B$3*4/I11/(PI()*$B$4/1000*$B$4/1000)/10000000,2)</f>
        <v>4.87</v>
      </c>
      <c r="K11">
        <v>0.01</v>
      </c>
      <c r="L11">
        <f>ROUND(LN(J11/$J$7),3)</f>
        <v>-0.14000000000000001</v>
      </c>
      <c r="M11">
        <f>ROUND(K11/J11+$K$7/$J$7,3)</f>
        <v>4.0000000000000001E-3</v>
      </c>
      <c r="N11">
        <v>188</v>
      </c>
      <c r="O11">
        <f>ROUND(0.0392/N11/16.81*1000*1000,2)</f>
        <v>12.4</v>
      </c>
      <c r="P11">
        <v>7.0000000000000007E-2</v>
      </c>
      <c r="Q11">
        <f>ROUND(LN(O11/$O$8),3)</f>
        <v>1.3260000000000001</v>
      </c>
      <c r="R11">
        <f>ROUND(P11/O11+$P$8/$O$8,3)</f>
        <v>7.0000000000000001E-3</v>
      </c>
    </row>
    <row r="12" spans="1:18" x14ac:dyDescent="0.3">
      <c r="C12">
        <v>2.9089999999999998</v>
      </c>
      <c r="E12">
        <v>2.23</v>
      </c>
      <c r="F12">
        <v>70</v>
      </c>
      <c r="G12">
        <f t="shared" si="0"/>
        <v>343.14</v>
      </c>
      <c r="H12">
        <f>ROUND(1/(F12+273.14)*1000,4)</f>
        <v>2.9142999999999999</v>
      </c>
      <c r="I12">
        <v>74.3</v>
      </c>
      <c r="J12">
        <f>ROUND($B$3*4/I12/(PI()*$B$4/1000*$B$4/1000)/10000000,2)</f>
        <v>4.6900000000000004</v>
      </c>
      <c r="K12">
        <v>0.01</v>
      </c>
      <c r="L12">
        <f>ROUND(LN(J12/$J$7),3)</f>
        <v>-0.17699999999999999</v>
      </c>
      <c r="M12">
        <f>ROUND(K12/J12+$K$7/$J$7,3)</f>
        <v>4.0000000000000001E-3</v>
      </c>
      <c r="N12">
        <v>127</v>
      </c>
      <c r="O12">
        <f>ROUND(0.0392/N12/16.81*1000*1000,1)</f>
        <v>18.399999999999999</v>
      </c>
      <c r="P12">
        <v>0.1</v>
      </c>
      <c r="Q12">
        <f>ROUND(LN(O12/$O$8),3)</f>
        <v>1.72</v>
      </c>
      <c r="R12">
        <f>ROUND(P12/O12+$P$8/$O$8,3)</f>
        <v>7.0000000000000001E-3</v>
      </c>
    </row>
    <row r="13" spans="1:18" x14ac:dyDescent="0.3">
      <c r="C13">
        <v>3.3580000000000001</v>
      </c>
      <c r="E13">
        <v>2.68</v>
      </c>
      <c r="F13">
        <v>80</v>
      </c>
      <c r="G13">
        <f t="shared" si="0"/>
        <v>353.14</v>
      </c>
      <c r="H13">
        <f>ROUND(1/(F13+273.14)*1000,4)</f>
        <v>2.8317000000000001</v>
      </c>
      <c r="I13">
        <v>76.5</v>
      </c>
      <c r="J13">
        <f>ROUND($B$3*4/I13/(PI()*$B$4/1000*$B$4/1000)/10000000,2)</f>
        <v>4.55</v>
      </c>
      <c r="K13">
        <v>0.01</v>
      </c>
      <c r="L13">
        <f>ROUND(LN(J13/$J$7),3)</f>
        <v>-0.20799999999999999</v>
      </c>
      <c r="M13">
        <f>ROUND(K13/J13+$K$7/$J$7,3)</f>
        <v>4.0000000000000001E-3</v>
      </c>
      <c r="N13">
        <v>72</v>
      </c>
      <c r="O13">
        <f>ROUND(0.0392/N13/16.81*1000*1000,1)</f>
        <v>32.4</v>
      </c>
      <c r="P13">
        <v>0.5</v>
      </c>
      <c r="Q13">
        <f>ROUND(LN(O13/$O$8),3)</f>
        <v>2.286</v>
      </c>
      <c r="R13">
        <f>ROUND(P13/O13+$P$8/$O$8,3)</f>
        <v>1.7000000000000001E-2</v>
      </c>
    </row>
    <row r="14" spans="1:18" x14ac:dyDescent="0.3">
      <c r="C14">
        <v>3.8140000000000001</v>
      </c>
      <c r="E14">
        <v>3.13</v>
      </c>
      <c r="F14">
        <v>90</v>
      </c>
      <c r="G14">
        <f t="shared" si="0"/>
        <v>363.14</v>
      </c>
      <c r="H14">
        <f>ROUND(1/(F14+273.14)*1000,4)</f>
        <v>2.7538</v>
      </c>
      <c r="I14">
        <v>78.7</v>
      </c>
      <c r="J14">
        <f>ROUND($B$3*4/I14/(PI()*$B$4/1000*$B$4/1000)/10000000,2)</f>
        <v>4.42</v>
      </c>
      <c r="K14">
        <v>0.01</v>
      </c>
      <c r="L14">
        <f>ROUND(LN(J14/$J$7),3)</f>
        <v>-0.23699999999999999</v>
      </c>
      <c r="M14">
        <f>ROUND(K14/J14+$K$7/$J$7,3)</f>
        <v>4.0000000000000001E-3</v>
      </c>
      <c r="N14">
        <v>63</v>
      </c>
      <c r="O14">
        <f>ROUND(0.0392/N14/16.81*1000*1000,1)</f>
        <v>37</v>
      </c>
      <c r="P14">
        <v>0.6</v>
      </c>
      <c r="Q14">
        <f>ROUND(LN(O14/$O$8),3)</f>
        <v>2.419</v>
      </c>
      <c r="R14">
        <f>ROUND(P14/O14+$P$8/$O$8,3)</f>
        <v>1.7999999999999999E-2</v>
      </c>
    </row>
    <row r="15" spans="1:18" x14ac:dyDescent="0.3">
      <c r="E15" s="1" t="s">
        <v>23</v>
      </c>
      <c r="F15" s="1"/>
      <c r="G15" s="1"/>
      <c r="H15" s="1"/>
      <c r="I15" s="1"/>
      <c r="J15" s="1"/>
      <c r="K15" s="1"/>
      <c r="L15" s="1"/>
      <c r="M15" s="1"/>
    </row>
    <row r="16" spans="1:18" x14ac:dyDescent="0.3">
      <c r="E16" t="s">
        <v>11</v>
      </c>
      <c r="F16" t="s">
        <v>12</v>
      </c>
      <c r="G16" t="s">
        <v>13</v>
      </c>
      <c r="H16" t="s">
        <v>14</v>
      </c>
      <c r="I16" t="s">
        <v>15</v>
      </c>
      <c r="J16" t="s">
        <v>6</v>
      </c>
      <c r="K16" t="s">
        <v>7</v>
      </c>
      <c r="L16" t="s">
        <v>10</v>
      </c>
      <c r="M16" t="s">
        <v>9</v>
      </c>
    </row>
    <row r="17" spans="5:13" x14ac:dyDescent="0.3">
      <c r="E17">
        <v>0.19</v>
      </c>
      <c r="F17">
        <v>22</v>
      </c>
      <c r="G17">
        <f>F17+273.14</f>
        <v>295.14</v>
      </c>
      <c r="H17">
        <f>ROUND(1/(F17+273.14)*1000,4)</f>
        <v>3.3881999999999999</v>
      </c>
    </row>
    <row r="18" spans="5:13" x14ac:dyDescent="0.3">
      <c r="E18">
        <v>0.52</v>
      </c>
      <c r="F18">
        <v>30</v>
      </c>
      <c r="G18">
        <f t="shared" ref="G18:G24" si="1">F18+273.14</f>
        <v>303.14</v>
      </c>
      <c r="H18">
        <f>ROUND(1/(F18+273.14)*1000,4)</f>
        <v>3.2988</v>
      </c>
      <c r="I18">
        <v>708</v>
      </c>
      <c r="J18">
        <f>ROUND(0.0392/I18/16.81*1000*1000,3)</f>
        <v>3.294</v>
      </c>
      <c r="K18">
        <v>5.0000000000000001E-3</v>
      </c>
      <c r="L18">
        <f>ROUND(LN(J18/$O$8),3)</f>
        <v>0</v>
      </c>
      <c r="M18">
        <f>ROUND(K18/J18+$P$8/$O$8,3)</f>
        <v>3.0000000000000001E-3</v>
      </c>
    </row>
    <row r="19" spans="5:13" x14ac:dyDescent="0.3">
      <c r="E19">
        <v>0.93</v>
      </c>
      <c r="F19">
        <v>40</v>
      </c>
      <c r="G19">
        <f t="shared" si="1"/>
        <v>313.14</v>
      </c>
      <c r="H19">
        <f>ROUND(1/(F19+273.14)*1000,4)</f>
        <v>3.1934999999999998</v>
      </c>
      <c r="I19">
        <v>441</v>
      </c>
      <c r="J19">
        <f>ROUND(0.0392/I19/16.81*1000*1000,3)</f>
        <v>5.2880000000000003</v>
      </c>
      <c r="K19">
        <v>1.2E-2</v>
      </c>
      <c r="L19">
        <f>ROUND(LN(J19/$O$8),3)</f>
        <v>0.47299999999999998</v>
      </c>
      <c r="M19">
        <f>ROUND(K19/J19+$P$8/$O$8,3)</f>
        <v>4.0000000000000001E-3</v>
      </c>
    </row>
    <row r="20" spans="5:13" x14ac:dyDescent="0.3">
      <c r="E20">
        <v>1.36</v>
      </c>
      <c r="F20">
        <v>50</v>
      </c>
      <c r="G20">
        <f t="shared" si="1"/>
        <v>323.14</v>
      </c>
      <c r="H20">
        <f>ROUND(1/(F20+273.14)*1000,4)</f>
        <v>3.0945999999999998</v>
      </c>
      <c r="I20">
        <v>283</v>
      </c>
      <c r="J20">
        <f>ROUND(0.0392/I20/16.81*1000*1000,2)</f>
        <v>8.24</v>
      </c>
      <c r="K20">
        <v>0.03</v>
      </c>
      <c r="L20">
        <f>ROUND(LN(J20/$O$8),3)</f>
        <v>0.91700000000000004</v>
      </c>
      <c r="M20">
        <f>ROUND(K20/J20+$P$8/$O$8,3)</f>
        <v>5.0000000000000001E-3</v>
      </c>
    </row>
    <row r="21" spans="5:13" x14ac:dyDescent="0.3">
      <c r="E21">
        <v>1.79</v>
      </c>
      <c r="F21">
        <v>60</v>
      </c>
      <c r="G21">
        <f t="shared" si="1"/>
        <v>333.14</v>
      </c>
      <c r="H21">
        <f>ROUND(1/(F21+273.14)*1000,4)</f>
        <v>3.0017</v>
      </c>
      <c r="I21">
        <v>188</v>
      </c>
      <c r="J21">
        <f>ROUND(0.0392/I21/16.81*1000*1000,2)</f>
        <v>12.4</v>
      </c>
      <c r="K21">
        <v>7.0000000000000007E-2</v>
      </c>
      <c r="L21">
        <f>ROUND(LN(J21/$O$8),3)</f>
        <v>1.3260000000000001</v>
      </c>
      <c r="M21">
        <f>ROUND(K21/J21+$P$8/$O$8,3)</f>
        <v>7.0000000000000001E-3</v>
      </c>
    </row>
    <row r="22" spans="5:13" x14ac:dyDescent="0.3">
      <c r="E22">
        <v>2.23</v>
      </c>
      <c r="F22">
        <v>70</v>
      </c>
      <c r="G22">
        <f t="shared" si="1"/>
        <v>343.14</v>
      </c>
      <c r="H22">
        <f>ROUND(1/(F22+273.14)*1000,4)</f>
        <v>2.9142999999999999</v>
      </c>
      <c r="I22">
        <v>127</v>
      </c>
      <c r="J22">
        <f>ROUND(0.0392/I22/16.81*1000*1000,1)</f>
        <v>18.399999999999999</v>
      </c>
      <c r="K22">
        <v>0.1</v>
      </c>
      <c r="L22">
        <f>ROUND(LN(J22/$O$8),3)</f>
        <v>1.72</v>
      </c>
      <c r="M22">
        <f>ROUND(K22/J22+$P$8/$O$8,3)</f>
        <v>7.0000000000000001E-3</v>
      </c>
    </row>
    <row r="23" spans="5:13" x14ac:dyDescent="0.3">
      <c r="E23">
        <v>2.68</v>
      </c>
      <c r="F23">
        <v>80</v>
      </c>
      <c r="G23">
        <f t="shared" si="1"/>
        <v>353.14</v>
      </c>
      <c r="H23">
        <f>ROUND(1/(F23+273.14)*1000,4)</f>
        <v>2.8317000000000001</v>
      </c>
      <c r="I23">
        <v>72</v>
      </c>
      <c r="J23">
        <f>ROUND(0.0392/I23/16.81*1000*1000,1)</f>
        <v>32.4</v>
      </c>
      <c r="K23">
        <v>0.5</v>
      </c>
      <c r="L23">
        <f>ROUND(LN(J23/$O$8),3)</f>
        <v>2.286</v>
      </c>
      <c r="M23">
        <f>ROUND(K23/J23+$P$8/$O$8,3)</f>
        <v>1.7000000000000001E-2</v>
      </c>
    </row>
    <row r="24" spans="5:13" x14ac:dyDescent="0.3">
      <c r="E24">
        <v>3.13</v>
      </c>
      <c r="F24">
        <v>90</v>
      </c>
      <c r="G24">
        <f t="shared" si="1"/>
        <v>363.14</v>
      </c>
      <c r="H24">
        <f>ROUND(1/(F24+273.14)*1000,4)</f>
        <v>2.7538</v>
      </c>
      <c r="I24">
        <v>63</v>
      </c>
      <c r="J24">
        <f>ROUND(0.0392/I24/16.81*1000*1000,1)</f>
        <v>37</v>
      </c>
      <c r="K24">
        <v>0.6</v>
      </c>
      <c r="L24">
        <f>ROUND(LN(J24/$O$8),3)</f>
        <v>2.419</v>
      </c>
      <c r="M24">
        <f>ROUND(K24/J24+$P$8/$O$8,3)</f>
        <v>1.7999999999999999E-2</v>
      </c>
    </row>
    <row r="25" spans="5:13" x14ac:dyDescent="0.3">
      <c r="E25" s="1" t="s">
        <v>24</v>
      </c>
      <c r="F25" s="1"/>
      <c r="G25" s="1"/>
      <c r="H25" s="1"/>
      <c r="I25" s="1"/>
      <c r="J25" s="1"/>
      <c r="K25" s="1"/>
      <c r="L25" s="1"/>
      <c r="M25" s="1"/>
    </row>
  </sheetData>
  <mergeCells count="2">
    <mergeCell ref="E15:M15"/>
    <mergeCell ref="E25:M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pc</cp:lastModifiedBy>
  <dcterms:created xsi:type="dcterms:W3CDTF">2015-06-05T18:19:34Z</dcterms:created>
  <dcterms:modified xsi:type="dcterms:W3CDTF">2021-04-28T20:12:30Z</dcterms:modified>
</cp:coreProperties>
</file>