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c\Desktop\Учеба\9.1_2\"/>
    </mc:Choice>
  </mc:AlternateContent>
  <xr:revisionPtr revIDLastSave="0" documentId="13_ncr:1_{71070ED9-8B30-452C-8C57-89A15A0C696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1" l="1"/>
  <c r="Z13" i="1" s="1"/>
  <c r="U14" i="1"/>
  <c r="V14" i="1" s="1"/>
  <c r="U15" i="1"/>
  <c r="V15" i="1" s="1"/>
  <c r="U16" i="1"/>
  <c r="V16" i="1" s="1"/>
  <c r="U17" i="1"/>
  <c r="V17" i="1" s="1"/>
  <c r="U18" i="1"/>
  <c r="V18" i="1"/>
  <c r="U19" i="1"/>
  <c r="V19" i="1" s="1"/>
  <c r="U20" i="1"/>
  <c r="V20" i="1" s="1"/>
  <c r="U21" i="1"/>
  <c r="V21" i="1" s="1"/>
  <c r="U22" i="1"/>
  <c r="V22" i="1"/>
  <c r="U13" i="1"/>
  <c r="V13" i="1" s="1"/>
  <c r="Y14" i="1"/>
  <c r="Z14" i="1"/>
  <c r="Y15" i="1"/>
  <c r="Z15" i="1" s="1"/>
  <c r="Y16" i="1"/>
  <c r="Z16" i="1" s="1"/>
  <c r="Y17" i="1"/>
  <c r="Z17" i="1" s="1"/>
  <c r="Y18" i="1"/>
  <c r="Z18" i="1"/>
  <c r="Y19" i="1"/>
  <c r="Z19" i="1" s="1"/>
  <c r="Y20" i="1"/>
  <c r="Z20" i="1" s="1"/>
  <c r="Y21" i="1"/>
  <c r="Z21" i="1" s="1"/>
  <c r="Y22" i="1"/>
  <c r="Z22" i="1"/>
  <c r="G39" i="1"/>
  <c r="G38" i="1"/>
  <c r="F39" i="1"/>
  <c r="F38" i="1"/>
  <c r="H34" i="1"/>
  <c r="H33" i="1"/>
  <c r="M20" i="1"/>
  <c r="M21" i="1"/>
  <c r="M22" i="1"/>
  <c r="M23" i="1"/>
  <c r="M24" i="1"/>
  <c r="M25" i="1"/>
  <c r="M26" i="1"/>
  <c r="N26" i="1" s="1"/>
  <c r="M27" i="1"/>
  <c r="N27" i="1" s="1"/>
  <c r="M28" i="1"/>
  <c r="M29" i="1"/>
  <c r="N22" i="1"/>
  <c r="N23" i="1"/>
  <c r="N24" i="1"/>
  <c r="N25" i="1"/>
  <c r="N28" i="1"/>
  <c r="N29" i="1"/>
  <c r="N21" i="1"/>
  <c r="M11" i="1"/>
  <c r="N11" i="1" s="1"/>
  <c r="M19" i="1"/>
  <c r="N19" i="1" s="1"/>
  <c r="M12" i="1"/>
  <c r="M13" i="1"/>
  <c r="N13" i="1" s="1"/>
  <c r="M14" i="1"/>
  <c r="M15" i="1"/>
  <c r="M16" i="1"/>
  <c r="M17" i="1"/>
  <c r="N17" i="1" s="1"/>
  <c r="M18" i="1"/>
  <c r="N20" i="1"/>
  <c r="N12" i="1"/>
  <c r="N14" i="1"/>
  <c r="N15" i="1"/>
  <c r="N16" i="1"/>
  <c r="N1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1" i="1"/>
  <c r="F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1" i="1"/>
  <c r="F12" i="1"/>
  <c r="F13" i="1"/>
  <c r="F14" i="1"/>
  <c r="F15" i="1"/>
  <c r="F16" i="1"/>
  <c r="F17" i="1"/>
  <c r="F18" i="1"/>
  <c r="F19" i="1"/>
  <c r="F20" i="1"/>
  <c r="F21" i="1"/>
  <c r="C29" i="1"/>
  <c r="F29" i="1" s="1"/>
  <c r="C28" i="1"/>
  <c r="F28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1" i="1"/>
  <c r="C12" i="1"/>
  <c r="C13" i="1"/>
  <c r="C14" i="1"/>
  <c r="C15" i="1"/>
  <c r="C16" i="1"/>
  <c r="C17" i="1"/>
  <c r="C18" i="1"/>
  <c r="C19" i="1"/>
  <c r="C20" i="1"/>
  <c r="C11" i="1"/>
  <c r="C8" i="1"/>
</calcChain>
</file>

<file path=xl/sharedStrings.xml><?xml version="1.0" encoding="utf-8"?>
<sst xmlns="http://schemas.openxmlformats.org/spreadsheetml/2006/main" count="42" uniqueCount="41">
  <si>
    <t>f_0</t>
  </si>
  <si>
    <t>f, кГц</t>
  </si>
  <si>
    <t>f_0, возможный</t>
  </si>
  <si>
    <t>f, возможный</t>
  </si>
  <si>
    <t>T комнаты, C</t>
  </si>
  <si>
    <t>T дюара, C</t>
  </si>
  <si>
    <t>Закорочение</t>
  </si>
  <si>
    <t>mV</t>
  </si>
  <si>
    <t>U, мв</t>
  </si>
  <si>
    <t>T, C</t>
  </si>
  <si>
    <t>U_0, мВ</t>
  </si>
  <si>
    <t>9_2</t>
  </si>
  <si>
    <t>I_0, A</t>
  </si>
  <si>
    <t>V_0, B</t>
  </si>
  <si>
    <t>$U_{first}$, мВ</t>
  </si>
  <si>
    <t>$\sigma_{U_{first}}$, мВ</t>
  </si>
  <si>
    <t>$\sigma_U$, мВ</t>
  </si>
  <si>
    <t>$\sigma_T$, C</t>
  </si>
  <si>
    <t>T, K</t>
  </si>
  <si>
    <t>$\sigma_T$, K</t>
  </si>
  <si>
    <t>$f_0$, кГц</t>
  </si>
  <si>
    <t>$\sigma_{f_0}$, кГц</t>
  </si>
  <si>
    <t>$\sigma_{f}$, кГц</t>
  </si>
  <si>
    <t>$\frac{f^2}{f_0^2-f^2}$</t>
  </si>
  <si>
    <t>$\sigma_{\frac{f^2}{f_0^2-f^2}}$</t>
  </si>
  <si>
    <t>\alpha</t>
  </si>
  <si>
    <t>\beta</t>
  </si>
  <si>
    <t>\theta</t>
  </si>
  <si>
    <t>$\sigma_I$, A</t>
  </si>
  <si>
    <t>$\frac{I_0 - I}{I_0 + I}$</t>
  </si>
  <si>
    <t>$\sigma_{\frac{I_0 - I}{I_0 + I}}$</t>
  </si>
  <si>
    <t>$N$</t>
  </si>
  <si>
    <t>$I$, А</t>
  </si>
  <si>
    <t>$U$, В</t>
  </si>
  <si>
    <t>$d$, пикс</t>
  </si>
  <si>
    <t>$D$, пикс</t>
  </si>
  <si>
    <t>$b$, мкм</t>
  </si>
  <si>
    <t>$\sigma_b$, мкм</t>
  </si>
  <si>
    <t>$\sigma_I = 0,01$, A</t>
  </si>
  <si>
    <t>$I_0 = 0,44$ А</t>
  </si>
  <si>
    <t>$U_0 = 24,6$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</si>
</sst>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topLeftCell="E5" workbookViewId="0">
      <selection activeCell="V13" sqref="V13:V22"/>
    </sheetView>
  </sheetViews>
  <sheetFormatPr defaultRowHeight="14.4" x14ac:dyDescent="0.3"/>
  <cols>
    <col min="12" max="12" width="12" bestFit="1" customWidth="1"/>
  </cols>
  <sheetData>
    <row r="1" spans="1:26" x14ac:dyDescent="0.3">
      <c r="A1" t="s">
        <v>1</v>
      </c>
      <c r="B1">
        <v>859.36599999999999</v>
      </c>
      <c r="C1">
        <v>859.37400000000002</v>
      </c>
      <c r="D1">
        <v>859.35400000000004</v>
      </c>
    </row>
    <row r="2" spans="1:26" x14ac:dyDescent="0.3">
      <c r="A2" t="s">
        <v>0</v>
      </c>
      <c r="B2">
        <v>853.33399999999995</v>
      </c>
      <c r="C2">
        <v>852.98299999999995</v>
      </c>
      <c r="D2">
        <v>853.05499999999995</v>
      </c>
    </row>
    <row r="3" spans="1:26" x14ac:dyDescent="0.3">
      <c r="A3" t="s">
        <v>2</v>
      </c>
      <c r="B3">
        <v>735.58600000000001</v>
      </c>
      <c r="C3">
        <v>735.58100000000002</v>
      </c>
      <c r="D3">
        <v>735.572</v>
      </c>
    </row>
    <row r="4" spans="1:26" x14ac:dyDescent="0.3">
      <c r="A4" t="s">
        <v>3</v>
      </c>
      <c r="B4">
        <v>742.702</v>
      </c>
      <c r="C4">
        <v>742.70600000000002</v>
      </c>
    </row>
    <row r="5" spans="1:26" x14ac:dyDescent="0.3">
      <c r="A5" t="s">
        <v>4</v>
      </c>
      <c r="B5">
        <v>22</v>
      </c>
      <c r="C5">
        <v>2</v>
      </c>
    </row>
    <row r="6" spans="1:26" x14ac:dyDescent="0.3">
      <c r="A6" t="s">
        <v>5</v>
      </c>
      <c r="B6">
        <v>25</v>
      </c>
      <c r="C6">
        <v>0.1</v>
      </c>
    </row>
    <row r="7" spans="1:26" x14ac:dyDescent="0.3">
      <c r="A7" t="s">
        <v>6</v>
      </c>
      <c r="B7">
        <v>-0.14000000000000001</v>
      </c>
      <c r="C7" t="s">
        <v>7</v>
      </c>
    </row>
    <row r="8" spans="1:26" x14ac:dyDescent="0.3">
      <c r="A8">
        <v>-0.14000000000000001</v>
      </c>
      <c r="B8">
        <v>0.88</v>
      </c>
      <c r="C8">
        <f>B8+A8</f>
        <v>0.74</v>
      </c>
      <c r="J8" s="2"/>
      <c r="U8" t="s">
        <v>12</v>
      </c>
      <c r="V8">
        <v>0.44</v>
      </c>
    </row>
    <row r="9" spans="1:26" x14ac:dyDescent="0.3">
      <c r="A9" t="s">
        <v>10</v>
      </c>
      <c r="B9">
        <v>1.1399999999999999</v>
      </c>
      <c r="K9" s="1"/>
      <c r="U9" t="s">
        <v>13</v>
      </c>
      <c r="V9">
        <v>24.6</v>
      </c>
    </row>
    <row r="10" spans="1:26" x14ac:dyDescent="0.3">
      <c r="A10" t="s">
        <v>14</v>
      </c>
      <c r="B10" t="s">
        <v>15</v>
      </c>
      <c r="C10" t="s">
        <v>8</v>
      </c>
      <c r="D10" t="s">
        <v>16</v>
      </c>
      <c r="E10" t="s">
        <v>9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1</v>
      </c>
      <c r="L10" t="s">
        <v>22</v>
      </c>
      <c r="M10" t="s">
        <v>23</v>
      </c>
      <c r="N10" t="s">
        <v>24</v>
      </c>
      <c r="P10" t="s">
        <v>11</v>
      </c>
      <c r="T10" t="s">
        <v>28</v>
      </c>
      <c r="U10">
        <v>0.01</v>
      </c>
    </row>
    <row r="11" spans="1:26" x14ac:dyDescent="0.3">
      <c r="A11">
        <v>-1.1000000000000001</v>
      </c>
      <c r="B11">
        <v>0.05</v>
      </c>
      <c r="C11">
        <f t="shared" ref="C11:C29" si="0">A11+$B$9</f>
        <v>3.9999999999999813E-2</v>
      </c>
      <c r="D11">
        <v>0.05</v>
      </c>
      <c r="E11">
        <v>1</v>
      </c>
      <c r="F11">
        <f>E11*D11/C11</f>
        <v>1.250000000000006</v>
      </c>
      <c r="G11">
        <f>ROUND(E11+273.15,1)</f>
        <v>274.2</v>
      </c>
      <c r="H11">
        <f>ROUND(F11,1)</f>
        <v>1.3</v>
      </c>
      <c r="I11">
        <v>847</v>
      </c>
      <c r="J11">
        <v>0.2</v>
      </c>
      <c r="K11">
        <v>830.63599999999997</v>
      </c>
      <c r="L11">
        <v>0.2</v>
      </c>
      <c r="M11">
        <f>ROUND(K11*K11/(I11*I11-K11*K11),2)</f>
        <v>25.13</v>
      </c>
      <c r="N11">
        <f>ROUND(M11*SQRT(2*(L11/K11)^2 + (J11^2+L11^2)/(I11^2-K11^2)),2)</f>
        <v>0.04</v>
      </c>
    </row>
    <row r="12" spans="1:26" x14ac:dyDescent="0.3">
      <c r="A12">
        <v>-0.9</v>
      </c>
      <c r="B12">
        <v>0.05</v>
      </c>
      <c r="C12">
        <f t="shared" si="0"/>
        <v>0.23999999999999988</v>
      </c>
      <c r="D12">
        <v>0.05</v>
      </c>
      <c r="E12">
        <v>6.15</v>
      </c>
      <c r="F12">
        <f t="shared" ref="F12:F21" si="1">E12*D12/C12</f>
        <v>1.2812500000000009</v>
      </c>
      <c r="G12">
        <f t="shared" ref="G12:G29" si="2">ROUND(E12+273.15,1)</f>
        <v>279.3</v>
      </c>
      <c r="H12">
        <f t="shared" ref="H12:H29" si="3">ROUND(F12,1)</f>
        <v>1.3</v>
      </c>
      <c r="I12">
        <v>846.2</v>
      </c>
      <c r="J12">
        <v>0.2</v>
      </c>
      <c r="K12">
        <v>830.9</v>
      </c>
      <c r="L12">
        <v>0.2</v>
      </c>
      <c r="M12">
        <f t="shared" ref="M12:M18" si="4">ROUND(K12*K12/(I12*I12-K12*K12),2)</f>
        <v>26.91</v>
      </c>
      <c r="N12">
        <f t="shared" ref="N12:N18" si="5">ROUND(M12*SQRT(2*(L12/K12)^2 + (J12^2+L12^2)/(I12^2-K12^2)),2)</f>
        <v>0.05</v>
      </c>
      <c r="R12" t="s">
        <v>31</v>
      </c>
      <c r="S12" t="s">
        <v>32</v>
      </c>
      <c r="T12" t="s">
        <v>33</v>
      </c>
      <c r="U12" t="s">
        <v>29</v>
      </c>
      <c r="V12" t="s">
        <v>30</v>
      </c>
      <c r="W12" t="s">
        <v>34</v>
      </c>
      <c r="X12" t="s">
        <v>35</v>
      </c>
      <c r="Y12" t="s">
        <v>36</v>
      </c>
      <c r="Z12" t="s">
        <v>37</v>
      </c>
    </row>
    <row r="13" spans="1:26" x14ac:dyDescent="0.3">
      <c r="A13">
        <v>-0.8</v>
      </c>
      <c r="B13">
        <v>0.05</v>
      </c>
      <c r="C13">
        <f t="shared" si="0"/>
        <v>0.33999999999999986</v>
      </c>
      <c r="D13">
        <v>0.05</v>
      </c>
      <c r="E13">
        <v>8.6999999999999993</v>
      </c>
      <c r="F13">
        <f t="shared" si="1"/>
        <v>1.2794117647058829</v>
      </c>
      <c r="G13">
        <f t="shared" si="2"/>
        <v>281.89999999999998</v>
      </c>
      <c r="H13">
        <f t="shared" si="3"/>
        <v>1.3</v>
      </c>
      <c r="I13">
        <v>846.98</v>
      </c>
      <c r="J13">
        <v>0.2</v>
      </c>
      <c r="K13">
        <v>831.18</v>
      </c>
      <c r="L13">
        <v>0.2</v>
      </c>
      <c r="M13">
        <f t="shared" si="4"/>
        <v>26.06</v>
      </c>
      <c r="N13">
        <f t="shared" si="5"/>
        <v>0.05</v>
      </c>
      <c r="R13">
        <v>1</v>
      </c>
      <c r="S13">
        <v>0</v>
      </c>
      <c r="T13">
        <v>0</v>
      </c>
      <c r="U13">
        <f>ROUND(($V$8-S13)/($V$8+S13),2)</f>
        <v>1</v>
      </c>
      <c r="V13">
        <f>ROUND(U13*SQRT(($U$10*2/($V$8 - S13))^2 +($U$10*2/($V$8 + S13))^2),2)</f>
        <v>0.06</v>
      </c>
      <c r="W13">
        <v>17</v>
      </c>
      <c r="X13">
        <v>2142</v>
      </c>
      <c r="Y13">
        <f>ROUND(W13/X13*10000,0)</f>
        <v>79</v>
      </c>
      <c r="Z13">
        <f>ROUND(1/W13*Y13,0)</f>
        <v>5</v>
      </c>
    </row>
    <row r="14" spans="1:26" x14ac:dyDescent="0.3">
      <c r="A14">
        <v>-0.7</v>
      </c>
      <c r="B14">
        <v>0.05</v>
      </c>
      <c r="C14">
        <f t="shared" si="0"/>
        <v>0.43999999999999995</v>
      </c>
      <c r="D14">
        <v>0.05</v>
      </c>
      <c r="E14">
        <v>11.23</v>
      </c>
      <c r="F14">
        <f t="shared" si="1"/>
        <v>1.2761363636363638</v>
      </c>
      <c r="G14">
        <f t="shared" si="2"/>
        <v>284.39999999999998</v>
      </c>
      <c r="H14">
        <f t="shared" si="3"/>
        <v>1.3</v>
      </c>
      <c r="I14">
        <v>847.03</v>
      </c>
      <c r="J14">
        <v>0.2</v>
      </c>
      <c r="K14">
        <v>831.65</v>
      </c>
      <c r="L14">
        <v>0.2</v>
      </c>
      <c r="M14">
        <f t="shared" si="4"/>
        <v>26.79</v>
      </c>
      <c r="N14">
        <f t="shared" si="5"/>
        <v>0.05</v>
      </c>
      <c r="R14">
        <v>2</v>
      </c>
      <c r="S14">
        <v>0.04</v>
      </c>
      <c r="T14">
        <v>2</v>
      </c>
      <c r="U14">
        <f t="shared" ref="U14:U22" si="6">ROUND(($V$8-S14)/($V$8+S14),2)</f>
        <v>0.83</v>
      </c>
      <c r="V14">
        <f t="shared" ref="V14:V22" si="7">ROUND(U14*SQRT(($U$10*2/($V$8 - S14))^2 +($U$10*2/($V$8 + S14))^2),2)</f>
        <v>0.05</v>
      </c>
      <c r="W14">
        <v>15</v>
      </c>
      <c r="X14">
        <v>2121</v>
      </c>
      <c r="Y14">
        <f t="shared" ref="Y14:Y22" si="8">ROUND(W14/X14*10000,0)</f>
        <v>71</v>
      </c>
      <c r="Z14">
        <f t="shared" ref="Z14:Z22" si="9">ROUND(1/W14*Y14,0)</f>
        <v>5</v>
      </c>
    </row>
    <row r="15" spans="1:26" x14ac:dyDescent="0.3">
      <c r="A15">
        <v>-0.6</v>
      </c>
      <c r="B15">
        <v>0.05</v>
      </c>
      <c r="C15">
        <f t="shared" si="0"/>
        <v>0.53999999999999992</v>
      </c>
      <c r="D15">
        <v>0.05</v>
      </c>
      <c r="E15">
        <v>13.77</v>
      </c>
      <c r="F15">
        <f t="shared" si="1"/>
        <v>1.2750000000000001</v>
      </c>
      <c r="G15">
        <f t="shared" si="2"/>
        <v>286.89999999999998</v>
      </c>
      <c r="H15">
        <f t="shared" si="3"/>
        <v>1.3</v>
      </c>
      <c r="I15">
        <v>847.75</v>
      </c>
      <c r="J15">
        <v>0.2</v>
      </c>
      <c r="K15">
        <v>832.5</v>
      </c>
      <c r="L15">
        <v>0.2</v>
      </c>
      <c r="M15">
        <f t="shared" si="4"/>
        <v>27.05</v>
      </c>
      <c r="N15">
        <f t="shared" si="5"/>
        <v>0.05</v>
      </c>
      <c r="R15">
        <v>3</v>
      </c>
      <c r="S15">
        <v>7.4999999999999997E-2</v>
      </c>
      <c r="T15">
        <v>4</v>
      </c>
      <c r="U15">
        <f t="shared" si="6"/>
        <v>0.71</v>
      </c>
      <c r="V15">
        <f t="shared" si="7"/>
        <v>0.05</v>
      </c>
      <c r="W15">
        <v>13</v>
      </c>
      <c r="X15">
        <v>2129</v>
      </c>
      <c r="Y15">
        <f t="shared" si="8"/>
        <v>61</v>
      </c>
      <c r="Z15">
        <f t="shared" si="9"/>
        <v>5</v>
      </c>
    </row>
    <row r="16" spans="1:26" x14ac:dyDescent="0.3">
      <c r="A16">
        <v>-0.5</v>
      </c>
      <c r="B16">
        <v>0.05</v>
      </c>
      <c r="C16">
        <f t="shared" si="0"/>
        <v>0.6399999999999999</v>
      </c>
      <c r="D16">
        <v>0.05</v>
      </c>
      <c r="E16">
        <v>16.28</v>
      </c>
      <c r="F16">
        <f t="shared" si="1"/>
        <v>1.2718750000000003</v>
      </c>
      <c r="G16">
        <f t="shared" si="2"/>
        <v>289.39999999999998</v>
      </c>
      <c r="H16">
        <f t="shared" si="3"/>
        <v>1.3</v>
      </c>
      <c r="I16">
        <v>851.05</v>
      </c>
      <c r="J16">
        <v>0.2</v>
      </c>
      <c r="K16">
        <v>833.43</v>
      </c>
      <c r="L16">
        <v>0.2</v>
      </c>
      <c r="M16">
        <f t="shared" si="4"/>
        <v>23.4</v>
      </c>
      <c r="N16">
        <f t="shared" si="5"/>
        <v>0.04</v>
      </c>
      <c r="R16">
        <v>4</v>
      </c>
      <c r="S16">
        <v>0.11</v>
      </c>
      <c r="T16">
        <v>6</v>
      </c>
      <c r="U16">
        <f t="shared" si="6"/>
        <v>0.6</v>
      </c>
      <c r="V16">
        <f t="shared" si="7"/>
        <v>0.04</v>
      </c>
      <c r="W16">
        <v>14</v>
      </c>
      <c r="X16">
        <v>2040</v>
      </c>
      <c r="Y16">
        <f t="shared" si="8"/>
        <v>69</v>
      </c>
      <c r="Z16">
        <f t="shared" si="9"/>
        <v>5</v>
      </c>
    </row>
    <row r="17" spans="1:26" x14ac:dyDescent="0.3">
      <c r="A17">
        <v>-0.43</v>
      </c>
      <c r="B17">
        <v>0.05</v>
      </c>
      <c r="C17">
        <f t="shared" si="0"/>
        <v>0.71</v>
      </c>
      <c r="D17">
        <v>0.05</v>
      </c>
      <c r="E17">
        <v>18</v>
      </c>
      <c r="F17">
        <f t="shared" si="1"/>
        <v>1.267605633802817</v>
      </c>
      <c r="G17">
        <f t="shared" si="2"/>
        <v>291.2</v>
      </c>
      <c r="H17">
        <f t="shared" si="3"/>
        <v>1.3</v>
      </c>
      <c r="I17">
        <v>847.96</v>
      </c>
      <c r="J17">
        <v>0.2</v>
      </c>
      <c r="K17">
        <v>836.71</v>
      </c>
      <c r="L17">
        <v>0.2</v>
      </c>
      <c r="M17">
        <f t="shared" si="4"/>
        <v>36.94</v>
      </c>
      <c r="N17">
        <f t="shared" si="5"/>
        <v>0.08</v>
      </c>
      <c r="R17">
        <v>5</v>
      </c>
      <c r="S17">
        <v>0.14000000000000001</v>
      </c>
      <c r="T17">
        <v>8</v>
      </c>
      <c r="U17">
        <f t="shared" si="6"/>
        <v>0.52</v>
      </c>
      <c r="V17">
        <f t="shared" si="7"/>
        <v>0.04</v>
      </c>
      <c r="W17">
        <v>12</v>
      </c>
      <c r="X17">
        <v>2052</v>
      </c>
      <c r="Y17">
        <f t="shared" si="8"/>
        <v>58</v>
      </c>
      <c r="Z17">
        <f t="shared" si="9"/>
        <v>5</v>
      </c>
    </row>
    <row r="18" spans="1:26" x14ac:dyDescent="0.3">
      <c r="A18">
        <v>-0.35</v>
      </c>
      <c r="B18">
        <v>0.05</v>
      </c>
      <c r="C18">
        <f t="shared" si="0"/>
        <v>0.78999999999999992</v>
      </c>
      <c r="D18">
        <v>0.05</v>
      </c>
      <c r="E18">
        <v>20</v>
      </c>
      <c r="F18">
        <f t="shared" si="1"/>
        <v>1.2658227848101267</v>
      </c>
      <c r="G18">
        <f t="shared" si="2"/>
        <v>293.2</v>
      </c>
      <c r="H18">
        <f t="shared" si="3"/>
        <v>1.3</v>
      </c>
      <c r="I18">
        <v>851.36</v>
      </c>
      <c r="J18">
        <v>0.2</v>
      </c>
      <c r="K18">
        <v>843.2</v>
      </c>
      <c r="L18">
        <v>0.2</v>
      </c>
      <c r="M18">
        <f t="shared" si="4"/>
        <v>51.42</v>
      </c>
      <c r="N18">
        <f t="shared" si="5"/>
        <v>0.12</v>
      </c>
      <c r="R18">
        <v>6</v>
      </c>
      <c r="S18">
        <v>0.18</v>
      </c>
      <c r="T18">
        <v>10</v>
      </c>
      <c r="U18">
        <f t="shared" si="6"/>
        <v>0.42</v>
      </c>
      <c r="V18">
        <f t="shared" si="7"/>
        <v>0.04</v>
      </c>
      <c r="W18">
        <v>12</v>
      </c>
      <c r="X18">
        <v>2054</v>
      </c>
      <c r="Y18">
        <f t="shared" si="8"/>
        <v>58</v>
      </c>
      <c r="Z18">
        <f t="shared" si="9"/>
        <v>5</v>
      </c>
    </row>
    <row r="19" spans="1:26" x14ac:dyDescent="0.3">
      <c r="A19">
        <v>-0.3</v>
      </c>
      <c r="B19">
        <v>0.05</v>
      </c>
      <c r="C19">
        <f t="shared" si="0"/>
        <v>0.83999999999999986</v>
      </c>
      <c r="D19">
        <v>0.05</v>
      </c>
      <c r="E19">
        <v>21.25</v>
      </c>
      <c r="F19">
        <f t="shared" si="1"/>
        <v>1.2648809523809526</v>
      </c>
      <c r="G19">
        <f t="shared" si="2"/>
        <v>294.39999999999998</v>
      </c>
      <c r="H19">
        <f t="shared" si="3"/>
        <v>1.3</v>
      </c>
      <c r="I19">
        <v>853.6</v>
      </c>
      <c r="J19">
        <v>0.2</v>
      </c>
      <c r="K19">
        <v>846.7</v>
      </c>
      <c r="L19">
        <v>0.2</v>
      </c>
      <c r="M19">
        <f>ROUND(K19*K19/(I19*I19-K19*K19),1)</f>
        <v>61.1</v>
      </c>
      <c r="N19">
        <f>ROUND(M19*SQRT(2*(L19/K19)^2 + (J19^2+L19^2)/(I19^2-K19^2)),1)</f>
        <v>0.2</v>
      </c>
      <c r="R19">
        <v>7</v>
      </c>
      <c r="S19">
        <v>0.22</v>
      </c>
      <c r="T19">
        <v>12</v>
      </c>
      <c r="U19">
        <f t="shared" si="6"/>
        <v>0.33</v>
      </c>
      <c r="V19">
        <f t="shared" si="7"/>
        <v>0.03</v>
      </c>
      <c r="W19">
        <v>10</v>
      </c>
      <c r="X19">
        <v>2053</v>
      </c>
      <c r="Y19">
        <f t="shared" si="8"/>
        <v>49</v>
      </c>
      <c r="Z19">
        <f t="shared" si="9"/>
        <v>5</v>
      </c>
    </row>
    <row r="20" spans="1:26" x14ac:dyDescent="0.3">
      <c r="A20">
        <v>-0.2</v>
      </c>
      <c r="B20">
        <v>0.05</v>
      </c>
      <c r="C20">
        <f t="shared" si="0"/>
        <v>0.94</v>
      </c>
      <c r="D20">
        <v>0.05</v>
      </c>
      <c r="E20">
        <v>23.73</v>
      </c>
      <c r="F20">
        <f t="shared" si="1"/>
        <v>1.2622340425531917</v>
      </c>
      <c r="G20">
        <f t="shared" si="2"/>
        <v>296.89999999999998</v>
      </c>
      <c r="H20">
        <f t="shared" si="3"/>
        <v>1.3</v>
      </c>
      <c r="I20">
        <v>856.4</v>
      </c>
      <c r="J20">
        <v>0.2</v>
      </c>
      <c r="K20">
        <v>851</v>
      </c>
      <c r="L20">
        <v>0.2</v>
      </c>
      <c r="M20">
        <f t="shared" ref="M20:M29" si="10">ROUND(K20*K20/(I20*I20-K20*K20),1)</f>
        <v>78.5</v>
      </c>
      <c r="N20">
        <f>ROUND(M20*SQRT(2*(L20/K20)^2 + (J20^2+L20^2)/(I20^2-K20^2)),1)</f>
        <v>0.2</v>
      </c>
      <c r="R20">
        <v>8</v>
      </c>
      <c r="S20">
        <v>0.25</v>
      </c>
      <c r="T20">
        <v>14</v>
      </c>
      <c r="U20">
        <f t="shared" si="6"/>
        <v>0.28000000000000003</v>
      </c>
      <c r="V20">
        <f t="shared" si="7"/>
        <v>0.03</v>
      </c>
      <c r="W20">
        <v>9</v>
      </c>
      <c r="X20">
        <v>2134</v>
      </c>
      <c r="Y20">
        <f t="shared" si="8"/>
        <v>42</v>
      </c>
      <c r="Z20">
        <f t="shared" si="9"/>
        <v>5</v>
      </c>
    </row>
    <row r="21" spans="1:26" x14ac:dyDescent="0.3">
      <c r="A21">
        <v>-0.1</v>
      </c>
      <c r="B21">
        <v>0.05</v>
      </c>
      <c r="C21">
        <f t="shared" si="0"/>
        <v>1.0399999999999998</v>
      </c>
      <c r="D21">
        <v>0.05</v>
      </c>
      <c r="E21">
        <v>26.17</v>
      </c>
      <c r="F21">
        <f t="shared" si="1"/>
        <v>1.2581730769230774</v>
      </c>
      <c r="G21">
        <f t="shared" si="2"/>
        <v>299.3</v>
      </c>
      <c r="H21">
        <f t="shared" si="3"/>
        <v>1.3</v>
      </c>
      <c r="I21">
        <v>857.8</v>
      </c>
      <c r="J21">
        <v>0.2</v>
      </c>
      <c r="K21">
        <v>853.5</v>
      </c>
      <c r="L21">
        <v>0.2</v>
      </c>
      <c r="M21">
        <f t="shared" si="10"/>
        <v>99</v>
      </c>
      <c r="N21">
        <f>ROUND(M21*SQRT(2*(L21/K21)^2 + (J21^2+L21^2)/(I21^2-K21^2)),1)</f>
        <v>0.3</v>
      </c>
      <c r="R21">
        <v>9</v>
      </c>
      <c r="S21">
        <v>0.28999999999999998</v>
      </c>
      <c r="T21">
        <v>16</v>
      </c>
      <c r="U21">
        <f t="shared" si="6"/>
        <v>0.21</v>
      </c>
      <c r="V21">
        <f t="shared" si="7"/>
        <v>0.03</v>
      </c>
      <c r="W21">
        <v>8</v>
      </c>
      <c r="X21">
        <v>2167</v>
      </c>
      <c r="Y21">
        <f t="shared" si="8"/>
        <v>37</v>
      </c>
      <c r="Z21">
        <f t="shared" si="9"/>
        <v>5</v>
      </c>
    </row>
    <row r="22" spans="1:26" x14ac:dyDescent="0.3">
      <c r="A22">
        <v>0.1</v>
      </c>
      <c r="B22">
        <v>0.05</v>
      </c>
      <c r="C22">
        <f t="shared" si="0"/>
        <v>1.24</v>
      </c>
      <c r="D22">
        <v>0.05</v>
      </c>
      <c r="E22">
        <v>31</v>
      </c>
      <c r="F22">
        <f t="shared" ref="F22:F29" si="11">E22*D22/C22</f>
        <v>1.25</v>
      </c>
      <c r="G22">
        <f t="shared" si="2"/>
        <v>304.2</v>
      </c>
      <c r="H22">
        <f t="shared" si="3"/>
        <v>1.3</v>
      </c>
      <c r="I22">
        <v>858.6</v>
      </c>
      <c r="J22">
        <v>0.2</v>
      </c>
      <c r="K22">
        <v>855.2</v>
      </c>
      <c r="L22">
        <v>0.2</v>
      </c>
      <c r="M22">
        <f t="shared" si="10"/>
        <v>125.5</v>
      </c>
      <c r="N22">
        <f t="shared" ref="N22:N29" si="12">ROUND(M22*SQRT(2*(L22/K22)^2 + (J22^2+L22^2)/(I22^2-K22^2)),1)</f>
        <v>0.5</v>
      </c>
      <c r="R22">
        <v>10</v>
      </c>
      <c r="S22">
        <v>0.32</v>
      </c>
      <c r="T22">
        <v>18</v>
      </c>
      <c r="U22">
        <f t="shared" si="6"/>
        <v>0.16</v>
      </c>
      <c r="V22">
        <f t="shared" si="7"/>
        <v>0.03</v>
      </c>
      <c r="W22">
        <v>6</v>
      </c>
      <c r="X22">
        <v>2089</v>
      </c>
      <c r="Y22">
        <f t="shared" si="8"/>
        <v>29</v>
      </c>
      <c r="Z22">
        <f t="shared" si="9"/>
        <v>5</v>
      </c>
    </row>
    <row r="23" spans="1:26" x14ac:dyDescent="0.3">
      <c r="A23">
        <v>0.2</v>
      </c>
      <c r="B23">
        <v>0.05</v>
      </c>
      <c r="C23">
        <f t="shared" si="0"/>
        <v>1.3399999999999999</v>
      </c>
      <c r="D23">
        <v>0.05</v>
      </c>
      <c r="E23">
        <v>33.479999999999997</v>
      </c>
      <c r="F23">
        <f t="shared" si="11"/>
        <v>1.2492537313432837</v>
      </c>
      <c r="G23">
        <f t="shared" si="2"/>
        <v>306.60000000000002</v>
      </c>
      <c r="H23">
        <f t="shared" si="3"/>
        <v>1.2</v>
      </c>
      <c r="I23">
        <v>860</v>
      </c>
      <c r="J23">
        <v>0.2</v>
      </c>
      <c r="K23">
        <v>857.2</v>
      </c>
      <c r="L23">
        <v>0.2</v>
      </c>
      <c r="M23">
        <f t="shared" si="10"/>
        <v>152.80000000000001</v>
      </c>
      <c r="N23">
        <f t="shared" si="12"/>
        <v>0.6</v>
      </c>
      <c r="R23" s="3" t="s">
        <v>38</v>
      </c>
      <c r="S23" s="3"/>
      <c r="T23" s="3"/>
      <c r="U23" s="3" t="s">
        <v>39</v>
      </c>
      <c r="V23" s="3"/>
      <c r="W23" s="3"/>
      <c r="X23" s="3" t="s">
        <v>40</v>
      </c>
      <c r="Y23" s="3"/>
      <c r="Z23" s="3"/>
    </row>
    <row r="24" spans="1:26" x14ac:dyDescent="0.3">
      <c r="A24">
        <v>0.3</v>
      </c>
      <c r="B24">
        <v>0.05</v>
      </c>
      <c r="C24">
        <f t="shared" si="0"/>
        <v>1.44</v>
      </c>
      <c r="D24">
        <v>0.05</v>
      </c>
      <c r="E24">
        <v>35.880000000000003</v>
      </c>
      <c r="F24">
        <f t="shared" si="11"/>
        <v>1.2458333333333336</v>
      </c>
      <c r="G24">
        <f t="shared" si="2"/>
        <v>309</v>
      </c>
      <c r="H24">
        <f t="shared" si="3"/>
        <v>1.2</v>
      </c>
      <c r="I24">
        <v>862.2</v>
      </c>
      <c r="J24">
        <v>0.2</v>
      </c>
      <c r="K24">
        <v>859.6</v>
      </c>
      <c r="L24">
        <v>0.2</v>
      </c>
      <c r="M24">
        <f t="shared" si="10"/>
        <v>165.1</v>
      </c>
      <c r="N24">
        <f t="shared" si="12"/>
        <v>0.7</v>
      </c>
    </row>
    <row r="25" spans="1:26" x14ac:dyDescent="0.3">
      <c r="A25">
        <v>0.4</v>
      </c>
      <c r="B25">
        <v>0.05</v>
      </c>
      <c r="C25">
        <f t="shared" si="0"/>
        <v>1.54</v>
      </c>
      <c r="D25">
        <v>0.05</v>
      </c>
      <c r="E25">
        <v>38.29</v>
      </c>
      <c r="F25">
        <f t="shared" si="11"/>
        <v>1.2431818181818182</v>
      </c>
      <c r="G25">
        <f t="shared" si="2"/>
        <v>311.39999999999998</v>
      </c>
      <c r="H25">
        <f t="shared" si="3"/>
        <v>1.2</v>
      </c>
      <c r="I25">
        <v>862.5</v>
      </c>
      <c r="J25">
        <v>0.2</v>
      </c>
      <c r="K25">
        <v>860</v>
      </c>
      <c r="L25">
        <v>0.2</v>
      </c>
      <c r="M25">
        <f t="shared" si="10"/>
        <v>171.8</v>
      </c>
      <c r="N25">
        <f t="shared" si="12"/>
        <v>0.7</v>
      </c>
    </row>
    <row r="26" spans="1:26" x14ac:dyDescent="0.3">
      <c r="A26">
        <v>0.47</v>
      </c>
      <c r="B26">
        <v>0.05</v>
      </c>
      <c r="C26">
        <f t="shared" si="0"/>
        <v>1.6099999999999999</v>
      </c>
      <c r="D26">
        <v>0.05</v>
      </c>
      <c r="E26">
        <v>40</v>
      </c>
      <c r="F26">
        <f t="shared" si="11"/>
        <v>1.2422360248447206</v>
      </c>
      <c r="G26">
        <f t="shared" si="2"/>
        <v>313.2</v>
      </c>
      <c r="H26">
        <f t="shared" si="3"/>
        <v>1.2</v>
      </c>
      <c r="I26">
        <v>862.7</v>
      </c>
      <c r="J26">
        <v>0.2</v>
      </c>
      <c r="K26">
        <v>860.1</v>
      </c>
      <c r="L26">
        <v>0.2</v>
      </c>
      <c r="M26">
        <f t="shared" si="10"/>
        <v>165.2</v>
      </c>
      <c r="N26">
        <f t="shared" si="12"/>
        <v>0.7</v>
      </c>
    </row>
    <row r="27" spans="1:26" x14ac:dyDescent="0.3">
      <c r="A27">
        <v>0.6</v>
      </c>
      <c r="B27">
        <v>0.05</v>
      </c>
      <c r="C27">
        <f t="shared" si="0"/>
        <v>1.7399999999999998</v>
      </c>
      <c r="D27">
        <v>0.05</v>
      </c>
      <c r="E27">
        <v>43</v>
      </c>
      <c r="F27">
        <f t="shared" si="11"/>
        <v>1.2356321839080462</v>
      </c>
      <c r="G27">
        <f t="shared" si="2"/>
        <v>316.2</v>
      </c>
      <c r="H27">
        <f t="shared" si="3"/>
        <v>1.2</v>
      </c>
      <c r="I27">
        <v>862.9</v>
      </c>
      <c r="J27">
        <v>0.2</v>
      </c>
      <c r="K27">
        <v>860.4</v>
      </c>
      <c r="L27">
        <v>0.2</v>
      </c>
      <c r="M27">
        <f t="shared" si="10"/>
        <v>171.8</v>
      </c>
      <c r="N27">
        <f t="shared" si="12"/>
        <v>0.7</v>
      </c>
    </row>
    <row r="28" spans="1:26" x14ac:dyDescent="0.3">
      <c r="A28">
        <v>0.7</v>
      </c>
      <c r="B28">
        <v>0.05</v>
      </c>
      <c r="C28">
        <f t="shared" si="0"/>
        <v>1.8399999999999999</v>
      </c>
      <c r="D28">
        <v>0.05</v>
      </c>
      <c r="E28">
        <v>45.4</v>
      </c>
      <c r="F28">
        <f t="shared" si="11"/>
        <v>1.2336956521739131</v>
      </c>
      <c r="G28">
        <f t="shared" si="2"/>
        <v>318.60000000000002</v>
      </c>
      <c r="H28">
        <f t="shared" si="3"/>
        <v>1.2</v>
      </c>
      <c r="I28">
        <v>863.2</v>
      </c>
      <c r="J28">
        <v>0.2</v>
      </c>
      <c r="K28">
        <v>860.73</v>
      </c>
      <c r="L28">
        <v>0.2</v>
      </c>
      <c r="M28">
        <f t="shared" si="10"/>
        <v>174</v>
      </c>
      <c r="N28">
        <f t="shared" si="12"/>
        <v>0.8</v>
      </c>
    </row>
    <row r="29" spans="1:26" x14ac:dyDescent="0.3">
      <c r="A29">
        <v>0.8</v>
      </c>
      <c r="B29">
        <v>0.05</v>
      </c>
      <c r="C29">
        <f t="shared" si="0"/>
        <v>1.94</v>
      </c>
      <c r="D29">
        <v>0.05</v>
      </c>
      <c r="E29">
        <v>47.76</v>
      </c>
      <c r="F29">
        <f t="shared" si="11"/>
        <v>1.2309278350515465</v>
      </c>
      <c r="G29">
        <f t="shared" si="2"/>
        <v>320.89999999999998</v>
      </c>
      <c r="H29">
        <f t="shared" si="3"/>
        <v>1.2</v>
      </c>
      <c r="I29">
        <v>863.56</v>
      </c>
      <c r="J29">
        <v>0.2</v>
      </c>
      <c r="K29">
        <v>861.13</v>
      </c>
      <c r="L29">
        <v>0.2</v>
      </c>
      <c r="M29">
        <f t="shared" si="10"/>
        <v>176.9</v>
      </c>
      <c r="N29">
        <f t="shared" si="12"/>
        <v>0.8</v>
      </c>
    </row>
    <row r="32" spans="1:26" x14ac:dyDescent="0.3">
      <c r="E32" t="s">
        <v>25</v>
      </c>
      <c r="F32" t="s">
        <v>26</v>
      </c>
      <c r="H32" t="s">
        <v>27</v>
      </c>
    </row>
    <row r="33" spans="5:10" x14ac:dyDescent="0.3">
      <c r="E33">
        <v>7.36</v>
      </c>
      <c r="F33">
        <v>2100</v>
      </c>
      <c r="H33">
        <f>F33/E33</f>
        <v>285.32608695652175</v>
      </c>
    </row>
    <row r="34" spans="5:10" x14ac:dyDescent="0.3">
      <c r="E34">
        <v>0.09</v>
      </c>
      <c r="F34">
        <v>30</v>
      </c>
      <c r="H34">
        <f>H33*SQRT(E34*E34/E33/E33+F34*F34/F33/F33)</f>
        <v>5.3654354649105391</v>
      </c>
    </row>
    <row r="36" spans="5:10" x14ac:dyDescent="0.3">
      <c r="F36">
        <v>2.96</v>
      </c>
      <c r="G36">
        <v>7.0000000000000007E-2</v>
      </c>
      <c r="I36">
        <v>290</v>
      </c>
      <c r="J36">
        <v>7</v>
      </c>
    </row>
    <row r="37" spans="5:10" x14ac:dyDescent="0.3">
      <c r="F37">
        <v>0.25</v>
      </c>
      <c r="G37">
        <v>0.01</v>
      </c>
      <c r="I37">
        <v>285</v>
      </c>
      <c r="J37">
        <v>5</v>
      </c>
    </row>
    <row r="38" spans="5:10" x14ac:dyDescent="0.3">
      <c r="F38">
        <f>F36/I36*I37</f>
        <v>2.9089655172413793</v>
      </c>
      <c r="G38">
        <f>G36/($J$36/$I$36)*$J$37/$I$37</f>
        <v>5.0877192982456146E-2</v>
      </c>
    </row>
    <row r="39" spans="5:10" x14ac:dyDescent="0.3">
      <c r="F39">
        <f>F37/I36*I37</f>
        <v>0.24568965517241378</v>
      </c>
      <c r="G39">
        <f>G37/($J$36/$I$36)*$J$37/$I$37</f>
        <v>7.2681704260651632E-3</v>
      </c>
    </row>
  </sheetData>
  <mergeCells count="3">
    <mergeCell ref="R23:T23"/>
    <mergeCell ref="U23:W23"/>
    <mergeCell ref="X23:Z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2021-04-19T09:04:38Z</dcterms:modified>
</cp:coreProperties>
</file>