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Учеба\Д4.2\"/>
    </mc:Choice>
  </mc:AlternateContent>
  <xr:revisionPtr revIDLastSave="0" documentId="13_ncr:1_{AB8EB7F4-6BAC-4905-AA8A-49DD650529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1" l="1"/>
  <c r="Q46" i="1"/>
  <c r="Q47" i="1"/>
  <c r="Q48" i="1"/>
  <c r="Q44" i="1"/>
  <c r="P48" i="1"/>
  <c r="P45" i="1"/>
  <c r="P46" i="1"/>
  <c r="P47" i="1"/>
  <c r="P44" i="1"/>
  <c r="S30" i="1"/>
  <c r="T30" i="1" s="1"/>
  <c r="S35" i="1"/>
  <c r="T35" i="1" s="1"/>
  <c r="S34" i="1"/>
  <c r="T34" i="1" s="1"/>
  <c r="S33" i="1"/>
  <c r="T33" i="1" s="1"/>
  <c r="S32" i="1"/>
  <c r="T32" i="1" s="1"/>
  <c r="S31" i="1"/>
  <c r="T31" i="1" s="1"/>
  <c r="S15" i="1"/>
  <c r="T15" i="1" s="1"/>
  <c r="S16" i="1"/>
  <c r="T16" i="1" s="1"/>
  <c r="S17" i="1"/>
  <c r="S18" i="1"/>
  <c r="S19" i="1"/>
  <c r="S14" i="1"/>
  <c r="T14" i="1" s="1"/>
  <c r="S22" i="1"/>
  <c r="T22" i="1" s="1"/>
  <c r="S23" i="1"/>
  <c r="T23" i="1" s="1"/>
  <c r="S24" i="1"/>
  <c r="T24" i="1" s="1"/>
  <c r="S25" i="1"/>
  <c r="T25" i="1" s="1"/>
  <c r="S26" i="1"/>
  <c r="S27" i="1"/>
  <c r="T27" i="1" s="1"/>
  <c r="T26" i="1"/>
  <c r="T19" i="1"/>
  <c r="T18" i="1"/>
  <c r="T17" i="1"/>
  <c r="T7" i="1"/>
  <c r="T8" i="1"/>
  <c r="T9" i="1"/>
  <c r="T10" i="1"/>
  <c r="T11" i="1"/>
  <c r="T6" i="1"/>
  <c r="S7" i="1"/>
  <c r="S8" i="1"/>
  <c r="S9" i="1"/>
  <c r="S10" i="1"/>
  <c r="S11" i="1"/>
  <c r="S6" i="1"/>
  <c r="P31" i="1"/>
  <c r="P32" i="1"/>
  <c r="P33" i="1"/>
  <c r="P34" i="1"/>
  <c r="P35" i="1"/>
  <c r="P30" i="1"/>
  <c r="P23" i="1"/>
  <c r="P24" i="1"/>
  <c r="P25" i="1"/>
  <c r="P26" i="1"/>
  <c r="P27" i="1"/>
  <c r="P22" i="1"/>
  <c r="P15" i="1"/>
  <c r="P16" i="1"/>
  <c r="P17" i="1"/>
  <c r="P18" i="1"/>
  <c r="P19" i="1"/>
  <c r="P14" i="1"/>
  <c r="P7" i="1"/>
  <c r="P8" i="1"/>
  <c r="P9" i="1"/>
  <c r="P10" i="1"/>
  <c r="P11" i="1"/>
  <c r="P6" i="1"/>
  <c r="I7" i="1"/>
  <c r="I8" i="1"/>
  <c r="I9" i="1"/>
  <c r="I10" i="1"/>
  <c r="I11" i="1"/>
  <c r="I12" i="1"/>
  <c r="I13" i="1"/>
  <c r="I14" i="1"/>
  <c r="I15" i="1"/>
  <c r="I16" i="1"/>
  <c r="I6" i="1"/>
  <c r="H26" i="1"/>
  <c r="H27" i="1"/>
  <c r="H28" i="1"/>
  <c r="H34" i="1"/>
  <c r="H35" i="1"/>
  <c r="H25" i="1"/>
  <c r="G26" i="1"/>
  <c r="G27" i="1"/>
  <c r="G28" i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G25" i="1"/>
  <c r="H7" i="1"/>
  <c r="H8" i="1"/>
  <c r="H9" i="1"/>
  <c r="H10" i="1"/>
  <c r="H11" i="1"/>
  <c r="H12" i="1"/>
  <c r="H13" i="1"/>
  <c r="H14" i="1"/>
  <c r="H15" i="1"/>
  <c r="H16" i="1"/>
  <c r="H6" i="1"/>
  <c r="E8" i="1"/>
  <c r="E7" i="1"/>
  <c r="E14" i="1"/>
  <c r="E15" i="1"/>
  <c r="E13" i="1" l="1"/>
  <c r="E12" i="1"/>
  <c r="E11" i="1"/>
  <c r="E10" i="1"/>
  <c r="E6" i="1"/>
  <c r="E9" i="1"/>
  <c r="E16" i="1"/>
</calcChain>
</file>

<file path=xl/sharedStrings.xml><?xml version="1.0" encoding="utf-8"?>
<sst xmlns="http://schemas.openxmlformats.org/spreadsheetml/2006/main" count="51" uniqueCount="17">
  <si>
    <t>$h$, см</t>
  </si>
  <si>
    <t>$I$, у.е.</t>
  </si>
  <si>
    <t>$I_theor$, у.е.</t>
  </si>
  <si>
    <t>$\ln(I/I_0)$</t>
  </si>
  <si>
    <t>$\delta_h$, см</t>
  </si>
  <si>
    <t>$\delta_I$, у.е.</t>
  </si>
  <si>
    <t>$\delta_{\ln(I/I_0)}$</t>
  </si>
  <si>
    <t>t=5мин</t>
  </si>
  <si>
    <t>t=50мин</t>
  </si>
  <si>
    <t>t=100мин</t>
  </si>
  <si>
    <t>t=2000мин</t>
  </si>
  <si>
    <t>t, мин</t>
  </si>
  <si>
    <t>$\alpha, \text{м}^{-1}$</t>
  </si>
  <si>
    <t>$2,9\pm0,1$</t>
  </si>
  <si>
    <t>$5\pm0,1$</t>
  </si>
  <si>
    <t>$6,5\pm0,3$</t>
  </si>
  <si>
    <t>$10,2\pm0,4$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</si>
</sst>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48"/>
  <sheetViews>
    <sheetView tabSelected="1" topLeftCell="A28" workbookViewId="0">
      <selection activeCell="P44" sqref="P44:Q47"/>
    </sheetView>
  </sheetViews>
  <sheetFormatPr defaultRowHeight="14.4" x14ac:dyDescent="0.3"/>
  <sheetData>
    <row r="3" spans="3:20" x14ac:dyDescent="0.3">
      <c r="D3">
        <v>0.1</v>
      </c>
    </row>
    <row r="4" spans="3:20" x14ac:dyDescent="0.3">
      <c r="N4" s="1" t="s">
        <v>7</v>
      </c>
      <c r="O4" s="1"/>
      <c r="P4" s="1"/>
      <c r="Q4" s="1"/>
      <c r="R4" s="1"/>
      <c r="S4" s="1"/>
      <c r="T4" s="1"/>
    </row>
    <row r="5" spans="3:20" x14ac:dyDescent="0.3">
      <c r="C5" t="s">
        <v>0</v>
      </c>
      <c r="D5" t="s">
        <v>4</v>
      </c>
      <c r="E5" t="s">
        <v>2</v>
      </c>
      <c r="F5" t="s">
        <v>1</v>
      </c>
      <c r="G5" t="s">
        <v>5</v>
      </c>
      <c r="H5" t="s">
        <v>3</v>
      </c>
      <c r="I5" t="s">
        <v>6</v>
      </c>
      <c r="N5" t="s">
        <v>0</v>
      </c>
      <c r="O5" t="s">
        <v>4</v>
      </c>
      <c r="P5" t="s">
        <v>2</v>
      </c>
      <c r="Q5" t="s">
        <v>1</v>
      </c>
      <c r="R5" t="s">
        <v>5</v>
      </c>
      <c r="S5" t="s">
        <v>3</v>
      </c>
      <c r="T5" t="s">
        <v>6</v>
      </c>
    </row>
    <row r="6" spans="3:20" x14ac:dyDescent="0.3">
      <c r="C6">
        <v>0</v>
      </c>
      <c r="D6">
        <v>1</v>
      </c>
      <c r="E6">
        <f>500*EXP(-2*$D$3*C6)</f>
        <v>500</v>
      </c>
      <c r="F6">
        <v>500</v>
      </c>
      <c r="G6">
        <v>70</v>
      </c>
      <c r="H6">
        <f>LN(F6/$F$6)</f>
        <v>0</v>
      </c>
      <c r="I6">
        <f>SQRT(($G$6/$F$6)^2+(G6/F6)^2)*ABS(H6)</f>
        <v>0</v>
      </c>
      <c r="N6">
        <v>0</v>
      </c>
      <c r="O6">
        <v>1</v>
      </c>
      <c r="P6">
        <f>EXP(-$M$8*N6)*500</f>
        <v>500</v>
      </c>
      <c r="Q6">
        <v>490</v>
      </c>
      <c r="R6">
        <v>70</v>
      </c>
      <c r="S6" s="2">
        <f>LN(Q6/$Q$6)</f>
        <v>0</v>
      </c>
      <c r="T6" s="2">
        <f>SQRT(($G$6/$F$6)^2+(R6/Q6)^2)*ABS(S6)</f>
        <v>0</v>
      </c>
    </row>
    <row r="7" spans="3:20" x14ac:dyDescent="0.3">
      <c r="C7">
        <v>2</v>
      </c>
      <c r="D7">
        <v>1</v>
      </c>
      <c r="E7">
        <f t="shared" ref="E7:E16" si="0">500*EXP(-2*$D$3*C7)</f>
        <v>335.16002301781964</v>
      </c>
      <c r="F7">
        <v>340</v>
      </c>
      <c r="G7">
        <v>60</v>
      </c>
      <c r="H7">
        <f t="shared" ref="H7:H16" si="1">LN(F7/$F$6)</f>
        <v>-0.38566248081198462</v>
      </c>
      <c r="I7">
        <f t="shared" ref="I7:I16" si="2">SQRT(($G$6/$F$6)^2+(G7/F7)^2)*ABS(H7)</f>
        <v>8.6874160000635414E-2</v>
      </c>
      <c r="M7">
        <v>5</v>
      </c>
      <c r="N7">
        <v>4</v>
      </c>
      <c r="O7">
        <v>1</v>
      </c>
      <c r="P7">
        <f t="shared" ref="P7:P11" si="3">EXP(-$M$8*N7)*500</f>
        <v>443.46021835857874</v>
      </c>
      <c r="Q7">
        <v>440</v>
      </c>
      <c r="R7">
        <v>70</v>
      </c>
      <c r="S7" s="2">
        <f t="shared" ref="S7:S11" si="4">LN(Q7/$Q$6)</f>
        <v>-0.10763066419236544</v>
      </c>
      <c r="T7" s="2">
        <f t="shared" ref="T7:T11" si="5">SQRT(($G$6/$F$6)^2+(R7/Q7)^2)*ABS(S7)</f>
        <v>2.2809047428119844E-2</v>
      </c>
    </row>
    <row r="8" spans="3:20" x14ac:dyDescent="0.3">
      <c r="C8">
        <v>4</v>
      </c>
      <c r="D8">
        <v>1</v>
      </c>
      <c r="E8">
        <f t="shared" si="0"/>
        <v>224.66448205861079</v>
      </c>
      <c r="F8">
        <v>220</v>
      </c>
      <c r="G8">
        <v>50</v>
      </c>
      <c r="H8">
        <f t="shared" si="1"/>
        <v>-0.82098055206983023</v>
      </c>
      <c r="I8">
        <f t="shared" si="2"/>
        <v>0.21914628819120183</v>
      </c>
      <c r="M8">
        <v>0.03</v>
      </c>
      <c r="N8">
        <v>8</v>
      </c>
      <c r="O8">
        <v>1</v>
      </c>
      <c r="P8">
        <f t="shared" si="3"/>
        <v>393.31393053327673</v>
      </c>
      <c r="Q8">
        <v>390</v>
      </c>
      <c r="R8">
        <v>60</v>
      </c>
      <c r="S8" s="2">
        <f t="shared" si="4"/>
        <v>-0.22825865198098019</v>
      </c>
      <c r="T8" s="2">
        <f t="shared" si="5"/>
        <v>4.7480344986222167E-2</v>
      </c>
    </row>
    <row r="9" spans="3:20" x14ac:dyDescent="0.3">
      <c r="C9">
        <v>6</v>
      </c>
      <c r="D9">
        <v>1</v>
      </c>
      <c r="E9">
        <f t="shared" si="0"/>
        <v>150.59710595610102</v>
      </c>
      <c r="F9">
        <v>170</v>
      </c>
      <c r="G9">
        <v>30</v>
      </c>
      <c r="H9">
        <f t="shared" si="1"/>
        <v>-1.0788096613719298</v>
      </c>
      <c r="I9">
        <f t="shared" si="2"/>
        <v>0.24301218758675769</v>
      </c>
      <c r="N9">
        <v>12</v>
      </c>
      <c r="O9">
        <v>1</v>
      </c>
      <c r="P9">
        <f t="shared" si="3"/>
        <v>348.83816303551549</v>
      </c>
      <c r="Q9">
        <v>340</v>
      </c>
      <c r="R9">
        <v>60</v>
      </c>
      <c r="S9" s="2">
        <f t="shared" si="4"/>
        <v>-0.36545977349446523</v>
      </c>
      <c r="T9" s="2">
        <f t="shared" si="5"/>
        <v>8.232330707801519E-2</v>
      </c>
    </row>
    <row r="10" spans="3:20" x14ac:dyDescent="0.3">
      <c r="C10">
        <v>8</v>
      </c>
      <c r="D10">
        <v>1</v>
      </c>
      <c r="E10">
        <f t="shared" si="0"/>
        <v>100.9482589973277</v>
      </c>
      <c r="F10">
        <v>100</v>
      </c>
      <c r="G10">
        <v>20</v>
      </c>
      <c r="H10">
        <f t="shared" si="1"/>
        <v>-1.6094379124341003</v>
      </c>
      <c r="I10">
        <f t="shared" si="2"/>
        <v>0.39291386776394394</v>
      </c>
      <c r="N10">
        <v>16</v>
      </c>
      <c r="O10">
        <v>1</v>
      </c>
      <c r="P10">
        <f t="shared" si="3"/>
        <v>309.3916959030704</v>
      </c>
      <c r="Q10">
        <v>300</v>
      </c>
      <c r="R10">
        <v>50</v>
      </c>
      <c r="S10" s="3">
        <f t="shared" si="4"/>
        <v>-0.49062291644847122</v>
      </c>
      <c r="T10" s="3">
        <f t="shared" si="5"/>
        <v>0.10679112780250244</v>
      </c>
    </row>
    <row r="11" spans="3:20" x14ac:dyDescent="0.3">
      <c r="C11">
        <v>10</v>
      </c>
      <c r="D11">
        <v>1</v>
      </c>
      <c r="E11">
        <f t="shared" si="0"/>
        <v>67.667641618306348</v>
      </c>
      <c r="F11">
        <v>70</v>
      </c>
      <c r="G11">
        <v>20</v>
      </c>
      <c r="H11">
        <f t="shared" si="1"/>
        <v>-1.9661128563728327</v>
      </c>
      <c r="I11">
        <f t="shared" si="2"/>
        <v>0.62555968522756511</v>
      </c>
      <c r="N11">
        <v>20</v>
      </c>
      <c r="O11">
        <v>1</v>
      </c>
      <c r="P11">
        <f t="shared" si="3"/>
        <v>274.40581804701321</v>
      </c>
      <c r="Q11">
        <v>280</v>
      </c>
      <c r="R11">
        <v>50</v>
      </c>
      <c r="S11" s="3">
        <f t="shared" si="4"/>
        <v>-0.55961578793542277</v>
      </c>
      <c r="T11" s="3">
        <f t="shared" si="5"/>
        <v>0.12698193382475922</v>
      </c>
    </row>
    <row r="12" spans="3:20" x14ac:dyDescent="0.3">
      <c r="C12">
        <v>12</v>
      </c>
      <c r="D12">
        <v>1</v>
      </c>
      <c r="E12">
        <f t="shared" si="0"/>
        <v>45.358976644706232</v>
      </c>
      <c r="F12">
        <v>40</v>
      </c>
      <c r="G12">
        <v>10</v>
      </c>
      <c r="H12">
        <f t="shared" si="1"/>
        <v>-2.5257286443082556</v>
      </c>
      <c r="I12">
        <f t="shared" si="2"/>
        <v>0.72369949265020495</v>
      </c>
      <c r="N12" s="1" t="s">
        <v>8</v>
      </c>
      <c r="O12" s="1"/>
      <c r="P12" s="1"/>
      <c r="Q12" s="1"/>
      <c r="R12" s="1"/>
      <c r="S12" s="1"/>
      <c r="T12" s="1"/>
    </row>
    <row r="13" spans="3:20" x14ac:dyDescent="0.3">
      <c r="C13">
        <v>14</v>
      </c>
      <c r="D13">
        <v>1</v>
      </c>
      <c r="E13">
        <f t="shared" si="0"/>
        <v>30.405031312608976</v>
      </c>
      <c r="F13">
        <v>30</v>
      </c>
      <c r="G13">
        <v>10</v>
      </c>
      <c r="H13">
        <f t="shared" si="1"/>
        <v>-2.8134107167600364</v>
      </c>
      <c r="I13">
        <f t="shared" si="2"/>
        <v>1.0171602751829567</v>
      </c>
      <c r="N13" t="s">
        <v>0</v>
      </c>
      <c r="O13" t="s">
        <v>4</v>
      </c>
      <c r="P13" t="s">
        <v>2</v>
      </c>
      <c r="Q13" t="s">
        <v>1</v>
      </c>
      <c r="R13" t="s">
        <v>5</v>
      </c>
      <c r="S13" t="s">
        <v>3</v>
      </c>
      <c r="T13" t="s">
        <v>6</v>
      </c>
    </row>
    <row r="14" spans="3:20" x14ac:dyDescent="0.3">
      <c r="C14">
        <v>16</v>
      </c>
      <c r="D14">
        <v>1</v>
      </c>
      <c r="E14">
        <f t="shared" si="0"/>
        <v>20.381101989183104</v>
      </c>
      <c r="F14">
        <v>20</v>
      </c>
      <c r="G14">
        <v>5</v>
      </c>
      <c r="H14">
        <f t="shared" si="1"/>
        <v>-3.2188758248682006</v>
      </c>
      <c r="I14">
        <f t="shared" si="2"/>
        <v>0.92230763055669729</v>
      </c>
      <c r="M14">
        <v>50</v>
      </c>
      <c r="N14">
        <v>0</v>
      </c>
      <c r="O14">
        <v>1</v>
      </c>
      <c r="P14">
        <f>EXP(-$M$15*N14)*500</f>
        <v>500</v>
      </c>
      <c r="Q14">
        <v>500</v>
      </c>
      <c r="R14">
        <v>70</v>
      </c>
      <c r="S14" s="2">
        <f>LN(Q14/$Q$14)</f>
        <v>0</v>
      </c>
      <c r="T14" s="2">
        <f>SQRT(($G$6/$F$6)^2+(R14/Q14)^2)*ABS(S14)</f>
        <v>0</v>
      </c>
    </row>
    <row r="15" spans="3:20" x14ac:dyDescent="0.3">
      <c r="C15">
        <v>18</v>
      </c>
      <c r="D15">
        <v>1</v>
      </c>
      <c r="E15">
        <f t="shared" si="0"/>
        <v>13.66186122364628</v>
      </c>
      <c r="F15">
        <v>10</v>
      </c>
      <c r="G15">
        <v>2</v>
      </c>
      <c r="H15">
        <f t="shared" si="1"/>
        <v>-3.912023005428146</v>
      </c>
      <c r="I15">
        <f t="shared" si="2"/>
        <v>0.95504652771576748</v>
      </c>
      <c r="M15">
        <v>0.05</v>
      </c>
      <c r="N15">
        <v>4</v>
      </c>
      <c r="O15">
        <v>1</v>
      </c>
      <c r="P15">
        <f t="shared" ref="P15:P19" si="6">EXP(-$M$15*N15)*500</f>
        <v>409.36537653899092</v>
      </c>
      <c r="Q15">
        <v>410</v>
      </c>
      <c r="R15">
        <v>60</v>
      </c>
      <c r="S15" s="2">
        <f>LN(Q15/$Q$14)</f>
        <v>-0.19845093872383832</v>
      </c>
      <c r="T15" s="2">
        <f t="shared" ref="T15:T19" si="7">SQRT(($G$6/$F$6)^2+(R15/Q15)^2)*ABS(S15)</f>
        <v>4.0191006058003714E-2</v>
      </c>
    </row>
    <row r="16" spans="3:20" x14ac:dyDescent="0.3">
      <c r="C16">
        <v>20</v>
      </c>
      <c r="D16">
        <v>1</v>
      </c>
      <c r="E16">
        <f t="shared" si="0"/>
        <v>9.1578194443670888</v>
      </c>
      <c r="F16">
        <v>10</v>
      </c>
      <c r="G16">
        <v>2</v>
      </c>
      <c r="H16">
        <f t="shared" si="1"/>
        <v>-3.912023005428146</v>
      </c>
      <c r="I16">
        <f t="shared" si="2"/>
        <v>0.95504652771576748</v>
      </c>
      <c r="N16">
        <v>8</v>
      </c>
      <c r="O16">
        <v>1</v>
      </c>
      <c r="P16">
        <f t="shared" si="6"/>
        <v>335.16002301781964</v>
      </c>
      <c r="Q16">
        <v>330</v>
      </c>
      <c r="R16">
        <v>50</v>
      </c>
      <c r="S16" s="2">
        <f>LN(Q16/$Q$14)</f>
        <v>-0.41551544396166579</v>
      </c>
      <c r="T16" s="2">
        <f t="shared" si="7"/>
        <v>8.571796704979863E-2</v>
      </c>
    </row>
    <row r="17" spans="3:20" x14ac:dyDescent="0.3">
      <c r="N17">
        <v>12</v>
      </c>
      <c r="O17">
        <v>1</v>
      </c>
      <c r="P17">
        <f t="shared" si="6"/>
        <v>274.40581804701321</v>
      </c>
      <c r="Q17">
        <v>270</v>
      </c>
      <c r="R17">
        <v>50</v>
      </c>
      <c r="S17" s="3">
        <f>LN(Q17/$Q$14)</f>
        <v>-0.61618613942381695</v>
      </c>
      <c r="T17" s="3">
        <f t="shared" si="7"/>
        <v>0.14304751978231639</v>
      </c>
    </row>
    <row r="18" spans="3:20" x14ac:dyDescent="0.3">
      <c r="N18">
        <v>16</v>
      </c>
      <c r="O18">
        <v>1</v>
      </c>
      <c r="P18">
        <f t="shared" si="6"/>
        <v>224.66448205861079</v>
      </c>
      <c r="Q18">
        <v>230</v>
      </c>
      <c r="R18">
        <v>40</v>
      </c>
      <c r="S18" s="3">
        <f>LN(Q18/$Q$14)</f>
        <v>-0.77652878949899629</v>
      </c>
      <c r="T18" s="3">
        <f t="shared" si="7"/>
        <v>0.17336906808893374</v>
      </c>
    </row>
    <row r="19" spans="3:20" x14ac:dyDescent="0.3">
      <c r="N19">
        <v>20</v>
      </c>
      <c r="O19">
        <v>1</v>
      </c>
      <c r="P19">
        <f t="shared" si="6"/>
        <v>183.93972058572118</v>
      </c>
      <c r="Q19">
        <v>180</v>
      </c>
      <c r="R19">
        <v>40</v>
      </c>
      <c r="S19" s="3">
        <f>LN(Q19/$Q$14)</f>
        <v>-1.0216512475319814</v>
      </c>
      <c r="T19" s="3">
        <f t="shared" si="7"/>
        <v>0.26833221433170923</v>
      </c>
    </row>
    <row r="20" spans="3:20" x14ac:dyDescent="0.3">
      <c r="N20" s="1" t="s">
        <v>9</v>
      </c>
      <c r="O20" s="1"/>
      <c r="P20" s="1"/>
      <c r="Q20" s="1"/>
      <c r="R20" s="1"/>
      <c r="S20" s="1"/>
      <c r="T20" s="1"/>
    </row>
    <row r="21" spans="3:20" x14ac:dyDescent="0.3">
      <c r="M21">
        <v>100</v>
      </c>
      <c r="N21" t="s">
        <v>0</v>
      </c>
      <c r="O21" t="s">
        <v>4</v>
      </c>
      <c r="P21" t="s">
        <v>2</v>
      </c>
      <c r="Q21" t="s">
        <v>1</v>
      </c>
      <c r="R21" t="s">
        <v>5</v>
      </c>
      <c r="S21" t="s">
        <v>3</v>
      </c>
      <c r="T21" t="s">
        <v>6</v>
      </c>
    </row>
    <row r="22" spans="3:20" x14ac:dyDescent="0.3">
      <c r="M22">
        <v>6.5000000000000002E-2</v>
      </c>
      <c r="N22">
        <v>0</v>
      </c>
      <c r="O22">
        <v>1</v>
      </c>
      <c r="P22">
        <f>EXP(-$M$22*N22)*500</f>
        <v>500</v>
      </c>
      <c r="Q22">
        <v>490</v>
      </c>
      <c r="R22">
        <v>70</v>
      </c>
      <c r="S22" s="2">
        <f>LN(Q22/$Q$22)</f>
        <v>0</v>
      </c>
      <c r="T22" s="2">
        <f>SQRT(($G$6/$F$6)^2+(R22/Q22)^2)*ABS(S22)</f>
        <v>0</v>
      </c>
    </row>
    <row r="23" spans="3:20" x14ac:dyDescent="0.3">
      <c r="N23">
        <v>4</v>
      </c>
      <c r="O23">
        <v>1</v>
      </c>
      <c r="P23">
        <f t="shared" ref="P23:P27" si="8">EXP(-$M$22*N23)*500</f>
        <v>385.52579290178312</v>
      </c>
      <c r="Q23">
        <v>380</v>
      </c>
      <c r="R23">
        <v>60</v>
      </c>
      <c r="S23" s="2">
        <f>LN(Q23/$Q$22)</f>
        <v>-0.25423413838424086</v>
      </c>
      <c r="T23" s="2">
        <f t="shared" ref="T23:T27" si="9">SQRT(($G$6/$F$6)^2+(R23/Q23)^2)*ABS(S23)</f>
        <v>5.3649275519033771E-2</v>
      </c>
    </row>
    <row r="24" spans="3:20" x14ac:dyDescent="0.3">
      <c r="C24" t="s">
        <v>0</v>
      </c>
      <c r="D24" t="s">
        <v>4</v>
      </c>
      <c r="E24" t="s">
        <v>1</v>
      </c>
      <c r="F24" t="s">
        <v>5</v>
      </c>
      <c r="G24" t="s">
        <v>3</v>
      </c>
      <c r="H24" t="s">
        <v>6</v>
      </c>
      <c r="N24">
        <v>8</v>
      </c>
      <c r="O24">
        <v>1</v>
      </c>
      <c r="P24">
        <f t="shared" si="8"/>
        <v>297.26027398509717</v>
      </c>
      <c r="Q24">
        <v>300</v>
      </c>
      <c r="R24">
        <v>50</v>
      </c>
      <c r="S24" s="3">
        <f>LN(Q24/$Q$22)</f>
        <v>-0.49062291644847122</v>
      </c>
      <c r="T24" s="3">
        <f t="shared" si="9"/>
        <v>0.10679112780250244</v>
      </c>
    </row>
    <row r="25" spans="3:20" x14ac:dyDescent="0.3">
      <c r="C25">
        <v>0</v>
      </c>
      <c r="D25">
        <v>1</v>
      </c>
      <c r="E25">
        <v>500</v>
      </c>
      <c r="F25">
        <v>70</v>
      </c>
      <c r="G25">
        <f>LN(E25/$F$6)</f>
        <v>0</v>
      </c>
      <c r="H25">
        <f>SQRT(($G$6/$F$6)^2+(F25/E25)^2)*ABS(G25)</f>
        <v>0</v>
      </c>
      <c r="N25">
        <v>12</v>
      </c>
      <c r="O25">
        <v>1</v>
      </c>
      <c r="P25">
        <f t="shared" si="8"/>
        <v>229.20300565261175</v>
      </c>
      <c r="Q25">
        <v>220</v>
      </c>
      <c r="R25">
        <v>50</v>
      </c>
      <c r="S25" s="3">
        <f>LN(Q25/$Q$22)</f>
        <v>-0.80077784475231073</v>
      </c>
      <c r="T25" s="3">
        <f t="shared" si="9"/>
        <v>0.21375353155538929</v>
      </c>
    </row>
    <row r="26" spans="3:20" x14ac:dyDescent="0.3">
      <c r="C26">
        <v>2</v>
      </c>
      <c r="D26">
        <v>1</v>
      </c>
      <c r="E26">
        <v>470</v>
      </c>
      <c r="F26">
        <v>70</v>
      </c>
      <c r="G26">
        <f t="shared" ref="G26:G35" si="10">LN(E26/$F$6)</f>
        <v>-6.1875403718087529E-2</v>
      </c>
      <c r="H26">
        <f t="shared" ref="H26:H35" si="11">SQRT(($G$6/$F$6)^2+(F26/E26)^2)*ABS(G26)</f>
        <v>1.2647729496778254E-2</v>
      </c>
      <c r="N26">
        <v>16</v>
      </c>
      <c r="O26">
        <v>1</v>
      </c>
      <c r="P26">
        <f t="shared" si="8"/>
        <v>176.72734097939008</v>
      </c>
      <c r="Q26">
        <v>160</v>
      </c>
      <c r="R26">
        <v>40</v>
      </c>
      <c r="S26" s="3">
        <f>LN(Q26/$Q$22)</f>
        <v>-1.1192315758708455</v>
      </c>
      <c r="T26" s="3">
        <f t="shared" si="9"/>
        <v>0.32069451539900434</v>
      </c>
    </row>
    <row r="27" spans="3:20" x14ac:dyDescent="0.3">
      <c r="C27">
        <v>4</v>
      </c>
      <c r="D27">
        <v>1</v>
      </c>
      <c r="E27">
        <v>460</v>
      </c>
      <c r="F27">
        <v>60</v>
      </c>
      <c r="G27">
        <f t="shared" si="10"/>
        <v>-8.3381608939051013E-2</v>
      </c>
      <c r="H27">
        <f t="shared" si="11"/>
        <v>1.5954724445048824E-2</v>
      </c>
      <c r="N27">
        <v>20</v>
      </c>
      <c r="O27">
        <v>1</v>
      </c>
      <c r="P27">
        <f t="shared" si="8"/>
        <v>136.2658965170063</v>
      </c>
      <c r="Q27">
        <v>140</v>
      </c>
      <c r="R27">
        <v>30</v>
      </c>
      <c r="S27" s="3">
        <f>LN(Q27/$Q$22)</f>
        <v>-1.2527629684953681</v>
      </c>
      <c r="T27" s="3">
        <f t="shared" si="9"/>
        <v>0.32066417340980469</v>
      </c>
    </row>
    <row r="28" spans="3:20" x14ac:dyDescent="0.3">
      <c r="C28">
        <v>6</v>
      </c>
      <c r="D28">
        <v>1</v>
      </c>
      <c r="E28">
        <v>460</v>
      </c>
      <c r="F28">
        <v>60</v>
      </c>
      <c r="G28">
        <f t="shared" si="10"/>
        <v>-8.3381608939051013E-2</v>
      </c>
      <c r="H28">
        <f t="shared" si="11"/>
        <v>1.5954724445048824E-2</v>
      </c>
      <c r="M28">
        <v>2000</v>
      </c>
      <c r="N28" s="1" t="s">
        <v>10</v>
      </c>
      <c r="O28" s="1"/>
      <c r="P28" s="1"/>
      <c r="Q28" s="1"/>
      <c r="R28" s="1"/>
      <c r="S28" s="1"/>
      <c r="T28" s="1"/>
    </row>
    <row r="29" spans="3:20" x14ac:dyDescent="0.3">
      <c r="C29">
        <v>8</v>
      </c>
      <c r="D29">
        <v>1</v>
      </c>
      <c r="E29">
        <v>460</v>
      </c>
      <c r="F29">
        <v>60</v>
      </c>
      <c r="G29">
        <f t="shared" si="10"/>
        <v>-8.3381608939051013E-2</v>
      </c>
      <c r="H29">
        <f t="shared" si="11"/>
        <v>1.5954724445048824E-2</v>
      </c>
      <c r="M29">
        <v>0.10199999999999999</v>
      </c>
      <c r="N29" t="s">
        <v>0</v>
      </c>
      <c r="O29" t="s">
        <v>4</v>
      </c>
      <c r="P29" t="s">
        <v>2</v>
      </c>
      <c r="Q29" t="s">
        <v>1</v>
      </c>
      <c r="R29" t="s">
        <v>5</v>
      </c>
      <c r="S29" t="s">
        <v>3</v>
      </c>
      <c r="T29" t="s">
        <v>6</v>
      </c>
    </row>
    <row r="30" spans="3:20" x14ac:dyDescent="0.3">
      <c r="C30">
        <v>10</v>
      </c>
      <c r="D30">
        <v>1</v>
      </c>
      <c r="E30">
        <v>440</v>
      </c>
      <c r="F30">
        <v>60</v>
      </c>
      <c r="G30">
        <f t="shared" si="10"/>
        <v>-0.12783337150988489</v>
      </c>
      <c r="H30">
        <f t="shared" si="11"/>
        <v>2.49831810565312E-2</v>
      </c>
      <c r="N30">
        <v>0</v>
      </c>
      <c r="O30">
        <v>1</v>
      </c>
      <c r="P30">
        <f>EXP(-$M$29*N30)*500</f>
        <v>500</v>
      </c>
      <c r="Q30">
        <v>500</v>
      </c>
      <c r="R30">
        <v>70</v>
      </c>
      <c r="S30" s="2">
        <f>LN(Q30/$F$6)</f>
        <v>0</v>
      </c>
      <c r="T30">
        <f>SQRT(($G$6/$F$6)^2+(R30/Q30)^2)*ABS(S30)</f>
        <v>0</v>
      </c>
    </row>
    <row r="31" spans="3:20" x14ac:dyDescent="0.3">
      <c r="C31">
        <v>12</v>
      </c>
      <c r="D31">
        <v>1</v>
      </c>
      <c r="E31">
        <v>420</v>
      </c>
      <c r="F31">
        <v>50</v>
      </c>
      <c r="G31">
        <f t="shared" si="10"/>
        <v>-0.1743533871447778</v>
      </c>
      <c r="H31">
        <f t="shared" si="11"/>
        <v>3.2041359662864727E-2</v>
      </c>
      <c r="N31">
        <v>4</v>
      </c>
      <c r="O31">
        <v>1</v>
      </c>
      <c r="P31">
        <f t="shared" ref="P31:P35" si="12">EXP(-$M$29*N31)*500</f>
        <v>332.48943941120098</v>
      </c>
      <c r="Q31">
        <v>220</v>
      </c>
      <c r="R31">
        <v>50</v>
      </c>
      <c r="S31" s="3">
        <f t="shared" ref="S31:S35" si="13">LN(Q31/$F$6)</f>
        <v>-0.82098055206983023</v>
      </c>
      <c r="T31" s="3">
        <f t="shared" ref="T31:T35" si="14">SQRT(($G$6/$F$6)^2+(R31/Q31)^2)*ABS(S31)</f>
        <v>0.21914628819120183</v>
      </c>
    </row>
    <row r="32" spans="3:20" x14ac:dyDescent="0.3">
      <c r="C32">
        <v>14</v>
      </c>
      <c r="D32">
        <v>1</v>
      </c>
      <c r="E32">
        <v>420</v>
      </c>
      <c r="F32">
        <v>50</v>
      </c>
      <c r="G32">
        <f t="shared" si="10"/>
        <v>-0.1743533871447778</v>
      </c>
      <c r="H32">
        <f t="shared" si="11"/>
        <v>3.2041359662864727E-2</v>
      </c>
      <c r="N32">
        <v>8</v>
      </c>
      <c r="O32">
        <v>1</v>
      </c>
      <c r="P32">
        <f t="shared" si="12"/>
        <v>221.09845463994935</v>
      </c>
      <c r="Q32">
        <v>100</v>
      </c>
      <c r="R32">
        <v>20</v>
      </c>
      <c r="S32" s="3">
        <f t="shared" si="13"/>
        <v>-1.6094379124341003</v>
      </c>
      <c r="T32" s="3">
        <f t="shared" si="14"/>
        <v>0.39291386776394394</v>
      </c>
    </row>
    <row r="33" spans="3:20" x14ac:dyDescent="0.3">
      <c r="C33">
        <v>16</v>
      </c>
      <c r="D33">
        <v>1</v>
      </c>
      <c r="E33">
        <v>400</v>
      </c>
      <c r="F33">
        <v>50</v>
      </c>
      <c r="G33">
        <f t="shared" si="10"/>
        <v>-0.22314355131420971</v>
      </c>
      <c r="H33">
        <f t="shared" si="11"/>
        <v>4.1880305541746689E-2</v>
      </c>
      <c r="N33">
        <v>12</v>
      </c>
      <c r="O33">
        <v>1</v>
      </c>
      <c r="P33">
        <f t="shared" si="12"/>
        <v>147.02580247583919</v>
      </c>
      <c r="Q33">
        <v>40</v>
      </c>
      <c r="R33">
        <v>10</v>
      </c>
      <c r="S33" s="3">
        <f t="shared" si="13"/>
        <v>-2.5257286443082556</v>
      </c>
      <c r="T33" s="3">
        <f t="shared" si="14"/>
        <v>0.72369949265020495</v>
      </c>
    </row>
    <row r="34" spans="3:20" x14ac:dyDescent="0.3">
      <c r="C34">
        <v>18</v>
      </c>
      <c r="D34">
        <v>1</v>
      </c>
      <c r="E34">
        <v>400</v>
      </c>
      <c r="F34">
        <v>50</v>
      </c>
      <c r="G34">
        <f t="shared" si="10"/>
        <v>-0.22314355131420971</v>
      </c>
      <c r="H34">
        <f t="shared" si="11"/>
        <v>4.1880305541746689E-2</v>
      </c>
      <c r="N34">
        <v>16</v>
      </c>
      <c r="O34">
        <v>1</v>
      </c>
      <c r="P34">
        <f t="shared" si="12"/>
        <v>97.769053288347465</v>
      </c>
      <c r="Q34">
        <v>20</v>
      </c>
      <c r="R34">
        <v>5</v>
      </c>
      <c r="S34" s="3">
        <f t="shared" si="13"/>
        <v>-3.2188758248682006</v>
      </c>
      <c r="T34" s="3">
        <f t="shared" si="14"/>
        <v>0.92230763055669729</v>
      </c>
    </row>
    <row r="35" spans="3:20" x14ac:dyDescent="0.3">
      <c r="C35">
        <v>20</v>
      </c>
      <c r="D35">
        <v>1</v>
      </c>
      <c r="E35">
        <v>390</v>
      </c>
      <c r="F35">
        <v>50</v>
      </c>
      <c r="G35">
        <f t="shared" si="10"/>
        <v>-0.24846135929849961</v>
      </c>
      <c r="H35">
        <f t="shared" si="11"/>
        <v>4.7166156718190702E-2</v>
      </c>
      <c r="N35">
        <v>20</v>
      </c>
      <c r="O35">
        <v>1</v>
      </c>
      <c r="P35">
        <f t="shared" si="12"/>
        <v>65.014355439212949</v>
      </c>
      <c r="Q35">
        <v>10</v>
      </c>
      <c r="R35">
        <v>2</v>
      </c>
      <c r="S35" s="3">
        <f t="shared" si="13"/>
        <v>-3.912023005428146</v>
      </c>
      <c r="T35" s="3">
        <f t="shared" si="14"/>
        <v>0.95504652771576748</v>
      </c>
    </row>
    <row r="38" spans="3:20" x14ac:dyDescent="0.3">
      <c r="M38" t="s">
        <v>11</v>
      </c>
      <c r="N38" t="s">
        <v>12</v>
      </c>
    </row>
    <row r="39" spans="3:20" x14ac:dyDescent="0.3">
      <c r="M39">
        <v>5</v>
      </c>
      <c r="N39" t="s">
        <v>13</v>
      </c>
    </row>
    <row r="40" spans="3:20" x14ac:dyDescent="0.3">
      <c r="M40">
        <v>50</v>
      </c>
      <c r="N40" t="s">
        <v>14</v>
      </c>
    </row>
    <row r="41" spans="3:20" x14ac:dyDescent="0.3">
      <c r="M41">
        <v>100</v>
      </c>
      <c r="N41" t="s">
        <v>15</v>
      </c>
    </row>
    <row r="42" spans="3:20" x14ac:dyDescent="0.3">
      <c r="M42">
        <v>2000</v>
      </c>
      <c r="N42" t="s">
        <v>16</v>
      </c>
    </row>
    <row r="44" spans="3:20" x14ac:dyDescent="0.3">
      <c r="M44">
        <v>0</v>
      </c>
      <c r="N44">
        <v>0.57999999999999996</v>
      </c>
      <c r="O44">
        <v>0.04</v>
      </c>
      <c r="P44">
        <f>LN((-N44+$N$48)/$N$48)</f>
        <v>-5.8543455612610297E-2</v>
      </c>
      <c r="Q44">
        <f>SQRT((O44/N44*N44/(N48-N44))^2+($O$48/$N$48/(N48-N44))^2)*ABS(P44)</f>
        <v>3.4089509993514736E-4</v>
      </c>
    </row>
    <row r="45" spans="3:20" x14ac:dyDescent="0.3">
      <c r="M45">
        <v>5</v>
      </c>
      <c r="N45">
        <v>2.9</v>
      </c>
      <c r="O45">
        <v>0.1</v>
      </c>
      <c r="P45">
        <f t="shared" ref="P45:P47" si="15">LN((-N45+$N$48)/$N$48)</f>
        <v>-0.33451337213588012</v>
      </c>
      <c r="Q45">
        <f t="shared" ref="Q45:Q48" si="16">SQRT((O45/N45*N45/(N49-N45))^2+($O$48/$N$48/(N49-N45))^2)*ABS(P45)</f>
        <v>1.2390199723794492E-2</v>
      </c>
    </row>
    <row r="46" spans="3:20" x14ac:dyDescent="0.3">
      <c r="M46">
        <v>50</v>
      </c>
      <c r="N46">
        <v>5</v>
      </c>
      <c r="O46">
        <v>0.1</v>
      </c>
      <c r="P46">
        <f t="shared" si="15"/>
        <v>-0.67372909470284381</v>
      </c>
      <c r="Q46">
        <f t="shared" si="16"/>
        <v>1.4473651782838213E-2</v>
      </c>
    </row>
    <row r="47" spans="3:20" x14ac:dyDescent="0.3">
      <c r="M47">
        <v>100</v>
      </c>
      <c r="N47">
        <v>6.5</v>
      </c>
      <c r="O47">
        <v>0.3</v>
      </c>
      <c r="P47">
        <f t="shared" si="15"/>
        <v>-1.0140549006400468</v>
      </c>
      <c r="Q47">
        <f t="shared" si="16"/>
        <v>4.7200707997592295E-2</v>
      </c>
    </row>
    <row r="48" spans="3:20" x14ac:dyDescent="0.3">
      <c r="M48">
        <v>2000</v>
      </c>
      <c r="N48">
        <v>10.199999999999999</v>
      </c>
      <c r="O48">
        <v>0.4</v>
      </c>
      <c r="P48" t="e">
        <f>LN((-N48+$N$48)/$N$48)</f>
        <v>#NUM!</v>
      </c>
      <c r="Q48" t="e">
        <f t="shared" si="16"/>
        <v>#NUM!</v>
      </c>
    </row>
  </sheetData>
  <mergeCells count="4">
    <mergeCell ref="N4:T4"/>
    <mergeCell ref="N12:T12"/>
    <mergeCell ref="N20:T20"/>
    <mergeCell ref="N28:T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2020-05-01T18:10:52Z</dcterms:modified>
</cp:coreProperties>
</file>