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oron\Downloads\Telegram Desktop\"/>
    </mc:Choice>
  </mc:AlternateContent>
  <xr:revisionPtr revIDLastSave="0" documentId="13_ncr:1_{87EB007F-220A-4423-89AF-F9E120D3D7D2}" xr6:coauthVersionLast="47" xr6:coauthVersionMax="47" xr10:uidLastSave="{00000000-0000-0000-0000-000000000000}"/>
  <bookViews>
    <workbookView xWindow="-120" yWindow="-120" windowWidth="29040" windowHeight="15720" firstSheet="1" activeTab="5" xr2:uid="{69965C87-1FA5-2B40-9D6A-52D0F42712BC}"/>
  </bookViews>
  <sheets>
    <sheet name="Inputs --&gt;" sheetId="8" r:id="rId1"/>
    <sheet name="Menu and cost - Russia" sheetId="1" r:id="rId2"/>
    <sheet name="Order Composition" sheetId="3" r:id="rId3"/>
    <sheet name="COGS" sheetId="2" r:id="rId4"/>
    <sheet name="Solution --&gt;" sheetId="9" r:id="rId5"/>
    <sheet name="Menu and costs" sheetId="19" r:id="rId6"/>
    <sheet name="Comparative Analysis" sheetId="21" r:id="rId7"/>
  </sheets>
  <definedNames>
    <definedName name="COGS_Cincinnati">COGS!$C$4:$G$4</definedName>
    <definedName name="COGS_Cleveland">COGS!$C$5:$G$5</definedName>
    <definedName name="COGS_Columbus">COGS!$C$3:$G$3</definedName>
    <definedName name="COGS_Las_Vegas">COGS!$C$6:$G$6</definedName>
    <definedName name="COGS_Miami">COGS!$C$7:$G$7</definedName>
    <definedName name="Labor_in_Russia">'Menu and cost - Russia'!$P$2</definedName>
    <definedName name="Order_Composition_Cincinnati">'Order Composition'!$C$4:$F$4</definedName>
    <definedName name="Order_Composition_Cleveland">'Order Composition'!$C$5:$F$5</definedName>
    <definedName name="Order_Composition_Columbus">'Order Composition'!$C$3:$F$3</definedName>
    <definedName name="Order_Composition_Las_Vegas">'Order Composition'!$C$6:$F$6</definedName>
    <definedName name="Order_Composition_Miami">'Order Composition'!$C$7:$F$7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9" l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F8" i="21"/>
  <c r="F9" i="21"/>
  <c r="F10" i="21"/>
  <c r="F11" i="21"/>
  <c r="F12" i="21"/>
  <c r="F13" i="21"/>
  <c r="F14" i="21"/>
  <c r="F7" i="21"/>
  <c r="I3" i="19"/>
  <c r="I4" i="19"/>
  <c r="I5" i="19"/>
  <c r="I6" i="19"/>
  <c r="I7" i="19"/>
  <c r="I8" i="19"/>
  <c r="I9" i="19"/>
  <c r="I10" i="19"/>
  <c r="P185" i="19" l="1"/>
  <c r="Q30" i="19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AD29" i="19"/>
  <c r="Y29" i="19"/>
  <c r="T29" i="19"/>
  <c r="AC29" i="19"/>
  <c r="Z29" i="19"/>
  <c r="V29" i="19"/>
  <c r="AA29" i="19"/>
  <c r="W29" i="19"/>
  <c r="X29" i="19"/>
  <c r="T3" i="19"/>
  <c r="P186" i="19" l="1"/>
  <c r="AB29" i="19"/>
  <c r="U29" i="19" a="1"/>
  <c r="U29" i="19" s="1"/>
  <c r="AC55" i="19"/>
  <c r="X55" i="19"/>
  <c r="AD55" i="19"/>
  <c r="Y55" i="19"/>
  <c r="Q56" i="19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Z55" i="19"/>
  <c r="V55" i="19"/>
  <c r="AA55" i="19"/>
  <c r="W55" i="19"/>
  <c r="T55" i="19"/>
  <c r="P187" i="19" l="1"/>
  <c r="W81" i="19"/>
  <c r="AC81" i="19"/>
  <c r="X81" i="19"/>
  <c r="AA81" i="19"/>
  <c r="AD81" i="19"/>
  <c r="Y81" i="19"/>
  <c r="Q82" i="19"/>
  <c r="Q83" i="19" s="1"/>
  <c r="Q84" i="19" s="1"/>
  <c r="Q85" i="19" s="1"/>
  <c r="Q86" i="19" s="1"/>
  <c r="Q87" i="19" s="1"/>
  <c r="Q88" i="19" s="1"/>
  <c r="Q89" i="19" s="1"/>
  <c r="Q90" i="19" s="1"/>
  <c r="Q91" i="19" s="1"/>
  <c r="Q92" i="19" s="1"/>
  <c r="Q93" i="19" s="1"/>
  <c r="Q94" i="19" s="1"/>
  <c r="Q95" i="19" s="1"/>
  <c r="Q96" i="19" s="1"/>
  <c r="Q97" i="19" s="1"/>
  <c r="Q98" i="19" s="1"/>
  <c r="Q99" i="19" s="1"/>
  <c r="Q100" i="19" s="1"/>
  <c r="Q101" i="19" s="1"/>
  <c r="Q102" i="19" s="1"/>
  <c r="Q103" i="19" s="1"/>
  <c r="Q104" i="19" s="1"/>
  <c r="Q105" i="19" s="1"/>
  <c r="Q106" i="19" s="1"/>
  <c r="Q107" i="19" s="1"/>
  <c r="Z81" i="19"/>
  <c r="V81" i="19"/>
  <c r="T81" i="19"/>
  <c r="U55" i="19" a="1"/>
  <c r="U55" i="19" s="1"/>
  <c r="AB55" i="19"/>
  <c r="P188" i="19" l="1"/>
  <c r="AA107" i="19"/>
  <c r="W107" i="19"/>
  <c r="AC107" i="19"/>
  <c r="X107" i="19"/>
  <c r="T107" i="19"/>
  <c r="AD107" i="19"/>
  <c r="Y107" i="19"/>
  <c r="Z107" i="19"/>
  <c r="V107" i="19"/>
  <c r="Q108" i="19"/>
  <c r="Q109" i="19" s="1"/>
  <c r="Q110" i="19" s="1"/>
  <c r="Q111" i="19" s="1"/>
  <c r="Q112" i="19" s="1"/>
  <c r="Q113" i="19" s="1"/>
  <c r="Q114" i="19" s="1"/>
  <c r="Q115" i="19" s="1"/>
  <c r="Q116" i="19" s="1"/>
  <c r="Q117" i="19" s="1"/>
  <c r="Q118" i="19" s="1"/>
  <c r="Q119" i="19" s="1"/>
  <c r="Q120" i="19" s="1"/>
  <c r="Q121" i="19" s="1"/>
  <c r="Q122" i="19" s="1"/>
  <c r="Q123" i="19" s="1"/>
  <c r="Q124" i="19" s="1"/>
  <c r="Q125" i="19" s="1"/>
  <c r="Q126" i="19" s="1"/>
  <c r="Q127" i="19" s="1"/>
  <c r="Q128" i="19" s="1"/>
  <c r="Q129" i="19" s="1"/>
  <c r="Q130" i="19" s="1"/>
  <c r="Q131" i="19" s="1"/>
  <c r="Q132" i="19" s="1"/>
  <c r="Q133" i="19" s="1"/>
  <c r="U81" i="19" a="1"/>
  <c r="U81" i="19" s="1"/>
  <c r="AB81" i="19"/>
  <c r="P189" i="19" l="1"/>
  <c r="Q134" i="19"/>
  <c r="Q135" i="19" s="1"/>
  <c r="Q136" i="19" s="1"/>
  <c r="Q137" i="19" s="1"/>
  <c r="Q138" i="19" s="1"/>
  <c r="Q139" i="19" s="1"/>
  <c r="Q140" i="19" s="1"/>
  <c r="Q141" i="19" s="1"/>
  <c r="Q142" i="19" s="1"/>
  <c r="Q143" i="19" s="1"/>
  <c r="Q144" i="19" s="1"/>
  <c r="Q145" i="19" s="1"/>
  <c r="Q146" i="19" s="1"/>
  <c r="Q147" i="19" s="1"/>
  <c r="Q148" i="19" s="1"/>
  <c r="Q149" i="19" s="1"/>
  <c r="Q150" i="19" s="1"/>
  <c r="Q151" i="19" s="1"/>
  <c r="Q152" i="19" s="1"/>
  <c r="Q153" i="19" s="1"/>
  <c r="Q154" i="19" s="1"/>
  <c r="Q155" i="19" s="1"/>
  <c r="Q156" i="19" s="1"/>
  <c r="Q157" i="19" s="1"/>
  <c r="Q158" i="19" s="1"/>
  <c r="Q159" i="19" s="1"/>
  <c r="AA133" i="19"/>
  <c r="W133" i="19"/>
  <c r="AC133" i="19"/>
  <c r="X133" i="19"/>
  <c r="Z133" i="19"/>
  <c r="AD133" i="19"/>
  <c r="Y133" i="19"/>
  <c r="V133" i="19"/>
  <c r="T133" i="19"/>
  <c r="AB107" i="19"/>
  <c r="U107" i="19" a="1"/>
  <c r="U107" i="19" s="1"/>
  <c r="P190" i="19" l="1"/>
  <c r="Z159" i="19"/>
  <c r="V159" i="19"/>
  <c r="AA159" i="19"/>
  <c r="W159" i="19"/>
  <c r="Q160" i="19"/>
  <c r="Q161" i="19" s="1"/>
  <c r="Q162" i="19" s="1"/>
  <c r="Q163" i="19" s="1"/>
  <c r="Q164" i="19" s="1"/>
  <c r="Q165" i="19" s="1"/>
  <c r="Q166" i="19" s="1"/>
  <c r="Q167" i="19" s="1"/>
  <c r="Q168" i="19" s="1"/>
  <c r="Q169" i="19" s="1"/>
  <c r="Q170" i="19" s="1"/>
  <c r="Q171" i="19" s="1"/>
  <c r="Q172" i="19" s="1"/>
  <c r="Q173" i="19" s="1"/>
  <c r="Q174" i="19" s="1"/>
  <c r="Q175" i="19" s="1"/>
  <c r="Q176" i="19" s="1"/>
  <c r="Q177" i="19" s="1"/>
  <c r="Q178" i="19" s="1"/>
  <c r="Q179" i="19" s="1"/>
  <c r="Q180" i="19" s="1"/>
  <c r="Q181" i="19" s="1"/>
  <c r="Q182" i="19" s="1"/>
  <c r="Q183" i="19" s="1"/>
  <c r="Q184" i="19" s="1"/>
  <c r="Q185" i="19" s="1"/>
  <c r="AC159" i="19"/>
  <c r="X159" i="19"/>
  <c r="AD159" i="19"/>
  <c r="Y159" i="19"/>
  <c r="T159" i="19"/>
  <c r="AB133" i="19"/>
  <c r="U133" i="19" a="1"/>
  <c r="U133" i="19" s="1"/>
  <c r="P191" i="19" l="1"/>
  <c r="AA185" i="19"/>
  <c r="AC185" i="19"/>
  <c r="Z185" i="19"/>
  <c r="Y185" i="19"/>
  <c r="X185" i="19"/>
  <c r="W185" i="19"/>
  <c r="Q186" i="19"/>
  <c r="AE185" i="19"/>
  <c r="V185" i="19"/>
  <c r="R185" i="19"/>
  <c r="AG185" i="19" s="1" a="1"/>
  <c r="AG185" i="19" s="1"/>
  <c r="AD185" i="19"/>
  <c r="S185" i="19"/>
  <c r="T185" i="19"/>
  <c r="AB159" i="19"/>
  <c r="U159" i="19" a="1"/>
  <c r="U159" i="19" s="1"/>
  <c r="P192" i="19" l="1"/>
  <c r="Z186" i="19"/>
  <c r="Q187" i="19"/>
  <c r="V186" i="19"/>
  <c r="S186" i="19"/>
  <c r="Y186" i="19"/>
  <c r="AC186" i="19"/>
  <c r="T186" i="19"/>
  <c r="AD186" i="19"/>
  <c r="AA186" i="19"/>
  <c r="W186" i="19"/>
  <c r="AE186" i="19"/>
  <c r="X186" i="19"/>
  <c r="R186" i="19"/>
  <c r="AG186" i="19" s="1" a="1"/>
  <c r="AG186" i="19" s="1"/>
  <c r="U185" i="19" a="1"/>
  <c r="U185" i="19" s="1"/>
  <c r="AF185" i="19" s="1"/>
  <c r="AH185" i="19" s="1"/>
  <c r="AB185" i="19"/>
  <c r="P193" i="19" l="1"/>
  <c r="AB186" i="19"/>
  <c r="U186" i="19" a="1"/>
  <c r="U186" i="19" s="1"/>
  <c r="AF186" i="19" s="1"/>
  <c r="AH186" i="19" s="1"/>
  <c r="Q188" i="19"/>
  <c r="Z187" i="19"/>
  <c r="T187" i="19"/>
  <c r="S187" i="19"/>
  <c r="Y187" i="19"/>
  <c r="X187" i="19"/>
  <c r="W187" i="19"/>
  <c r="AD187" i="19"/>
  <c r="R187" i="19"/>
  <c r="AG187" i="19" s="1" a="1"/>
  <c r="AG187" i="19" s="1"/>
  <c r="V187" i="19"/>
  <c r="AA187" i="19"/>
  <c r="AC187" i="19"/>
  <c r="AE187" i="19"/>
  <c r="P194" i="19" l="1"/>
  <c r="Q189" i="19"/>
  <c r="V188" i="19"/>
  <c r="AC188" i="19"/>
  <c r="Y188" i="19"/>
  <c r="W188" i="19"/>
  <c r="AA188" i="19"/>
  <c r="R188" i="19"/>
  <c r="AG188" i="19" s="1" a="1"/>
  <c r="AG188" i="19" s="1"/>
  <c r="T188" i="19"/>
  <c r="AD188" i="19"/>
  <c r="X188" i="19"/>
  <c r="Z188" i="19"/>
  <c r="AE188" i="19"/>
  <c r="S188" i="19"/>
  <c r="AB187" i="19"/>
  <c r="U187" i="19" a="1"/>
  <c r="U187" i="19" s="1"/>
  <c r="AF187" i="19" s="1"/>
  <c r="AH187" i="19" s="1"/>
  <c r="P195" i="19" l="1"/>
  <c r="AB188" i="19"/>
  <c r="U188" i="19" a="1"/>
  <c r="U188" i="19" s="1"/>
  <c r="AF188" i="19" s="1"/>
  <c r="AH188" i="19" s="1"/>
  <c r="Q190" i="19"/>
  <c r="Y189" i="19"/>
  <c r="X189" i="19"/>
  <c r="AA189" i="19"/>
  <c r="W189" i="19"/>
  <c r="R189" i="19"/>
  <c r="AG189" i="19" s="1" a="1"/>
  <c r="AG189" i="19" s="1"/>
  <c r="AE189" i="19"/>
  <c r="T189" i="19"/>
  <c r="AD189" i="19"/>
  <c r="Z189" i="19"/>
  <c r="V189" i="19"/>
  <c r="S189" i="19"/>
  <c r="AC189" i="19"/>
  <c r="P196" i="19" l="1"/>
  <c r="AB189" i="19"/>
  <c r="U189" i="19" a="1"/>
  <c r="U189" i="19" s="1"/>
  <c r="AF189" i="19" s="1"/>
  <c r="AH189" i="19" s="1"/>
  <c r="Q191" i="19"/>
  <c r="AE190" i="19"/>
  <c r="S190" i="19"/>
  <c r="R190" i="19"/>
  <c r="AG190" i="19" s="1" a="1"/>
  <c r="AG190" i="19" s="1"/>
  <c r="W190" i="19"/>
  <c r="Y190" i="19"/>
  <c r="V190" i="19"/>
  <c r="X190" i="19"/>
  <c r="AA190" i="19"/>
  <c r="T190" i="19"/>
  <c r="AD190" i="19"/>
  <c r="AC190" i="19"/>
  <c r="Z190" i="19"/>
  <c r="P197" i="19" l="1"/>
  <c r="U190" i="19" a="1"/>
  <c r="U190" i="19" s="1"/>
  <c r="AF190" i="19" s="1"/>
  <c r="AH190" i="19" s="1"/>
  <c r="AB190" i="19"/>
  <c r="Q192" i="19"/>
  <c r="W191" i="19"/>
  <c r="AD191" i="19"/>
  <c r="Y191" i="19"/>
  <c r="AE191" i="19"/>
  <c r="S191" i="19"/>
  <c r="AA191" i="19"/>
  <c r="Z191" i="19"/>
  <c r="V191" i="19"/>
  <c r="AC191" i="19"/>
  <c r="R191" i="19"/>
  <c r="AG191" i="19" s="1" a="1"/>
  <c r="AG191" i="19" s="1"/>
  <c r="T191" i="19"/>
  <c r="X191" i="19"/>
  <c r="P198" i="19" l="1"/>
  <c r="AB191" i="19"/>
  <c r="U191" i="19" a="1"/>
  <c r="U191" i="19" s="1"/>
  <c r="AF191" i="19" s="1"/>
  <c r="AH191" i="19" s="1"/>
  <c r="Q193" i="19"/>
  <c r="T192" i="19"/>
  <c r="AD192" i="19"/>
  <c r="Z192" i="19"/>
  <c r="V192" i="19"/>
  <c r="X192" i="19"/>
  <c r="AA192" i="19"/>
  <c r="S192" i="19"/>
  <c r="Y192" i="19"/>
  <c r="W192" i="19"/>
  <c r="R192" i="19"/>
  <c r="AG192" i="19" s="1" a="1"/>
  <c r="AG192" i="19" s="1"/>
  <c r="AC192" i="19"/>
  <c r="AE192" i="19"/>
  <c r="P199" i="19" l="1"/>
  <c r="AB192" i="19"/>
  <c r="U192" i="19" a="1"/>
  <c r="U192" i="19" s="1"/>
  <c r="AF192" i="19" s="1"/>
  <c r="AH192" i="19" s="1"/>
  <c r="Q194" i="19"/>
  <c r="AE193" i="19"/>
  <c r="S193" i="19"/>
  <c r="W193" i="19"/>
  <c r="Y193" i="19"/>
  <c r="Z193" i="19"/>
  <c r="AD193" i="19"/>
  <c r="R193" i="19"/>
  <c r="AG193" i="19" s="1" a="1"/>
  <c r="AG193" i="19" s="1"/>
  <c r="AA193" i="19"/>
  <c r="V193" i="19"/>
  <c r="X193" i="19"/>
  <c r="AC193" i="19"/>
  <c r="T193" i="19"/>
  <c r="P200" i="19" l="1"/>
  <c r="U193" i="19" a="1"/>
  <c r="U193" i="19" s="1"/>
  <c r="AF193" i="19" s="1"/>
  <c r="AH193" i="19" s="1"/>
  <c r="AB193" i="19"/>
  <c r="Q195" i="19"/>
  <c r="AA194" i="19"/>
  <c r="W194" i="19"/>
  <c r="T194" i="19"/>
  <c r="AD194" i="19"/>
  <c r="Z194" i="19"/>
  <c r="V194" i="19"/>
  <c r="S194" i="19"/>
  <c r="AC194" i="19"/>
  <c r="Y194" i="19"/>
  <c r="R194" i="19"/>
  <c r="AG194" i="19" s="1" a="1"/>
  <c r="AG194" i="19" s="1"/>
  <c r="AE194" i="19"/>
  <c r="X194" i="19"/>
  <c r="P201" i="19" l="1"/>
  <c r="AB194" i="19"/>
  <c r="U194" i="19" a="1"/>
  <c r="U194" i="19" s="1"/>
  <c r="AF194" i="19" s="1"/>
  <c r="AH194" i="19" s="1"/>
  <c r="Q196" i="19"/>
  <c r="AA195" i="19"/>
  <c r="W195" i="19"/>
  <c r="AC195" i="19"/>
  <c r="T195" i="19"/>
  <c r="R195" i="19"/>
  <c r="AG195" i="19" s="1" a="1"/>
  <c r="AG195" i="19" s="1"/>
  <c r="Z195" i="19"/>
  <c r="S195" i="19"/>
  <c r="Y195" i="19"/>
  <c r="V195" i="19"/>
  <c r="AD195" i="19"/>
  <c r="X195" i="19"/>
  <c r="AE195" i="19"/>
  <c r="P202" i="19" l="1"/>
  <c r="AB195" i="19"/>
  <c r="U195" i="19" a="1"/>
  <c r="U195" i="19" s="1"/>
  <c r="AF195" i="19" s="1"/>
  <c r="AH195" i="19" s="1"/>
  <c r="Q197" i="19"/>
  <c r="R196" i="19"/>
  <c r="AG196" i="19" s="1" a="1"/>
  <c r="AG196" i="19" s="1"/>
  <c r="T196" i="19"/>
  <c r="X196" i="19"/>
  <c r="AE196" i="19"/>
  <c r="S196" i="19"/>
  <c r="AD196" i="19"/>
  <c r="AA196" i="19"/>
  <c r="W196" i="19"/>
  <c r="Y196" i="19"/>
  <c r="Z196" i="19"/>
  <c r="V196" i="19"/>
  <c r="AC196" i="19"/>
  <c r="P203" i="19" l="1"/>
  <c r="AB196" i="19"/>
  <c r="U196" i="19" a="1"/>
  <c r="U196" i="19" s="1"/>
  <c r="AF196" i="19" s="1"/>
  <c r="AH196" i="19" s="1"/>
  <c r="Q198" i="19"/>
  <c r="T197" i="19"/>
  <c r="AD197" i="19"/>
  <c r="Z197" i="19"/>
  <c r="V197" i="19"/>
  <c r="Y197" i="19"/>
  <c r="R197" i="19"/>
  <c r="AG197" i="19" s="1" a="1"/>
  <c r="AG197" i="19" s="1"/>
  <c r="X197" i="19"/>
  <c r="AA197" i="19"/>
  <c r="S197" i="19"/>
  <c r="AC197" i="19"/>
  <c r="W197" i="19"/>
  <c r="AE197" i="19"/>
  <c r="P204" i="19" l="1"/>
  <c r="AB197" i="19"/>
  <c r="U197" i="19" a="1"/>
  <c r="U197" i="19" s="1"/>
  <c r="AF197" i="19" s="1"/>
  <c r="AH197" i="19" s="1"/>
  <c r="Q199" i="19"/>
  <c r="W198" i="19"/>
  <c r="Y198" i="19"/>
  <c r="AD198" i="19"/>
  <c r="R198" i="19"/>
  <c r="AG198" i="19" s="1" a="1"/>
  <c r="AG198" i="19" s="1"/>
  <c r="S198" i="19"/>
  <c r="V198" i="19"/>
  <c r="X198" i="19"/>
  <c r="AC198" i="19"/>
  <c r="AA198" i="19"/>
  <c r="T198" i="19"/>
  <c r="AE198" i="19"/>
  <c r="Z198" i="19"/>
  <c r="P205" i="19" l="1"/>
  <c r="AB198" i="19"/>
  <c r="U198" i="19" a="1"/>
  <c r="U198" i="19" s="1"/>
  <c r="AF198" i="19" s="1"/>
  <c r="AH198" i="19" s="1"/>
  <c r="Q200" i="19"/>
  <c r="X199" i="19"/>
  <c r="AE199" i="19"/>
  <c r="AD199" i="19"/>
  <c r="Z199" i="19"/>
  <c r="AC199" i="19"/>
  <c r="W199" i="19"/>
  <c r="R199" i="19"/>
  <c r="AG199" i="19" s="1" a="1"/>
  <c r="AG199" i="19" s="1"/>
  <c r="V199" i="19"/>
  <c r="T199" i="19"/>
  <c r="S199" i="19"/>
  <c r="Y199" i="19"/>
  <c r="AA199" i="19"/>
  <c r="P206" i="19" l="1"/>
  <c r="Q201" i="19"/>
  <c r="T200" i="19"/>
  <c r="AD200" i="19"/>
  <c r="Z200" i="19"/>
  <c r="V200" i="19"/>
  <c r="X200" i="19"/>
  <c r="S200" i="19"/>
  <c r="Y200" i="19"/>
  <c r="R200" i="19"/>
  <c r="AG200" i="19" s="1" a="1"/>
  <c r="AG200" i="19" s="1"/>
  <c r="AC200" i="19"/>
  <c r="W200" i="19"/>
  <c r="AA200" i="19"/>
  <c r="AE200" i="19"/>
  <c r="AB199" i="19"/>
  <c r="U199" i="19" a="1"/>
  <c r="U199" i="19" s="1"/>
  <c r="AF199" i="19" s="1"/>
  <c r="AH199" i="19" s="1"/>
  <c r="P207" i="19" l="1"/>
  <c r="U200" i="19" a="1"/>
  <c r="U200" i="19" s="1"/>
  <c r="AF200" i="19" s="1"/>
  <c r="AH200" i="19" s="1"/>
  <c r="AB200" i="19"/>
  <c r="Q202" i="19"/>
  <c r="W201" i="19"/>
  <c r="AD201" i="19"/>
  <c r="R201" i="19"/>
  <c r="AG201" i="19" s="1" a="1"/>
  <c r="AG201" i="19" s="1"/>
  <c r="S201" i="19"/>
  <c r="Y201" i="19"/>
  <c r="V201" i="19"/>
  <c r="AC201" i="19"/>
  <c r="AE201" i="19"/>
  <c r="AA201" i="19"/>
  <c r="T201" i="19"/>
  <c r="X201" i="19"/>
  <c r="Z201" i="19"/>
  <c r="P208" i="19" l="1"/>
  <c r="AB201" i="19"/>
  <c r="U201" i="19" a="1"/>
  <c r="U201" i="19" s="1"/>
  <c r="AF201" i="19" s="1"/>
  <c r="AH201" i="19" s="1"/>
  <c r="Q203" i="19"/>
  <c r="AA202" i="19"/>
  <c r="W202" i="19"/>
  <c r="T202" i="19"/>
  <c r="AD202" i="19"/>
  <c r="Z202" i="19"/>
  <c r="V202" i="19"/>
  <c r="S202" i="19"/>
  <c r="Y202" i="19"/>
  <c r="X202" i="19"/>
  <c r="AC202" i="19"/>
  <c r="R202" i="19"/>
  <c r="AG202" i="19" s="1" a="1"/>
  <c r="AG202" i="19" s="1"/>
  <c r="AE202" i="19"/>
  <c r="P209" i="19" l="1"/>
  <c r="AB202" i="19"/>
  <c r="U202" i="19" a="1"/>
  <c r="U202" i="19" s="1"/>
  <c r="AF202" i="19" s="1"/>
  <c r="AH202" i="19" s="1"/>
  <c r="Q204" i="19"/>
  <c r="T203" i="19"/>
  <c r="Z203" i="19"/>
  <c r="V203" i="19"/>
  <c r="AE203" i="19"/>
  <c r="S203" i="19"/>
  <c r="Y203" i="19"/>
  <c r="R203" i="19"/>
  <c r="AG203" i="19" s="1" a="1"/>
  <c r="AG203" i="19" s="1"/>
  <c r="X203" i="19"/>
  <c r="AC203" i="19"/>
  <c r="AD203" i="19"/>
  <c r="W203" i="19"/>
  <c r="AA203" i="19"/>
  <c r="P210" i="19" l="1"/>
  <c r="AB203" i="19"/>
  <c r="U203" i="19" a="1"/>
  <c r="U203" i="19" s="1"/>
  <c r="AF203" i="19" s="1"/>
  <c r="AH203" i="19" s="1"/>
  <c r="Q205" i="19"/>
  <c r="R204" i="19"/>
  <c r="AG204" i="19" s="1" a="1"/>
  <c r="AG204" i="19" s="1"/>
  <c r="T204" i="19"/>
  <c r="X204" i="19"/>
  <c r="Y204" i="19"/>
  <c r="Z204" i="19"/>
  <c r="AE204" i="19"/>
  <c r="S204" i="19"/>
  <c r="AA204" i="19"/>
  <c r="W204" i="19"/>
  <c r="V204" i="19"/>
  <c r="AD204" i="19"/>
  <c r="AC204" i="19"/>
  <c r="P211" i="19" l="1"/>
  <c r="Q206" i="19"/>
  <c r="AA205" i="19"/>
  <c r="W205" i="19"/>
  <c r="AD205" i="19"/>
  <c r="T205" i="19"/>
  <c r="Z205" i="19"/>
  <c r="V205" i="19"/>
  <c r="S205" i="19"/>
  <c r="AC205" i="19"/>
  <c r="R205" i="19"/>
  <c r="AG205" i="19" s="1" a="1"/>
  <c r="AG205" i="19" s="1"/>
  <c r="AE205" i="19"/>
  <c r="Y205" i="19"/>
  <c r="X205" i="19"/>
  <c r="U204" i="19" a="1"/>
  <c r="U204" i="19" s="1"/>
  <c r="AF204" i="19" s="1"/>
  <c r="AH204" i="19" s="1"/>
  <c r="AB204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175" i="19"/>
  <c r="P176" i="19"/>
  <c r="P177" i="19"/>
  <c r="P178" i="19"/>
  <c r="P179" i="19"/>
  <c r="P180" i="19"/>
  <c r="P181" i="19"/>
  <c r="P182" i="19"/>
  <c r="P183" i="19"/>
  <c r="P184" i="19"/>
  <c r="P3" i="19"/>
  <c r="Q4" i="1"/>
  <c r="AE29" i="19"/>
  <c r="AF29" i="19" s="1"/>
  <c r="AE55" i="19"/>
  <c r="AF55" i="19" s="1"/>
  <c r="AE81" i="19"/>
  <c r="AF81" i="19" s="1"/>
  <c r="AE107" i="19"/>
  <c r="AF107" i="19" s="1"/>
  <c r="AE133" i="19"/>
  <c r="AF133" i="19" s="1"/>
  <c r="AE159" i="19"/>
  <c r="AF159" i="19" s="1"/>
  <c r="AE3" i="19"/>
  <c r="AD3" i="19"/>
  <c r="AC3" i="19"/>
  <c r="W3" i="19"/>
  <c r="X3" i="19"/>
  <c r="Y3" i="19"/>
  <c r="Z3" i="19"/>
  <c r="AA3" i="19"/>
  <c r="V3" i="19"/>
  <c r="R29" i="19"/>
  <c r="AG29" i="19" s="1" a="1"/>
  <c r="AG29" i="19" s="1"/>
  <c r="S29" i="19"/>
  <c r="R55" i="19"/>
  <c r="AG55" i="19" s="1" a="1"/>
  <c r="AG55" i="19" s="1"/>
  <c r="S55" i="19"/>
  <c r="R81" i="19"/>
  <c r="AG81" i="19" s="1" a="1"/>
  <c r="AG81" i="19" s="1"/>
  <c r="S81" i="19"/>
  <c r="R107" i="19"/>
  <c r="AG107" i="19" s="1" a="1"/>
  <c r="AG107" i="19" s="1"/>
  <c r="S107" i="19"/>
  <c r="R133" i="19"/>
  <c r="AG133" i="19" s="1" a="1"/>
  <c r="AG133" i="19" s="1"/>
  <c r="S133" i="19"/>
  <c r="R159" i="19"/>
  <c r="AG159" i="19" s="1" a="1"/>
  <c r="AG159" i="19" s="1"/>
  <c r="S159" i="19"/>
  <c r="S3" i="19"/>
  <c r="R3" i="19"/>
  <c r="AG3" i="19" s="1" a="1"/>
  <c r="AG3" i="19" s="1"/>
  <c r="AE160" i="19"/>
  <c r="R108" i="19"/>
  <c r="AG108" i="19" s="1" a="1"/>
  <c r="AG108" i="19" s="1"/>
  <c r="S82" i="19"/>
  <c r="AE30" i="19"/>
  <c r="R5" i="19"/>
  <c r="P212" i="19" l="1"/>
  <c r="U205" i="19" a="1"/>
  <c r="U205" i="19" s="1"/>
  <c r="AF205" i="19" s="1"/>
  <c r="AH205" i="19" s="1"/>
  <c r="AB205" i="19"/>
  <c r="Q207" i="19"/>
  <c r="AD206" i="19"/>
  <c r="R206" i="19"/>
  <c r="AG206" i="19" s="1" a="1"/>
  <c r="AG206" i="19" s="1"/>
  <c r="V206" i="19"/>
  <c r="X206" i="19"/>
  <c r="Z206" i="19"/>
  <c r="AC206" i="19"/>
  <c r="T206" i="19"/>
  <c r="AA206" i="19"/>
  <c r="S206" i="19"/>
  <c r="W206" i="19"/>
  <c r="Y206" i="19"/>
  <c r="AE206" i="19"/>
  <c r="R4" i="19"/>
  <c r="U3" i="19" a="1"/>
  <c r="U3" i="19" s="1"/>
  <c r="AF3" i="19" s="1"/>
  <c r="AE82" i="19"/>
  <c r="R160" i="19"/>
  <c r="AG160" i="19" s="1" a="1"/>
  <c r="AG160" i="19" s="1"/>
  <c r="AC56" i="19"/>
  <c r="AD56" i="19"/>
  <c r="Z56" i="19"/>
  <c r="X56" i="19"/>
  <c r="AA56" i="19"/>
  <c r="Y56" i="19"/>
  <c r="V56" i="19"/>
  <c r="T56" i="19"/>
  <c r="W56" i="19"/>
  <c r="S56" i="19"/>
  <c r="AE56" i="19"/>
  <c r="R56" i="19"/>
  <c r="AG56" i="19" s="1" a="1"/>
  <c r="AG56" i="19" s="1"/>
  <c r="AA82" i="19"/>
  <c r="AC82" i="19"/>
  <c r="AD82" i="19"/>
  <c r="Z82" i="19"/>
  <c r="Y82" i="19"/>
  <c r="V82" i="19"/>
  <c r="T82" i="19"/>
  <c r="X82" i="19"/>
  <c r="W82" i="19"/>
  <c r="AD108" i="19"/>
  <c r="AA108" i="19"/>
  <c r="AC108" i="19"/>
  <c r="Y108" i="19"/>
  <c r="X108" i="19"/>
  <c r="W108" i="19"/>
  <c r="Z108" i="19"/>
  <c r="V108" i="19"/>
  <c r="T108" i="19"/>
  <c r="S30" i="19"/>
  <c r="AC134" i="19"/>
  <c r="AD134" i="19"/>
  <c r="AA134" i="19"/>
  <c r="Y134" i="19"/>
  <c r="X134" i="19"/>
  <c r="W134" i="19"/>
  <c r="Z134" i="19"/>
  <c r="V134" i="19"/>
  <c r="T134" i="19"/>
  <c r="S134" i="19"/>
  <c r="AD4" i="19"/>
  <c r="AA4" i="19"/>
  <c r="AC4" i="19"/>
  <c r="Y4" i="19"/>
  <c r="W4" i="19"/>
  <c r="Z4" i="19"/>
  <c r="X4" i="19"/>
  <c r="V4" i="19"/>
  <c r="AC160" i="19"/>
  <c r="AD160" i="19"/>
  <c r="Z160" i="19"/>
  <c r="X160" i="19"/>
  <c r="AA160" i="19"/>
  <c r="Y160" i="19"/>
  <c r="V160" i="19"/>
  <c r="T160" i="19"/>
  <c r="W160" i="19"/>
  <c r="R134" i="19"/>
  <c r="AG134" i="19" s="1" a="1"/>
  <c r="AG134" i="19" s="1"/>
  <c r="R82" i="19"/>
  <c r="AG82" i="19" s="1" a="1"/>
  <c r="AG82" i="19" s="1"/>
  <c r="R30" i="19"/>
  <c r="AG30" i="19" s="1" a="1"/>
  <c r="AG30" i="19" s="1"/>
  <c r="AE134" i="19"/>
  <c r="S5" i="19"/>
  <c r="AE5" i="19"/>
  <c r="AE108" i="19"/>
  <c r="AE4" i="19"/>
  <c r="AD5" i="19"/>
  <c r="AA5" i="19"/>
  <c r="AC5" i="19"/>
  <c r="Y5" i="19"/>
  <c r="Z5" i="19"/>
  <c r="W5" i="19"/>
  <c r="X5" i="19"/>
  <c r="V5" i="19"/>
  <c r="AC30" i="19"/>
  <c r="AD30" i="19"/>
  <c r="AA30" i="19"/>
  <c r="Y30" i="19"/>
  <c r="X30" i="19"/>
  <c r="W30" i="19"/>
  <c r="V30" i="19"/>
  <c r="T30" i="19"/>
  <c r="Z30" i="19"/>
  <c r="S160" i="19"/>
  <c r="S108" i="19"/>
  <c r="S4" i="19"/>
  <c r="R4" i="1"/>
  <c r="F4" i="1"/>
  <c r="P4" i="1"/>
  <c r="O4" i="1"/>
  <c r="R25" i="1"/>
  <c r="R26" i="1"/>
  <c r="R27" i="1"/>
  <c r="R28" i="1"/>
  <c r="R29" i="1"/>
  <c r="R24" i="1"/>
  <c r="R22" i="1"/>
  <c r="R23" i="1"/>
  <c r="R21" i="1"/>
  <c r="R20" i="1"/>
  <c r="R12" i="1"/>
  <c r="R13" i="1"/>
  <c r="R14" i="1"/>
  <c r="R15" i="1"/>
  <c r="R16" i="1"/>
  <c r="R17" i="1"/>
  <c r="R18" i="1"/>
  <c r="R19" i="1"/>
  <c r="R11" i="1"/>
  <c r="R5" i="1"/>
  <c r="R6" i="1"/>
  <c r="R7" i="1"/>
  <c r="R8" i="1"/>
  <c r="R9" i="1"/>
  <c r="R10" i="1"/>
  <c r="O7" i="1"/>
  <c r="F5" i="1"/>
  <c r="P213" i="19" l="1"/>
  <c r="AB206" i="19"/>
  <c r="U206" i="19" a="1"/>
  <c r="U206" i="19" s="1"/>
  <c r="AF206" i="19" s="1"/>
  <c r="AH206" i="19" s="1"/>
  <c r="Q208" i="19"/>
  <c r="X207" i="19"/>
  <c r="AE207" i="19"/>
  <c r="AC207" i="19"/>
  <c r="W207" i="19"/>
  <c r="AD207" i="19"/>
  <c r="Z207" i="19"/>
  <c r="V207" i="19"/>
  <c r="R207" i="19"/>
  <c r="AG207" i="19" s="1" a="1"/>
  <c r="AG207" i="19" s="1"/>
  <c r="S207" i="19"/>
  <c r="AA207" i="19"/>
  <c r="T207" i="19"/>
  <c r="Y207" i="19"/>
  <c r="AB134" i="19"/>
  <c r="AC31" i="19"/>
  <c r="AD31" i="19"/>
  <c r="AA31" i="19"/>
  <c r="X31" i="19"/>
  <c r="V31" i="19"/>
  <c r="W31" i="19"/>
  <c r="Z31" i="19"/>
  <c r="Y31" i="19"/>
  <c r="T31" i="19"/>
  <c r="AE31" i="19"/>
  <c r="R31" i="19"/>
  <c r="AG31" i="19" s="1" a="1"/>
  <c r="AG31" i="19" s="1"/>
  <c r="S31" i="19"/>
  <c r="AC135" i="19"/>
  <c r="AD135" i="19"/>
  <c r="AA135" i="19"/>
  <c r="V135" i="19"/>
  <c r="X135" i="19"/>
  <c r="W135" i="19"/>
  <c r="Y135" i="19"/>
  <c r="Z135" i="19"/>
  <c r="T135" i="19"/>
  <c r="AE135" i="19"/>
  <c r="R135" i="19"/>
  <c r="AG135" i="19" s="1" a="1"/>
  <c r="AG135" i="19" s="1"/>
  <c r="S135" i="19"/>
  <c r="AB4" i="19"/>
  <c r="AC6" i="19"/>
  <c r="AD6" i="19"/>
  <c r="AA6" i="19"/>
  <c r="Y6" i="19"/>
  <c r="W6" i="19"/>
  <c r="T6" i="19"/>
  <c r="Z6" i="19"/>
  <c r="X6" i="19"/>
  <c r="V6" i="19"/>
  <c r="AE6" i="19"/>
  <c r="R6" i="19"/>
  <c r="AG6" i="19" s="1" a="1"/>
  <c r="AG6" i="19" s="1"/>
  <c r="S6" i="19"/>
  <c r="AB30" i="19"/>
  <c r="AB160" i="19"/>
  <c r="U160" i="19" a="1"/>
  <c r="U160" i="19" s="1"/>
  <c r="AF160" i="19" s="1"/>
  <c r="U134" i="19" a="1"/>
  <c r="U134" i="19" s="1"/>
  <c r="AF134" i="19" s="1"/>
  <c r="AD109" i="19"/>
  <c r="AA109" i="19"/>
  <c r="AC109" i="19"/>
  <c r="Y109" i="19"/>
  <c r="Z109" i="19"/>
  <c r="X109" i="19"/>
  <c r="W109" i="19"/>
  <c r="T109" i="19"/>
  <c r="V109" i="19"/>
  <c r="R109" i="19"/>
  <c r="AG109" i="19" s="1" a="1"/>
  <c r="AG109" i="19" s="1"/>
  <c r="AE109" i="19"/>
  <c r="S109" i="19"/>
  <c r="U56" i="19" a="1"/>
  <c r="U56" i="19" s="1"/>
  <c r="AF56" i="19" s="1"/>
  <c r="AB56" i="19"/>
  <c r="AB5" i="19"/>
  <c r="AC161" i="19"/>
  <c r="AD161" i="19"/>
  <c r="Z161" i="19"/>
  <c r="X161" i="19"/>
  <c r="AA161" i="19"/>
  <c r="W161" i="19"/>
  <c r="T161" i="19"/>
  <c r="V161" i="19"/>
  <c r="Y161" i="19"/>
  <c r="R161" i="19"/>
  <c r="AG161" i="19" s="1" a="1"/>
  <c r="AG161" i="19" s="1"/>
  <c r="S161" i="19"/>
  <c r="AE161" i="19"/>
  <c r="U82" i="19" a="1"/>
  <c r="U82" i="19" s="1"/>
  <c r="AF82" i="19" s="1"/>
  <c r="AB82" i="19"/>
  <c r="AA57" i="19"/>
  <c r="AC57" i="19"/>
  <c r="AD57" i="19"/>
  <c r="Z57" i="19"/>
  <c r="X57" i="19"/>
  <c r="V57" i="19"/>
  <c r="W57" i="19"/>
  <c r="T57" i="19"/>
  <c r="Y57" i="19"/>
  <c r="R57" i="19"/>
  <c r="AG57" i="19" s="1" a="1"/>
  <c r="AG57" i="19" s="1"/>
  <c r="S57" i="19"/>
  <c r="AE57" i="19"/>
  <c r="U30" i="19" a="1"/>
  <c r="U30" i="19" s="1"/>
  <c r="AF30" i="19" s="1"/>
  <c r="AB108" i="19"/>
  <c r="U108" i="19" a="1"/>
  <c r="U108" i="19" s="1"/>
  <c r="AF108" i="19" s="1"/>
  <c r="AD83" i="19"/>
  <c r="AA83" i="19"/>
  <c r="AC83" i="19"/>
  <c r="Y83" i="19"/>
  <c r="Z83" i="19"/>
  <c r="X83" i="19"/>
  <c r="T83" i="19"/>
  <c r="V83" i="19"/>
  <c r="W83" i="19"/>
  <c r="AE83" i="19"/>
  <c r="R83" i="19"/>
  <c r="AG83" i="19" s="1" a="1"/>
  <c r="AG83" i="19" s="1"/>
  <c r="S83" i="19"/>
  <c r="O29" i="1"/>
  <c r="P29" i="1" s="1"/>
  <c r="O28" i="1"/>
  <c r="P28" i="1" s="1"/>
  <c r="O27" i="1"/>
  <c r="P27" i="1" s="1"/>
  <c r="O26" i="1"/>
  <c r="P26" i="1" s="1"/>
  <c r="O25" i="1"/>
  <c r="P25" i="1" s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P7" i="1"/>
  <c r="O6" i="1"/>
  <c r="P6" i="1" s="1"/>
  <c r="O5" i="1"/>
  <c r="P5" i="1" s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8" i="1"/>
  <c r="F7" i="1"/>
  <c r="F6" i="1"/>
  <c r="F9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B5" i="1"/>
  <c r="B6" i="1" s="1"/>
  <c r="B7" i="1" s="1"/>
  <c r="B8" i="1" s="1"/>
  <c r="B9" i="1" s="1"/>
  <c r="P214" i="19" l="1"/>
  <c r="U207" i="19" a="1"/>
  <c r="U207" i="19" s="1"/>
  <c r="AF207" i="19" s="1"/>
  <c r="AH207" i="19" s="1"/>
  <c r="AB207" i="19"/>
  <c r="Q209" i="19"/>
  <c r="AC208" i="19"/>
  <c r="AE208" i="19"/>
  <c r="AA208" i="19"/>
  <c r="W208" i="19"/>
  <c r="S208" i="19"/>
  <c r="T208" i="19"/>
  <c r="AD208" i="19"/>
  <c r="Z208" i="19"/>
  <c r="V208" i="19"/>
  <c r="X208" i="19"/>
  <c r="Y208" i="19"/>
  <c r="R208" i="19"/>
  <c r="AG208" i="19" s="1" a="1"/>
  <c r="AG208" i="19" s="1"/>
  <c r="U135" i="19" a="1"/>
  <c r="U135" i="19" s="1"/>
  <c r="AF135" i="19" s="1"/>
  <c r="AB6" i="19"/>
  <c r="AB135" i="19"/>
  <c r="AD84" i="19"/>
  <c r="AA84" i="19"/>
  <c r="AC84" i="19"/>
  <c r="Y84" i="19"/>
  <c r="X84" i="19"/>
  <c r="W84" i="19"/>
  <c r="Z84" i="19"/>
  <c r="V84" i="19"/>
  <c r="T84" i="19"/>
  <c r="S84" i="19"/>
  <c r="AE84" i="19"/>
  <c r="R84" i="19"/>
  <c r="AG84" i="19" s="1" a="1"/>
  <c r="AG84" i="19" s="1"/>
  <c r="AC162" i="19"/>
  <c r="Z162" i="19"/>
  <c r="AA162" i="19"/>
  <c r="Y162" i="19"/>
  <c r="X162" i="19"/>
  <c r="V162" i="19"/>
  <c r="AD162" i="19"/>
  <c r="T162" i="19"/>
  <c r="W162" i="19"/>
  <c r="R162" i="19"/>
  <c r="AG162" i="19" s="1" a="1"/>
  <c r="AG162" i="19" s="1"/>
  <c r="S162" i="19"/>
  <c r="AE162" i="19"/>
  <c r="U109" i="19" a="1"/>
  <c r="U109" i="19" s="1"/>
  <c r="AF109" i="19" s="1"/>
  <c r="U83" i="19" a="1"/>
  <c r="U83" i="19" s="1"/>
  <c r="AF83" i="19" s="1"/>
  <c r="AA58" i="19"/>
  <c r="AC58" i="19"/>
  <c r="Z58" i="19"/>
  <c r="AD58" i="19"/>
  <c r="V58" i="19"/>
  <c r="T58" i="19"/>
  <c r="W58" i="19"/>
  <c r="Y58" i="19"/>
  <c r="X58" i="19"/>
  <c r="AE58" i="19"/>
  <c r="R58" i="19"/>
  <c r="AG58" i="19" s="1" a="1"/>
  <c r="AG58" i="19" s="1"/>
  <c r="S58" i="19"/>
  <c r="AC110" i="19"/>
  <c r="AD110" i="19"/>
  <c r="AA110" i="19"/>
  <c r="Y110" i="19"/>
  <c r="X110" i="19"/>
  <c r="W110" i="19"/>
  <c r="V110" i="19"/>
  <c r="Z110" i="19"/>
  <c r="T110" i="19"/>
  <c r="AE110" i="19"/>
  <c r="R110" i="19"/>
  <c r="AG110" i="19" s="1" a="1"/>
  <c r="AG110" i="19" s="1"/>
  <c r="S110" i="19"/>
  <c r="AB57" i="19"/>
  <c r="U161" i="19" a="1"/>
  <c r="U161" i="19" s="1"/>
  <c r="AF161" i="19" s="1"/>
  <c r="AB161" i="19"/>
  <c r="AB109" i="19"/>
  <c r="AC32" i="19"/>
  <c r="AD32" i="19"/>
  <c r="AA32" i="19"/>
  <c r="Z32" i="19"/>
  <c r="X32" i="19"/>
  <c r="Y32" i="19"/>
  <c r="V32" i="19"/>
  <c r="W32" i="19"/>
  <c r="T32" i="19"/>
  <c r="S32" i="19"/>
  <c r="AE32" i="19"/>
  <c r="R32" i="19"/>
  <c r="AG32" i="19" s="1" a="1"/>
  <c r="AG32" i="19" s="1"/>
  <c r="U6" i="19" a="1"/>
  <c r="U6" i="19" s="1"/>
  <c r="AF6" i="19" s="1"/>
  <c r="AC7" i="19"/>
  <c r="AD7" i="19"/>
  <c r="AA7" i="19"/>
  <c r="X7" i="19"/>
  <c r="V7" i="19"/>
  <c r="T7" i="19"/>
  <c r="Y7" i="19"/>
  <c r="Z7" i="19"/>
  <c r="W7" i="19"/>
  <c r="AE7" i="19"/>
  <c r="R7" i="19"/>
  <c r="AG7" i="19" s="1" a="1"/>
  <c r="AG7" i="19" s="1"/>
  <c r="S7" i="19"/>
  <c r="U57" i="19" a="1"/>
  <c r="U57" i="19" s="1"/>
  <c r="AF57" i="19" s="1"/>
  <c r="AC136" i="19"/>
  <c r="AD136" i="19"/>
  <c r="Z136" i="19"/>
  <c r="X136" i="19"/>
  <c r="AA136" i="19"/>
  <c r="Y136" i="19"/>
  <c r="V136" i="19"/>
  <c r="T136" i="19"/>
  <c r="W136" i="19"/>
  <c r="S136" i="19"/>
  <c r="AE136" i="19"/>
  <c r="R136" i="19"/>
  <c r="AG136" i="19" s="1" a="1"/>
  <c r="AG136" i="19" s="1"/>
  <c r="U31" i="19" a="1"/>
  <c r="U31" i="19" s="1"/>
  <c r="AF31" i="19" s="1"/>
  <c r="AB31" i="19"/>
  <c r="AB83" i="19"/>
  <c r="Q26" i="1"/>
  <c r="Q25" i="1"/>
  <c r="Q18" i="1"/>
  <c r="Q17" i="1"/>
  <c r="Q13" i="1"/>
  <c r="Q21" i="1"/>
  <c r="Q29" i="1"/>
  <c r="Q20" i="1"/>
  <c r="Q16" i="1"/>
  <c r="Q19" i="1"/>
  <c r="Q10" i="1"/>
  <c r="Q8" i="1"/>
  <c r="Q7" i="1"/>
  <c r="Q5" i="1"/>
  <c r="Q12" i="1"/>
  <c r="Q24" i="1"/>
  <c r="Q11" i="1"/>
  <c r="Q27" i="1"/>
  <c r="Q9" i="1"/>
  <c r="Q28" i="1"/>
  <c r="Q22" i="1"/>
  <c r="Q14" i="1"/>
  <c r="Q6" i="1"/>
  <c r="Q15" i="1"/>
  <c r="Q23" i="1"/>
  <c r="B10" i="1"/>
  <c r="P215" i="19" l="1"/>
  <c r="AB208" i="19"/>
  <c r="U208" i="19" a="1"/>
  <c r="U208" i="19" s="1"/>
  <c r="AF208" i="19" s="1"/>
  <c r="AH208" i="19" s="1"/>
  <c r="Q210" i="19"/>
  <c r="AA209" i="19"/>
  <c r="AC209" i="19"/>
  <c r="T209" i="19"/>
  <c r="R209" i="19"/>
  <c r="AG209" i="19" s="1" a="1"/>
  <c r="AG209" i="19" s="1"/>
  <c r="X209" i="19"/>
  <c r="Z209" i="19"/>
  <c r="S209" i="19"/>
  <c r="AE209" i="19"/>
  <c r="W209" i="19"/>
  <c r="Y209" i="19"/>
  <c r="AD209" i="19"/>
  <c r="V209" i="19"/>
  <c r="AB7" i="19"/>
  <c r="AB110" i="19"/>
  <c r="AB136" i="19"/>
  <c r="AC8" i="19"/>
  <c r="AD8" i="19"/>
  <c r="Z8" i="19"/>
  <c r="X8" i="19"/>
  <c r="Y8" i="19"/>
  <c r="V8" i="19"/>
  <c r="AA8" i="19"/>
  <c r="T8" i="19"/>
  <c r="W8" i="19"/>
  <c r="S8" i="19"/>
  <c r="R8" i="19"/>
  <c r="AG8" i="19" s="1" a="1"/>
  <c r="AG8" i="19" s="1"/>
  <c r="AE8" i="19"/>
  <c r="AC111" i="19"/>
  <c r="AD111" i="19"/>
  <c r="V111" i="19"/>
  <c r="Y111" i="19"/>
  <c r="X111" i="19"/>
  <c r="W111" i="19"/>
  <c r="Z111" i="19"/>
  <c r="AA111" i="19"/>
  <c r="T111" i="19"/>
  <c r="AE111" i="19"/>
  <c r="R111" i="19"/>
  <c r="AG111" i="19" s="1" a="1"/>
  <c r="AG111" i="19" s="1"/>
  <c r="S111" i="19"/>
  <c r="AD163" i="19"/>
  <c r="AC163" i="19"/>
  <c r="Z163" i="19"/>
  <c r="X163" i="19"/>
  <c r="AA163" i="19"/>
  <c r="Y163" i="19"/>
  <c r="V163" i="19"/>
  <c r="T163" i="19"/>
  <c r="W163" i="19"/>
  <c r="AE163" i="19"/>
  <c r="R163" i="19"/>
  <c r="AG163" i="19" s="1" a="1"/>
  <c r="AG163" i="19" s="1"/>
  <c r="S163" i="19"/>
  <c r="U7" i="19" a="1"/>
  <c r="U7" i="19" s="1"/>
  <c r="AF7" i="19" s="1"/>
  <c r="AD85" i="19"/>
  <c r="AA85" i="19"/>
  <c r="Y85" i="19"/>
  <c r="AC85" i="19"/>
  <c r="Z85" i="19"/>
  <c r="X85" i="19"/>
  <c r="W85" i="19"/>
  <c r="T85" i="19"/>
  <c r="V85" i="19"/>
  <c r="R85" i="19"/>
  <c r="AG85" i="19" s="1" a="1"/>
  <c r="AG85" i="19" s="1"/>
  <c r="AE85" i="19"/>
  <c r="S85" i="19"/>
  <c r="AB58" i="19"/>
  <c r="U58" i="19" a="1"/>
  <c r="U58" i="19" s="1"/>
  <c r="AF58" i="19" s="1"/>
  <c r="U136" i="19" a="1"/>
  <c r="U136" i="19" s="1"/>
  <c r="AF136" i="19" s="1"/>
  <c r="AC137" i="19"/>
  <c r="AD137" i="19"/>
  <c r="Z137" i="19"/>
  <c r="X137" i="19"/>
  <c r="W137" i="19"/>
  <c r="Y137" i="19"/>
  <c r="T137" i="19"/>
  <c r="AA137" i="19"/>
  <c r="V137" i="19"/>
  <c r="R137" i="19"/>
  <c r="AG137" i="19" s="1" a="1"/>
  <c r="AG137" i="19" s="1"/>
  <c r="S137" i="19"/>
  <c r="AE137" i="19"/>
  <c r="U110" i="19" a="1"/>
  <c r="U110" i="19" s="1"/>
  <c r="AF110" i="19" s="1"/>
  <c r="U84" i="19" a="1"/>
  <c r="U84" i="19" s="1"/>
  <c r="AF84" i="19" s="1"/>
  <c r="AB84" i="19"/>
  <c r="U32" i="19" a="1"/>
  <c r="U32" i="19" s="1"/>
  <c r="AF32" i="19" s="1"/>
  <c r="AB32" i="19"/>
  <c r="AA33" i="19"/>
  <c r="AC33" i="19"/>
  <c r="AD33" i="19"/>
  <c r="Z33" i="19"/>
  <c r="X33" i="19"/>
  <c r="V33" i="19"/>
  <c r="Y33" i="19"/>
  <c r="W33" i="19"/>
  <c r="T33" i="19"/>
  <c r="R33" i="19"/>
  <c r="AG33" i="19" s="1" a="1"/>
  <c r="AG33" i="19" s="1"/>
  <c r="S33" i="19"/>
  <c r="AE33" i="19"/>
  <c r="AD59" i="19"/>
  <c r="AA59" i="19"/>
  <c r="AC59" i="19"/>
  <c r="Y59" i="19"/>
  <c r="Z59" i="19"/>
  <c r="X59" i="19"/>
  <c r="V59" i="19"/>
  <c r="T59" i="19"/>
  <c r="W59" i="19"/>
  <c r="AE59" i="19"/>
  <c r="R59" i="19"/>
  <c r="AG59" i="19" s="1" a="1"/>
  <c r="AG59" i="19" s="1"/>
  <c r="S59" i="19"/>
  <c r="U162" i="19" a="1"/>
  <c r="U162" i="19" s="1"/>
  <c r="AF162" i="19" s="1"/>
  <c r="AB162" i="19"/>
  <c r="B11" i="1"/>
  <c r="P216" i="19" l="1"/>
  <c r="AB209" i="19"/>
  <c r="U209" i="19" a="1"/>
  <c r="U209" i="19" s="1"/>
  <c r="AF209" i="19" s="1"/>
  <c r="AH209" i="19" s="1"/>
  <c r="Q211" i="19"/>
  <c r="AA210" i="19"/>
  <c r="W210" i="19"/>
  <c r="T210" i="19"/>
  <c r="AD210" i="19"/>
  <c r="Z210" i="19"/>
  <c r="V210" i="19"/>
  <c r="S210" i="19"/>
  <c r="AC210" i="19"/>
  <c r="Y210" i="19"/>
  <c r="R210" i="19"/>
  <c r="AG210" i="19" s="1" a="1"/>
  <c r="AG210" i="19" s="1"/>
  <c r="X210" i="19"/>
  <c r="AE210" i="19"/>
  <c r="AB59" i="19"/>
  <c r="AB8" i="19"/>
  <c r="AC112" i="19"/>
  <c r="AD112" i="19"/>
  <c r="Z112" i="19"/>
  <c r="X112" i="19"/>
  <c r="AA112" i="19"/>
  <c r="Y112" i="19"/>
  <c r="V112" i="19"/>
  <c r="W112" i="19"/>
  <c r="T112" i="19"/>
  <c r="S112" i="19"/>
  <c r="AE112" i="19"/>
  <c r="R112" i="19"/>
  <c r="AG112" i="19" s="1" a="1"/>
  <c r="AG112" i="19" s="1"/>
  <c r="AB163" i="19"/>
  <c r="U85" i="19" a="1"/>
  <c r="U85" i="19" s="1"/>
  <c r="AF85" i="19" s="1"/>
  <c r="AB111" i="19"/>
  <c r="AC86" i="19"/>
  <c r="AD86" i="19"/>
  <c r="AA86" i="19"/>
  <c r="Y86" i="19"/>
  <c r="Z86" i="19"/>
  <c r="X86" i="19"/>
  <c r="W86" i="19"/>
  <c r="T86" i="19"/>
  <c r="V86" i="19"/>
  <c r="AE86" i="19"/>
  <c r="R86" i="19"/>
  <c r="AG86" i="19" s="1" a="1"/>
  <c r="AG86" i="19" s="1"/>
  <c r="S86" i="19"/>
  <c r="U163" i="19" a="1"/>
  <c r="U163" i="19" s="1"/>
  <c r="AF163" i="19" s="1"/>
  <c r="AB85" i="19"/>
  <c r="AB33" i="19"/>
  <c r="U33" i="19" a="1"/>
  <c r="U33" i="19" s="1"/>
  <c r="AF33" i="19" s="1"/>
  <c r="AA34" i="19"/>
  <c r="AC34" i="19"/>
  <c r="AD34" i="19"/>
  <c r="Z34" i="19"/>
  <c r="X34" i="19"/>
  <c r="V34" i="19"/>
  <c r="Y34" i="19"/>
  <c r="W34" i="19"/>
  <c r="T34" i="19"/>
  <c r="AE34" i="19"/>
  <c r="R34" i="19"/>
  <c r="AG34" i="19" s="1" a="1"/>
  <c r="AG34" i="19" s="1"/>
  <c r="S34" i="19"/>
  <c r="AC138" i="19"/>
  <c r="AD138" i="19"/>
  <c r="Z138" i="19"/>
  <c r="AA138" i="19"/>
  <c r="X138" i="19"/>
  <c r="V138" i="19"/>
  <c r="Y138" i="19"/>
  <c r="T138" i="19"/>
  <c r="W138" i="19"/>
  <c r="R138" i="19"/>
  <c r="AG138" i="19" s="1" a="1"/>
  <c r="AG138" i="19" s="1"/>
  <c r="AE138" i="19"/>
  <c r="S138" i="19"/>
  <c r="AB137" i="19"/>
  <c r="U137" i="19" a="1"/>
  <c r="U137" i="19" s="1"/>
  <c r="AF137" i="19" s="1"/>
  <c r="U111" i="19" a="1"/>
  <c r="U111" i="19" s="1"/>
  <c r="AF111" i="19" s="1"/>
  <c r="AD60" i="19"/>
  <c r="AA60" i="19"/>
  <c r="AC60" i="19"/>
  <c r="Y60" i="19"/>
  <c r="X60" i="19"/>
  <c r="W60" i="19"/>
  <c r="V60" i="19"/>
  <c r="Z60" i="19"/>
  <c r="T60" i="19"/>
  <c r="S60" i="19"/>
  <c r="AE60" i="19"/>
  <c r="R60" i="19"/>
  <c r="AG60" i="19" s="1" a="1"/>
  <c r="AG60" i="19" s="1"/>
  <c r="AA9" i="19"/>
  <c r="AC9" i="19"/>
  <c r="AD9" i="19"/>
  <c r="Z9" i="19"/>
  <c r="X9" i="19"/>
  <c r="V9" i="19"/>
  <c r="Y9" i="19"/>
  <c r="T9" i="19"/>
  <c r="W9" i="19"/>
  <c r="R9" i="19"/>
  <c r="AG9" i="19" s="1" a="1"/>
  <c r="AG9" i="19" s="1"/>
  <c r="S9" i="19"/>
  <c r="AE9" i="19"/>
  <c r="U59" i="19" a="1"/>
  <c r="U59" i="19" s="1"/>
  <c r="AF59" i="19" s="1"/>
  <c r="AD164" i="19"/>
  <c r="AC164" i="19"/>
  <c r="Y164" i="19"/>
  <c r="W164" i="19"/>
  <c r="Z164" i="19"/>
  <c r="AA164" i="19"/>
  <c r="X164" i="19"/>
  <c r="V164" i="19"/>
  <c r="T164" i="19"/>
  <c r="S164" i="19"/>
  <c r="AE164" i="19"/>
  <c r="R164" i="19"/>
  <c r="AG164" i="19" s="1" a="1"/>
  <c r="AG164" i="19" s="1"/>
  <c r="U8" i="19" a="1"/>
  <c r="U8" i="19" s="1"/>
  <c r="AF8" i="19" s="1"/>
  <c r="B12" i="1"/>
  <c r="P217" i="19" l="1"/>
  <c r="AB210" i="19"/>
  <c r="U210" i="19" a="1"/>
  <c r="U210" i="19" s="1"/>
  <c r="AF210" i="19" s="1"/>
  <c r="AH210" i="19" s="1"/>
  <c r="AE211" i="19"/>
  <c r="V211" i="19"/>
  <c r="AD211" i="19"/>
  <c r="S211" i="19"/>
  <c r="AC211" i="19"/>
  <c r="R211" i="19"/>
  <c r="AG211" i="19" s="1" a="1"/>
  <c r="AG211" i="19" s="1"/>
  <c r="Q212" i="19"/>
  <c r="AA211" i="19"/>
  <c r="Z211" i="19"/>
  <c r="Y211" i="19"/>
  <c r="X211" i="19"/>
  <c r="W211" i="19"/>
  <c r="T211" i="19"/>
  <c r="AD139" i="19"/>
  <c r="AC139" i="19"/>
  <c r="Y139" i="19"/>
  <c r="Z139" i="19"/>
  <c r="X139" i="19"/>
  <c r="T139" i="19"/>
  <c r="AA139" i="19"/>
  <c r="W139" i="19"/>
  <c r="V139" i="19"/>
  <c r="AE139" i="19"/>
  <c r="R139" i="19"/>
  <c r="AG139" i="19" s="1" a="1"/>
  <c r="AG139" i="19" s="1"/>
  <c r="S139" i="19"/>
  <c r="U112" i="19" a="1"/>
  <c r="U112" i="19" s="1"/>
  <c r="AF112" i="19" s="1"/>
  <c r="U34" i="19" a="1"/>
  <c r="U34" i="19" s="1"/>
  <c r="AF34" i="19" s="1"/>
  <c r="AB34" i="19"/>
  <c r="AD35" i="19"/>
  <c r="AA35" i="19"/>
  <c r="AC35" i="19"/>
  <c r="Y35" i="19"/>
  <c r="Z35" i="19"/>
  <c r="X35" i="19"/>
  <c r="V35" i="19"/>
  <c r="W35" i="19"/>
  <c r="T35" i="19"/>
  <c r="AE35" i="19"/>
  <c r="R35" i="19"/>
  <c r="AG35" i="19" s="1" a="1"/>
  <c r="AG35" i="19" s="1"/>
  <c r="S35" i="19"/>
  <c r="AD165" i="19"/>
  <c r="AA165" i="19"/>
  <c r="AC165" i="19"/>
  <c r="Y165" i="19"/>
  <c r="Z165" i="19"/>
  <c r="W165" i="19"/>
  <c r="X165" i="19"/>
  <c r="V165" i="19"/>
  <c r="T165" i="19"/>
  <c r="R165" i="19"/>
  <c r="AG165" i="19" s="1" a="1"/>
  <c r="AG165" i="19" s="1"/>
  <c r="AE165" i="19"/>
  <c r="S165" i="19"/>
  <c r="AC87" i="19"/>
  <c r="AD87" i="19"/>
  <c r="AA87" i="19"/>
  <c r="V87" i="19"/>
  <c r="Y87" i="19"/>
  <c r="Z87" i="19"/>
  <c r="X87" i="19"/>
  <c r="W87" i="19"/>
  <c r="T87" i="19"/>
  <c r="AE87" i="19"/>
  <c r="R87" i="19"/>
  <c r="AG87" i="19" s="1" a="1"/>
  <c r="AG87" i="19" s="1"/>
  <c r="S87" i="19"/>
  <c r="U9" i="19" a="1"/>
  <c r="U9" i="19" s="1"/>
  <c r="AF9" i="19" s="1"/>
  <c r="AB9" i="19"/>
  <c r="AB86" i="19"/>
  <c r="AB164" i="19"/>
  <c r="U164" i="19" a="1"/>
  <c r="U164" i="19" s="1"/>
  <c r="AF164" i="19" s="1"/>
  <c r="AA10" i="19"/>
  <c r="AC10" i="19"/>
  <c r="Z10" i="19"/>
  <c r="AD10" i="19"/>
  <c r="V10" i="19"/>
  <c r="X10" i="19"/>
  <c r="T10" i="19"/>
  <c r="Y10" i="19"/>
  <c r="W10" i="19"/>
  <c r="R10" i="19"/>
  <c r="AG10" i="19" s="1" a="1"/>
  <c r="AG10" i="19" s="1"/>
  <c r="AE10" i="19"/>
  <c r="S10" i="19"/>
  <c r="AD61" i="19"/>
  <c r="AA61" i="19"/>
  <c r="AC61" i="19"/>
  <c r="Y61" i="19"/>
  <c r="Z61" i="19"/>
  <c r="X61" i="19"/>
  <c r="W61" i="19"/>
  <c r="V61" i="19"/>
  <c r="T61" i="19"/>
  <c r="R61" i="19"/>
  <c r="AG61" i="19" s="1" a="1"/>
  <c r="AG61" i="19" s="1"/>
  <c r="AE61" i="19"/>
  <c r="S61" i="19"/>
  <c r="U138" i="19" a="1"/>
  <c r="U138" i="19" s="1"/>
  <c r="AF138" i="19" s="1"/>
  <c r="AB138" i="19"/>
  <c r="U86" i="19" a="1"/>
  <c r="U86" i="19" s="1"/>
  <c r="AF86" i="19" s="1"/>
  <c r="AB112" i="19"/>
  <c r="AA113" i="19"/>
  <c r="AC113" i="19"/>
  <c r="AD113" i="19"/>
  <c r="Z113" i="19"/>
  <c r="X113" i="19"/>
  <c r="W113" i="19"/>
  <c r="V113" i="19"/>
  <c r="T113" i="19"/>
  <c r="Y113" i="19"/>
  <c r="R113" i="19"/>
  <c r="AG113" i="19" s="1" a="1"/>
  <c r="AG113" i="19" s="1"/>
  <c r="S113" i="19"/>
  <c r="AE113" i="19"/>
  <c r="U60" i="19" a="1"/>
  <c r="U60" i="19" s="1"/>
  <c r="AF60" i="19" s="1"/>
  <c r="AB60" i="19"/>
  <c r="B13" i="1"/>
  <c r="P218" i="19" l="1"/>
  <c r="AB211" i="19"/>
  <c r="U211" i="19" a="1"/>
  <c r="U211" i="19" s="1"/>
  <c r="AF211" i="19" s="1"/>
  <c r="AH211" i="19" s="1"/>
  <c r="Q213" i="19"/>
  <c r="X212" i="19"/>
  <c r="AE212" i="19"/>
  <c r="R212" i="19"/>
  <c r="AG212" i="19" s="1" a="1"/>
  <c r="AG212" i="19" s="1"/>
  <c r="Z212" i="19"/>
  <c r="S212" i="19"/>
  <c r="W212" i="19"/>
  <c r="T212" i="19"/>
  <c r="AA212" i="19"/>
  <c r="AC212" i="19"/>
  <c r="V212" i="19"/>
  <c r="AD212" i="19"/>
  <c r="Y212" i="19"/>
  <c r="AB139" i="19"/>
  <c r="AB165" i="19"/>
  <c r="U113" i="19" a="1"/>
  <c r="U113" i="19" s="1"/>
  <c r="AF113" i="19" s="1"/>
  <c r="AB113" i="19"/>
  <c r="U61" i="19" a="1"/>
  <c r="U61" i="19" s="1"/>
  <c r="AF61" i="19" s="1"/>
  <c r="AB61" i="19"/>
  <c r="U87" i="19" a="1"/>
  <c r="U87" i="19" s="1"/>
  <c r="AF87" i="19" s="1"/>
  <c r="AB87" i="19"/>
  <c r="AC88" i="19"/>
  <c r="AD88" i="19"/>
  <c r="Z88" i="19"/>
  <c r="X88" i="19"/>
  <c r="Y88" i="19"/>
  <c r="V88" i="19"/>
  <c r="T88" i="19"/>
  <c r="AA88" i="19"/>
  <c r="W88" i="19"/>
  <c r="S88" i="19"/>
  <c r="AE88" i="19"/>
  <c r="R88" i="19"/>
  <c r="AG88" i="19" s="1" a="1"/>
  <c r="AG88" i="19" s="1"/>
  <c r="AC166" i="19"/>
  <c r="AD166" i="19"/>
  <c r="AA166" i="19"/>
  <c r="Y166" i="19"/>
  <c r="Z166" i="19"/>
  <c r="W166" i="19"/>
  <c r="X166" i="19"/>
  <c r="V166" i="19"/>
  <c r="T166" i="19"/>
  <c r="S166" i="19"/>
  <c r="AE166" i="19"/>
  <c r="R166" i="19"/>
  <c r="AG166" i="19" s="1" a="1"/>
  <c r="AG166" i="19" s="1"/>
  <c r="AD140" i="19"/>
  <c r="AC140" i="19"/>
  <c r="Y140" i="19"/>
  <c r="AA140" i="19"/>
  <c r="Z140" i="19"/>
  <c r="W140" i="19"/>
  <c r="V140" i="19"/>
  <c r="X140" i="19"/>
  <c r="T140" i="19"/>
  <c r="S140" i="19"/>
  <c r="AE140" i="19"/>
  <c r="R140" i="19"/>
  <c r="AG140" i="19" s="1" a="1"/>
  <c r="AG140" i="19" s="1"/>
  <c r="U10" i="19" a="1"/>
  <c r="U10" i="19" s="1"/>
  <c r="AF10" i="19" s="1"/>
  <c r="AB10" i="19"/>
  <c r="AD11" i="19"/>
  <c r="AA11" i="19"/>
  <c r="AC11" i="19"/>
  <c r="Y11" i="19"/>
  <c r="Z11" i="19"/>
  <c r="X11" i="19"/>
  <c r="W11" i="19"/>
  <c r="V11" i="19"/>
  <c r="T11" i="19"/>
  <c r="AE11" i="19"/>
  <c r="R11" i="19"/>
  <c r="AG11" i="19" s="1" a="1"/>
  <c r="AG11" i="19" s="1"/>
  <c r="S11" i="19"/>
  <c r="U35" i="19" a="1"/>
  <c r="U35" i="19" s="1"/>
  <c r="AF35" i="19" s="1"/>
  <c r="AD36" i="19"/>
  <c r="AA36" i="19"/>
  <c r="AC36" i="19"/>
  <c r="Y36" i="19"/>
  <c r="W36" i="19"/>
  <c r="X36" i="19"/>
  <c r="V36" i="19"/>
  <c r="Z36" i="19"/>
  <c r="T36" i="19"/>
  <c r="S36" i="19"/>
  <c r="AE36" i="19"/>
  <c r="R36" i="19"/>
  <c r="AG36" i="19" s="1" a="1"/>
  <c r="AG36" i="19" s="1"/>
  <c r="AA114" i="19"/>
  <c r="AC114" i="19"/>
  <c r="Z114" i="19"/>
  <c r="AD114" i="19"/>
  <c r="V114" i="19"/>
  <c r="Y114" i="19"/>
  <c r="W114" i="19"/>
  <c r="X114" i="19"/>
  <c r="T114" i="19"/>
  <c r="R114" i="19"/>
  <c r="AG114" i="19" s="1" a="1"/>
  <c r="AG114" i="19" s="1"/>
  <c r="AE114" i="19"/>
  <c r="S114" i="19"/>
  <c r="AC62" i="19"/>
  <c r="AD62" i="19"/>
  <c r="AA62" i="19"/>
  <c r="Y62" i="19"/>
  <c r="Z62" i="19"/>
  <c r="X62" i="19"/>
  <c r="W62" i="19"/>
  <c r="V62" i="19"/>
  <c r="T62" i="19"/>
  <c r="AE62" i="19"/>
  <c r="R62" i="19"/>
  <c r="AG62" i="19" s="1" a="1"/>
  <c r="AG62" i="19" s="1"/>
  <c r="S62" i="19"/>
  <c r="U165" i="19" a="1"/>
  <c r="U165" i="19" s="1"/>
  <c r="AF165" i="19" s="1"/>
  <c r="AB35" i="19"/>
  <c r="U139" i="19" a="1"/>
  <c r="U139" i="19" s="1"/>
  <c r="AF139" i="19" s="1"/>
  <c r="B14" i="1"/>
  <c r="P219" i="19" l="1"/>
  <c r="Q214" i="19"/>
  <c r="AA213" i="19"/>
  <c r="W213" i="19"/>
  <c r="T213" i="19"/>
  <c r="Z213" i="19"/>
  <c r="AE213" i="19"/>
  <c r="S213" i="19"/>
  <c r="Y213" i="19"/>
  <c r="AD213" i="19"/>
  <c r="R213" i="19"/>
  <c r="AG213" i="19" s="1" a="1"/>
  <c r="AG213" i="19" s="1"/>
  <c r="V213" i="19"/>
  <c r="X213" i="19"/>
  <c r="AC213" i="19"/>
  <c r="AB212" i="19"/>
  <c r="U212" i="19" a="1"/>
  <c r="U212" i="19" s="1"/>
  <c r="AF212" i="19" s="1"/>
  <c r="AH212" i="19" s="1"/>
  <c r="U62" i="19" a="1"/>
  <c r="U62" i="19" s="1"/>
  <c r="AF62" i="19" s="1"/>
  <c r="AB88" i="19"/>
  <c r="U88" i="19" a="1"/>
  <c r="U88" i="19" s="1"/>
  <c r="AF88" i="19" s="1"/>
  <c r="AC63" i="19"/>
  <c r="AD63" i="19"/>
  <c r="Y63" i="19"/>
  <c r="V63" i="19"/>
  <c r="AA63" i="19"/>
  <c r="Z63" i="19"/>
  <c r="X63" i="19"/>
  <c r="W63" i="19"/>
  <c r="T63" i="19"/>
  <c r="AE63" i="19"/>
  <c r="R63" i="19"/>
  <c r="AG63" i="19" s="1" a="1"/>
  <c r="AG63" i="19" s="1"/>
  <c r="S63" i="19"/>
  <c r="AD141" i="19"/>
  <c r="AA141" i="19"/>
  <c r="Y141" i="19"/>
  <c r="AC141" i="19"/>
  <c r="Z141" i="19"/>
  <c r="W141" i="19"/>
  <c r="X141" i="19"/>
  <c r="T141" i="19"/>
  <c r="V141" i="19"/>
  <c r="R141" i="19"/>
  <c r="AG141" i="19" s="1" a="1"/>
  <c r="AG141" i="19" s="1"/>
  <c r="AE141" i="19"/>
  <c r="S141" i="19"/>
  <c r="AA89" i="19"/>
  <c r="AC89" i="19"/>
  <c r="AD89" i="19"/>
  <c r="Z89" i="19"/>
  <c r="X89" i="19"/>
  <c r="Y89" i="19"/>
  <c r="V89" i="19"/>
  <c r="W89" i="19"/>
  <c r="T89" i="19"/>
  <c r="R89" i="19"/>
  <c r="AG89" i="19" s="1" a="1"/>
  <c r="AG89" i="19" s="1"/>
  <c r="S89" i="19"/>
  <c r="AE89" i="19"/>
  <c r="U140" i="19" a="1"/>
  <c r="U140" i="19" s="1"/>
  <c r="AF140" i="19" s="1"/>
  <c r="AB140" i="19"/>
  <c r="AB62" i="19"/>
  <c r="AB36" i="19"/>
  <c r="U36" i="19" a="1"/>
  <c r="U36" i="19" s="1"/>
  <c r="AF36" i="19" s="1"/>
  <c r="AD12" i="19"/>
  <c r="AA12" i="19"/>
  <c r="AC12" i="19"/>
  <c r="Y12" i="19"/>
  <c r="W12" i="19"/>
  <c r="V12" i="19"/>
  <c r="Z12" i="19"/>
  <c r="X12" i="19"/>
  <c r="T12" i="19"/>
  <c r="S12" i="19"/>
  <c r="AE12" i="19"/>
  <c r="R12" i="19"/>
  <c r="AG12" i="19" s="1" a="1"/>
  <c r="AG12" i="19" s="1"/>
  <c r="AD37" i="19"/>
  <c r="AA37" i="19"/>
  <c r="Y37" i="19"/>
  <c r="AC37" i="19"/>
  <c r="Z37" i="19"/>
  <c r="W37" i="19"/>
  <c r="X37" i="19"/>
  <c r="V37" i="19"/>
  <c r="T37" i="19"/>
  <c r="R37" i="19"/>
  <c r="AG37" i="19" s="1" a="1"/>
  <c r="AG37" i="19" s="1"/>
  <c r="AE37" i="19"/>
  <c r="S37" i="19"/>
  <c r="U11" i="19" a="1"/>
  <c r="U11" i="19" s="1"/>
  <c r="AF11" i="19" s="1"/>
  <c r="U166" i="19" a="1"/>
  <c r="U166" i="19" s="1"/>
  <c r="AF166" i="19" s="1"/>
  <c r="AB166" i="19"/>
  <c r="U114" i="19" a="1"/>
  <c r="U114" i="19" s="1"/>
  <c r="AF114" i="19" s="1"/>
  <c r="AB114" i="19"/>
  <c r="AD115" i="19"/>
  <c r="AC115" i="19"/>
  <c r="Y115" i="19"/>
  <c r="Z115" i="19"/>
  <c r="X115" i="19"/>
  <c r="AA115" i="19"/>
  <c r="W115" i="19"/>
  <c r="V115" i="19"/>
  <c r="T115" i="19"/>
  <c r="AE115" i="19"/>
  <c r="R115" i="19"/>
  <c r="AG115" i="19" s="1" a="1"/>
  <c r="AG115" i="19" s="1"/>
  <c r="S115" i="19"/>
  <c r="AB11" i="19"/>
  <c r="AC167" i="19"/>
  <c r="AD167" i="19"/>
  <c r="AA167" i="19"/>
  <c r="V167" i="19"/>
  <c r="Y167" i="19"/>
  <c r="Z167" i="19"/>
  <c r="W167" i="19"/>
  <c r="X167" i="19"/>
  <c r="T167" i="19"/>
  <c r="AE167" i="19"/>
  <c r="R167" i="19"/>
  <c r="AG167" i="19" s="1" a="1"/>
  <c r="AG167" i="19" s="1"/>
  <c r="S167" i="19"/>
  <c r="B15" i="1"/>
  <c r="P220" i="19" l="1"/>
  <c r="AB213" i="19"/>
  <c r="U213" i="19" a="1"/>
  <c r="U213" i="19" s="1"/>
  <c r="AF213" i="19" s="1"/>
  <c r="AH213" i="19" s="1"/>
  <c r="Q215" i="19"/>
  <c r="W214" i="19"/>
  <c r="AD214" i="19"/>
  <c r="AE214" i="19"/>
  <c r="V214" i="19"/>
  <c r="S214" i="19"/>
  <c r="AC214" i="19"/>
  <c r="Y214" i="19"/>
  <c r="AA214" i="19"/>
  <c r="R214" i="19"/>
  <c r="AG214" i="19" s="1" a="1"/>
  <c r="AG214" i="19" s="1"/>
  <c r="X214" i="19"/>
  <c r="T214" i="19"/>
  <c r="Z214" i="19"/>
  <c r="U141" i="19" a="1"/>
  <c r="U141" i="19" s="1"/>
  <c r="AF141" i="19" s="1"/>
  <c r="AB37" i="19"/>
  <c r="U89" i="19" a="1"/>
  <c r="U89" i="19" s="1"/>
  <c r="AF89" i="19" s="1"/>
  <c r="AB89" i="19"/>
  <c r="AA90" i="19"/>
  <c r="AC90" i="19"/>
  <c r="AD90" i="19"/>
  <c r="Z90" i="19"/>
  <c r="Y90" i="19"/>
  <c r="V90" i="19"/>
  <c r="W90" i="19"/>
  <c r="T90" i="19"/>
  <c r="X90" i="19"/>
  <c r="R90" i="19"/>
  <c r="AG90" i="19" s="1" a="1"/>
  <c r="AG90" i="19" s="1"/>
  <c r="AE90" i="19"/>
  <c r="S90" i="19"/>
  <c r="AD116" i="19"/>
  <c r="AA116" i="19"/>
  <c r="AC116" i="19"/>
  <c r="Y116" i="19"/>
  <c r="W116" i="19"/>
  <c r="X116" i="19"/>
  <c r="V116" i="19"/>
  <c r="T116" i="19"/>
  <c r="Z116" i="19"/>
  <c r="S116" i="19"/>
  <c r="AE116" i="19"/>
  <c r="R116" i="19"/>
  <c r="AG116" i="19" s="1" a="1"/>
  <c r="AG116" i="19" s="1"/>
  <c r="AB141" i="19"/>
  <c r="U115" i="19" a="1"/>
  <c r="U115" i="19" s="1"/>
  <c r="AF115" i="19" s="1"/>
  <c r="AD13" i="19"/>
  <c r="AA13" i="19"/>
  <c r="AC13" i="19"/>
  <c r="Y13" i="19"/>
  <c r="Z13" i="19"/>
  <c r="X13" i="19"/>
  <c r="W13" i="19"/>
  <c r="V13" i="19"/>
  <c r="T13" i="19"/>
  <c r="R13" i="19"/>
  <c r="AG13" i="19" s="1" a="1"/>
  <c r="AG13" i="19" s="1"/>
  <c r="AE13" i="19"/>
  <c r="S13" i="19"/>
  <c r="AC142" i="19"/>
  <c r="AD142" i="19"/>
  <c r="AA142" i="19"/>
  <c r="Y142" i="19"/>
  <c r="Z142" i="19"/>
  <c r="W142" i="19"/>
  <c r="V142" i="19"/>
  <c r="X142" i="19"/>
  <c r="T142" i="19"/>
  <c r="AE142" i="19"/>
  <c r="R142" i="19"/>
  <c r="AG142" i="19" s="1" a="1"/>
  <c r="AG142" i="19" s="1"/>
  <c r="S142" i="19"/>
  <c r="AC168" i="19"/>
  <c r="AD168" i="19"/>
  <c r="Z168" i="19"/>
  <c r="X168" i="19"/>
  <c r="AA168" i="19"/>
  <c r="Y168" i="19"/>
  <c r="V168" i="19"/>
  <c r="T168" i="19"/>
  <c r="W168" i="19"/>
  <c r="S168" i="19"/>
  <c r="AE168" i="19"/>
  <c r="R168" i="19"/>
  <c r="AG168" i="19" s="1" a="1"/>
  <c r="AG168" i="19" s="1"/>
  <c r="AB63" i="19"/>
  <c r="U63" i="19" a="1"/>
  <c r="U63" i="19" s="1"/>
  <c r="AF63" i="19" s="1"/>
  <c r="AC64" i="19"/>
  <c r="AD64" i="19"/>
  <c r="Z64" i="19"/>
  <c r="X64" i="19"/>
  <c r="Y64" i="19"/>
  <c r="V64" i="19"/>
  <c r="AA64" i="19"/>
  <c r="T64" i="19"/>
  <c r="W64" i="19"/>
  <c r="S64" i="19"/>
  <c r="AE64" i="19"/>
  <c r="R64" i="19"/>
  <c r="AG64" i="19" s="1" a="1"/>
  <c r="AG64" i="19" s="1"/>
  <c r="U167" i="19" a="1"/>
  <c r="U167" i="19" s="1"/>
  <c r="AF167" i="19" s="1"/>
  <c r="AB167" i="19"/>
  <c r="AB115" i="19"/>
  <c r="U37" i="19" a="1"/>
  <c r="U37" i="19" s="1"/>
  <c r="AF37" i="19" s="1"/>
  <c r="AC38" i="19"/>
  <c r="AD38" i="19"/>
  <c r="AA38" i="19"/>
  <c r="Y38" i="19"/>
  <c r="W38" i="19"/>
  <c r="X38" i="19"/>
  <c r="Z38" i="19"/>
  <c r="V38" i="19"/>
  <c r="T38" i="19"/>
  <c r="AE38" i="19"/>
  <c r="R38" i="19"/>
  <c r="AG38" i="19" s="1" a="1"/>
  <c r="AG38" i="19" s="1"/>
  <c r="S38" i="19"/>
  <c r="AB12" i="19"/>
  <c r="U12" i="19" a="1"/>
  <c r="U12" i="19" s="1"/>
  <c r="AF12" i="19" s="1"/>
  <c r="B16" i="1"/>
  <c r="P221" i="19" l="1"/>
  <c r="AB214" i="19"/>
  <c r="U214" i="19" a="1"/>
  <c r="U214" i="19" s="1"/>
  <c r="AF214" i="19" s="1"/>
  <c r="AH214" i="19" s="1"/>
  <c r="Q216" i="19"/>
  <c r="Z215" i="19"/>
  <c r="V215" i="19"/>
  <c r="Y215" i="19"/>
  <c r="R215" i="19"/>
  <c r="AG215" i="19" s="1" a="1"/>
  <c r="AG215" i="19" s="1"/>
  <c r="X215" i="19"/>
  <c r="AD215" i="19"/>
  <c r="AE215" i="19"/>
  <c r="T215" i="19"/>
  <c r="S215" i="19"/>
  <c r="AA215" i="19"/>
  <c r="W215" i="19"/>
  <c r="AC215" i="19"/>
  <c r="U64" i="19" a="1"/>
  <c r="U64" i="19" s="1"/>
  <c r="AF64" i="19" s="1"/>
  <c r="AB64" i="19"/>
  <c r="U168" i="19" a="1"/>
  <c r="U168" i="19" s="1"/>
  <c r="AF168" i="19" s="1"/>
  <c r="AB168" i="19"/>
  <c r="U142" i="19" a="1"/>
  <c r="U142" i="19" s="1"/>
  <c r="AF142" i="19" s="1"/>
  <c r="AB142" i="19"/>
  <c r="U38" i="19" a="1"/>
  <c r="U38" i="19" s="1"/>
  <c r="AF38" i="19" s="1"/>
  <c r="AB38" i="19"/>
  <c r="AA65" i="19"/>
  <c r="AC65" i="19"/>
  <c r="AD65" i="19"/>
  <c r="Z65" i="19"/>
  <c r="X65" i="19"/>
  <c r="Y65" i="19"/>
  <c r="V65" i="19"/>
  <c r="W65" i="19"/>
  <c r="T65" i="19"/>
  <c r="R65" i="19"/>
  <c r="AG65" i="19" s="1" a="1"/>
  <c r="AG65" i="19" s="1"/>
  <c r="S65" i="19"/>
  <c r="AE65" i="19"/>
  <c r="AC143" i="19"/>
  <c r="AD143" i="19"/>
  <c r="AA143" i="19"/>
  <c r="Y143" i="19"/>
  <c r="V143" i="19"/>
  <c r="Z143" i="19"/>
  <c r="W143" i="19"/>
  <c r="X143" i="19"/>
  <c r="T143" i="19"/>
  <c r="AE143" i="19"/>
  <c r="R143" i="19"/>
  <c r="AG143" i="19" s="1" a="1"/>
  <c r="AG143" i="19" s="1"/>
  <c r="S143" i="19"/>
  <c r="AB116" i="19"/>
  <c r="U116" i="19" a="1"/>
  <c r="U116" i="19" s="1"/>
  <c r="AF116" i="19" s="1"/>
  <c r="U13" i="19" a="1"/>
  <c r="U13" i="19" s="1"/>
  <c r="AF13" i="19" s="1"/>
  <c r="AC14" i="19"/>
  <c r="AD14" i="19"/>
  <c r="AA14" i="19"/>
  <c r="Y14" i="19"/>
  <c r="X14" i="19"/>
  <c r="W14" i="19"/>
  <c r="Z14" i="19"/>
  <c r="V14" i="19"/>
  <c r="T14" i="19"/>
  <c r="AE14" i="19"/>
  <c r="R14" i="19"/>
  <c r="AG14" i="19" s="1" a="1"/>
  <c r="AG14" i="19" s="1"/>
  <c r="S14" i="19"/>
  <c r="AD91" i="19"/>
  <c r="AA91" i="19"/>
  <c r="AC91" i="19"/>
  <c r="Y91" i="19"/>
  <c r="Z91" i="19"/>
  <c r="X91" i="19"/>
  <c r="V91" i="19"/>
  <c r="W91" i="19"/>
  <c r="T91" i="19"/>
  <c r="AE91" i="19"/>
  <c r="R91" i="19"/>
  <c r="AG91" i="19" s="1" a="1"/>
  <c r="AG91" i="19" s="1"/>
  <c r="S91" i="19"/>
  <c r="AB13" i="19"/>
  <c r="U90" i="19" a="1"/>
  <c r="U90" i="19" s="1"/>
  <c r="AF90" i="19" s="1"/>
  <c r="AB90" i="19"/>
  <c r="AD117" i="19"/>
  <c r="AA117" i="19"/>
  <c r="AC117" i="19"/>
  <c r="Y117" i="19"/>
  <c r="Z117" i="19"/>
  <c r="W117" i="19"/>
  <c r="X117" i="19"/>
  <c r="V117" i="19"/>
  <c r="T117" i="19"/>
  <c r="R117" i="19"/>
  <c r="AG117" i="19" s="1" a="1"/>
  <c r="AG117" i="19" s="1"/>
  <c r="AE117" i="19"/>
  <c r="S117" i="19"/>
  <c r="AC169" i="19"/>
  <c r="AD169" i="19"/>
  <c r="Z169" i="19"/>
  <c r="X169" i="19"/>
  <c r="AA169" i="19"/>
  <c r="Y169" i="19"/>
  <c r="W169" i="19"/>
  <c r="T169" i="19"/>
  <c r="V169" i="19"/>
  <c r="R169" i="19"/>
  <c r="AG169" i="19" s="1" a="1"/>
  <c r="AG169" i="19" s="1"/>
  <c r="S169" i="19"/>
  <c r="AE169" i="19"/>
  <c r="AC39" i="19"/>
  <c r="AD39" i="19"/>
  <c r="AA39" i="19"/>
  <c r="X39" i="19"/>
  <c r="Z39" i="19"/>
  <c r="V39" i="19"/>
  <c r="W39" i="19"/>
  <c r="Y39" i="19"/>
  <c r="T39" i="19"/>
  <c r="AE39" i="19"/>
  <c r="R39" i="19"/>
  <c r="AG39" i="19" s="1" a="1"/>
  <c r="AG39" i="19" s="1"/>
  <c r="S39" i="19"/>
  <c r="B17" i="1"/>
  <c r="P222" i="19" l="1"/>
  <c r="U215" i="19" a="1"/>
  <c r="U215" i="19" s="1"/>
  <c r="AF215" i="19" s="1"/>
  <c r="AH215" i="19" s="1"/>
  <c r="AB215" i="19"/>
  <c r="Q217" i="19"/>
  <c r="T216" i="19"/>
  <c r="AE216" i="19"/>
  <c r="S216" i="19"/>
  <c r="Z216" i="19"/>
  <c r="W216" i="19"/>
  <c r="Y216" i="19"/>
  <c r="V216" i="19"/>
  <c r="AA216" i="19"/>
  <c r="AD216" i="19"/>
  <c r="R216" i="19"/>
  <c r="AG216" i="19" s="1" a="1"/>
  <c r="AG216" i="19" s="1"/>
  <c r="X216" i="19"/>
  <c r="AC216" i="19"/>
  <c r="AB117" i="19"/>
  <c r="U117" i="19" a="1"/>
  <c r="U117" i="19" s="1"/>
  <c r="AF117" i="19" s="1"/>
  <c r="AC118" i="19"/>
  <c r="AD118" i="19"/>
  <c r="AA118" i="19"/>
  <c r="Y118" i="19"/>
  <c r="W118" i="19"/>
  <c r="X118" i="19"/>
  <c r="V118" i="19"/>
  <c r="T118" i="19"/>
  <c r="Z118" i="19"/>
  <c r="AE118" i="19"/>
  <c r="R118" i="19"/>
  <c r="AG118" i="19" s="1" a="1"/>
  <c r="AG118" i="19" s="1"/>
  <c r="S118" i="19"/>
  <c r="AC15" i="19"/>
  <c r="AD15" i="19"/>
  <c r="AA15" i="19"/>
  <c r="X15" i="19"/>
  <c r="V15" i="19"/>
  <c r="W15" i="19"/>
  <c r="Y15" i="19"/>
  <c r="Z15" i="19"/>
  <c r="T15" i="19"/>
  <c r="AE15" i="19"/>
  <c r="R15" i="19"/>
  <c r="AG15" i="19" s="1" a="1"/>
  <c r="AG15" i="19" s="1"/>
  <c r="S15" i="19"/>
  <c r="U14" i="19" a="1"/>
  <c r="U14" i="19" s="1"/>
  <c r="AF14" i="19" s="1"/>
  <c r="AB14" i="19"/>
  <c r="U91" i="19" a="1"/>
  <c r="U91" i="19" s="1"/>
  <c r="AF91" i="19" s="1"/>
  <c r="AD92" i="19"/>
  <c r="AA92" i="19"/>
  <c r="AC92" i="19"/>
  <c r="Y92" i="19"/>
  <c r="W92" i="19"/>
  <c r="X92" i="19"/>
  <c r="V92" i="19"/>
  <c r="Z92" i="19"/>
  <c r="T92" i="19"/>
  <c r="S92" i="19"/>
  <c r="AE92" i="19"/>
  <c r="R92" i="19"/>
  <c r="AG92" i="19" s="1" a="1"/>
  <c r="AG92" i="19" s="1"/>
  <c r="U143" i="19" a="1"/>
  <c r="U143" i="19" s="1"/>
  <c r="AF143" i="19" s="1"/>
  <c r="AB143" i="19"/>
  <c r="AB169" i="19"/>
  <c r="U169" i="19" a="1"/>
  <c r="U169" i="19" s="1"/>
  <c r="AF169" i="19" s="1"/>
  <c r="AC40" i="19"/>
  <c r="AD40" i="19"/>
  <c r="Z40" i="19"/>
  <c r="AA40" i="19"/>
  <c r="X40" i="19"/>
  <c r="Y40" i="19"/>
  <c r="V40" i="19"/>
  <c r="T40" i="19"/>
  <c r="W40" i="19"/>
  <c r="S40" i="19"/>
  <c r="AE40" i="19"/>
  <c r="R40" i="19"/>
  <c r="AG40" i="19" s="1" a="1"/>
  <c r="AG40" i="19" s="1"/>
  <c r="AC144" i="19"/>
  <c r="AD144" i="19"/>
  <c r="Z144" i="19"/>
  <c r="X144" i="19"/>
  <c r="AA144" i="19"/>
  <c r="Y144" i="19"/>
  <c r="V144" i="19"/>
  <c r="T144" i="19"/>
  <c r="W144" i="19"/>
  <c r="S144" i="19"/>
  <c r="AE144" i="19"/>
  <c r="R144" i="19"/>
  <c r="AG144" i="19" s="1" a="1"/>
  <c r="AG144" i="19" s="1"/>
  <c r="AB39" i="19"/>
  <c r="U39" i="19" a="1"/>
  <c r="U39" i="19" s="1"/>
  <c r="AF39" i="19" s="1"/>
  <c r="AC170" i="19"/>
  <c r="Z170" i="19"/>
  <c r="AA170" i="19"/>
  <c r="AD170" i="19"/>
  <c r="V170" i="19"/>
  <c r="W170" i="19"/>
  <c r="X170" i="19"/>
  <c r="T170" i="19"/>
  <c r="Y170" i="19"/>
  <c r="AE170" i="19"/>
  <c r="R170" i="19"/>
  <c r="AG170" i="19" s="1" a="1"/>
  <c r="AG170" i="19" s="1"/>
  <c r="S170" i="19"/>
  <c r="AB91" i="19"/>
  <c r="U65" i="19" a="1"/>
  <c r="U65" i="19" s="1"/>
  <c r="AF65" i="19" s="1"/>
  <c r="AB65" i="19"/>
  <c r="AA66" i="19"/>
  <c r="AC66" i="19"/>
  <c r="Z66" i="19"/>
  <c r="Y66" i="19"/>
  <c r="V66" i="19"/>
  <c r="T66" i="19"/>
  <c r="AD66" i="19"/>
  <c r="X66" i="19"/>
  <c r="W66" i="19"/>
  <c r="R66" i="19"/>
  <c r="AG66" i="19" s="1" a="1"/>
  <c r="AG66" i="19" s="1"/>
  <c r="S66" i="19"/>
  <c r="AE66" i="19"/>
  <c r="B18" i="1"/>
  <c r="P223" i="19" l="1"/>
  <c r="Q218" i="19"/>
  <c r="X217" i="19"/>
  <c r="AD217" i="19"/>
  <c r="AE217" i="19"/>
  <c r="Z217" i="19"/>
  <c r="R217" i="19"/>
  <c r="AG217" i="19" s="1" a="1"/>
  <c r="AG217" i="19" s="1"/>
  <c r="W217" i="19"/>
  <c r="V217" i="19"/>
  <c r="S217" i="19"/>
  <c r="AC217" i="19"/>
  <c r="Y217" i="19"/>
  <c r="T217" i="19"/>
  <c r="AA217" i="19"/>
  <c r="AB216" i="19"/>
  <c r="U216" i="19" a="1"/>
  <c r="U216" i="19" s="1"/>
  <c r="AF216" i="19" s="1"/>
  <c r="AH216" i="19" s="1"/>
  <c r="U118" i="19" a="1"/>
  <c r="U118" i="19" s="1"/>
  <c r="AF118" i="19" s="1"/>
  <c r="U170" i="19" a="1"/>
  <c r="U170" i="19" s="1"/>
  <c r="AF170" i="19" s="1"/>
  <c r="AB170" i="19"/>
  <c r="AC145" i="19"/>
  <c r="AD145" i="19"/>
  <c r="Z145" i="19"/>
  <c r="X145" i="19"/>
  <c r="AA145" i="19"/>
  <c r="Y145" i="19"/>
  <c r="W145" i="19"/>
  <c r="V145" i="19"/>
  <c r="T145" i="19"/>
  <c r="R145" i="19"/>
  <c r="AG145" i="19" s="1" a="1"/>
  <c r="AG145" i="19" s="1"/>
  <c r="S145" i="19"/>
  <c r="AE145" i="19"/>
  <c r="AC16" i="19"/>
  <c r="AD16" i="19"/>
  <c r="Z16" i="19"/>
  <c r="X16" i="19"/>
  <c r="AA16" i="19"/>
  <c r="Y16" i="19"/>
  <c r="V16" i="19"/>
  <c r="T16" i="19"/>
  <c r="W16" i="19"/>
  <c r="S16" i="19"/>
  <c r="R16" i="19"/>
  <c r="AG16" i="19" s="1" a="1"/>
  <c r="AG16" i="19" s="1"/>
  <c r="AE16" i="19"/>
  <c r="AB118" i="19"/>
  <c r="AD171" i="19"/>
  <c r="AC171" i="19"/>
  <c r="Z171" i="19"/>
  <c r="X171" i="19"/>
  <c r="Y171" i="19"/>
  <c r="AA171" i="19"/>
  <c r="W171" i="19"/>
  <c r="T171" i="19"/>
  <c r="V171" i="19"/>
  <c r="AE171" i="19"/>
  <c r="R171" i="19"/>
  <c r="AG171" i="19" s="1" a="1"/>
  <c r="AG171" i="19" s="1"/>
  <c r="S171" i="19"/>
  <c r="AB40" i="19"/>
  <c r="U40" i="19" a="1"/>
  <c r="U40" i="19" s="1"/>
  <c r="AF40" i="19" s="1"/>
  <c r="AA41" i="19"/>
  <c r="AC41" i="19"/>
  <c r="AD41" i="19"/>
  <c r="Z41" i="19"/>
  <c r="X41" i="19"/>
  <c r="Y41" i="19"/>
  <c r="V41" i="19"/>
  <c r="W41" i="19"/>
  <c r="T41" i="19"/>
  <c r="R41" i="19"/>
  <c r="AG41" i="19" s="1" a="1"/>
  <c r="AG41" i="19" s="1"/>
  <c r="S41" i="19"/>
  <c r="AE41" i="19"/>
  <c r="AB15" i="19"/>
  <c r="U15" i="19" a="1"/>
  <c r="U15" i="19" s="1"/>
  <c r="AF15" i="19" s="1"/>
  <c r="U66" i="19" a="1"/>
  <c r="U66" i="19" s="1"/>
  <c r="AF66" i="19" s="1"/>
  <c r="AB66" i="19"/>
  <c r="AD93" i="19"/>
  <c r="AA93" i="19"/>
  <c r="Y93" i="19"/>
  <c r="Z93" i="19"/>
  <c r="W93" i="19"/>
  <c r="V93" i="19"/>
  <c r="AC93" i="19"/>
  <c r="X93" i="19"/>
  <c r="T93" i="19"/>
  <c r="R93" i="19"/>
  <c r="AG93" i="19" s="1" a="1"/>
  <c r="AG93" i="19" s="1"/>
  <c r="AE93" i="19"/>
  <c r="S93" i="19"/>
  <c r="AD67" i="19"/>
  <c r="AA67" i="19"/>
  <c r="AC67" i="19"/>
  <c r="Y67" i="19"/>
  <c r="Z67" i="19"/>
  <c r="X67" i="19"/>
  <c r="T67" i="19"/>
  <c r="V67" i="19"/>
  <c r="W67" i="19"/>
  <c r="AE67" i="19"/>
  <c r="R67" i="19"/>
  <c r="AG67" i="19" s="1" a="1"/>
  <c r="AG67" i="19" s="1"/>
  <c r="S67" i="19"/>
  <c r="U144" i="19" a="1"/>
  <c r="U144" i="19" s="1"/>
  <c r="AF144" i="19" s="1"/>
  <c r="AB144" i="19"/>
  <c r="AC119" i="19"/>
  <c r="AD119" i="19"/>
  <c r="Z119" i="19"/>
  <c r="X119" i="19"/>
  <c r="V119" i="19"/>
  <c r="AA119" i="19"/>
  <c r="W119" i="19"/>
  <c r="Y119" i="19"/>
  <c r="T119" i="19"/>
  <c r="AE119" i="19"/>
  <c r="R119" i="19"/>
  <c r="AG119" i="19" s="1" a="1"/>
  <c r="AG119" i="19" s="1"/>
  <c r="S119" i="19"/>
  <c r="AB92" i="19"/>
  <c r="U92" i="19" a="1"/>
  <c r="U92" i="19" s="1"/>
  <c r="AF92" i="19" s="1"/>
  <c r="B19" i="1"/>
  <c r="P224" i="19" l="1"/>
  <c r="AB217" i="19"/>
  <c r="U217" i="19" a="1"/>
  <c r="U217" i="19" s="1"/>
  <c r="AF217" i="19" s="1"/>
  <c r="AH217" i="19" s="1"/>
  <c r="Q219" i="19"/>
  <c r="AC218" i="19"/>
  <c r="AE218" i="19"/>
  <c r="AA218" i="19"/>
  <c r="W218" i="19"/>
  <c r="S218" i="19"/>
  <c r="R218" i="19"/>
  <c r="AG218" i="19" s="1" a="1"/>
  <c r="AG218" i="19" s="1"/>
  <c r="T218" i="19"/>
  <c r="AD218" i="19"/>
  <c r="Z218" i="19"/>
  <c r="V218" i="19"/>
  <c r="X218" i="19"/>
  <c r="Y218" i="19"/>
  <c r="U41" i="19" a="1"/>
  <c r="U41" i="19" s="1"/>
  <c r="AF41" i="19" s="1"/>
  <c r="AB41" i="19"/>
  <c r="AA42" i="19"/>
  <c r="AC42" i="19"/>
  <c r="AD42" i="19"/>
  <c r="Z42" i="19"/>
  <c r="Y42" i="19"/>
  <c r="V42" i="19"/>
  <c r="X42" i="19"/>
  <c r="T42" i="19"/>
  <c r="W42" i="19"/>
  <c r="R42" i="19"/>
  <c r="AG42" i="19" s="1" a="1"/>
  <c r="AG42" i="19" s="1"/>
  <c r="S42" i="19"/>
  <c r="AE42" i="19"/>
  <c r="AC146" i="19"/>
  <c r="Z146" i="19"/>
  <c r="AD146" i="19"/>
  <c r="AA146" i="19"/>
  <c r="X146" i="19"/>
  <c r="Y146" i="19"/>
  <c r="V146" i="19"/>
  <c r="T146" i="19"/>
  <c r="W146" i="19"/>
  <c r="S146" i="19"/>
  <c r="AE146" i="19"/>
  <c r="R146" i="19"/>
  <c r="AG146" i="19" s="1" a="1"/>
  <c r="AG146" i="19" s="1"/>
  <c r="U119" i="19" a="1"/>
  <c r="U119" i="19" s="1"/>
  <c r="AF119" i="19" s="1"/>
  <c r="AB119" i="19"/>
  <c r="U93" i="19" a="1"/>
  <c r="U93" i="19" s="1"/>
  <c r="AF93" i="19" s="1"/>
  <c r="AB93" i="19"/>
  <c r="U171" i="19" a="1"/>
  <c r="U171" i="19" s="1"/>
  <c r="AF171" i="19" s="1"/>
  <c r="AB67" i="19"/>
  <c r="AD172" i="19"/>
  <c r="AC172" i="19"/>
  <c r="Y172" i="19"/>
  <c r="X172" i="19"/>
  <c r="W172" i="19"/>
  <c r="AA172" i="19"/>
  <c r="V172" i="19"/>
  <c r="Z172" i="19"/>
  <c r="T172" i="19"/>
  <c r="S172" i="19"/>
  <c r="AE172" i="19"/>
  <c r="R172" i="19"/>
  <c r="AG172" i="19" s="1" a="1"/>
  <c r="AG172" i="19" s="1"/>
  <c r="AD68" i="19"/>
  <c r="AA68" i="19"/>
  <c r="AC68" i="19"/>
  <c r="Y68" i="19"/>
  <c r="W68" i="19"/>
  <c r="Z68" i="19"/>
  <c r="X68" i="19"/>
  <c r="V68" i="19"/>
  <c r="T68" i="19"/>
  <c r="S68" i="19"/>
  <c r="AE68" i="19"/>
  <c r="R68" i="19"/>
  <c r="AG68" i="19" s="1" a="1"/>
  <c r="AG68" i="19" s="1"/>
  <c r="U16" i="19" a="1"/>
  <c r="U16" i="19" s="1"/>
  <c r="AF16" i="19" s="1"/>
  <c r="AB16" i="19"/>
  <c r="AB171" i="19"/>
  <c r="AA17" i="19"/>
  <c r="AC17" i="19"/>
  <c r="AD17" i="19"/>
  <c r="Z17" i="19"/>
  <c r="X17" i="19"/>
  <c r="V17" i="19"/>
  <c r="W17" i="19"/>
  <c r="T17" i="19"/>
  <c r="Y17" i="19"/>
  <c r="R17" i="19"/>
  <c r="AG17" i="19" s="1" a="1"/>
  <c r="AG17" i="19" s="1"/>
  <c r="S17" i="19"/>
  <c r="AE17" i="19"/>
  <c r="AB145" i="19"/>
  <c r="U145" i="19" a="1"/>
  <c r="U145" i="19" s="1"/>
  <c r="AF145" i="19" s="1"/>
  <c r="AC120" i="19"/>
  <c r="AD120" i="19"/>
  <c r="AA120" i="19"/>
  <c r="Z120" i="19"/>
  <c r="X120" i="19"/>
  <c r="Y120" i="19"/>
  <c r="V120" i="19"/>
  <c r="T120" i="19"/>
  <c r="W120" i="19"/>
  <c r="S120" i="19"/>
  <c r="AE120" i="19"/>
  <c r="R120" i="19"/>
  <c r="AG120" i="19" s="1" a="1"/>
  <c r="AG120" i="19" s="1"/>
  <c r="U67" i="19" a="1"/>
  <c r="U67" i="19" s="1"/>
  <c r="AF67" i="19" s="1"/>
  <c r="AC94" i="19"/>
  <c r="AD94" i="19"/>
  <c r="AA94" i="19"/>
  <c r="Y94" i="19"/>
  <c r="W94" i="19"/>
  <c r="Z94" i="19"/>
  <c r="V94" i="19"/>
  <c r="X94" i="19"/>
  <c r="T94" i="19"/>
  <c r="AE94" i="19"/>
  <c r="R94" i="19"/>
  <c r="AG94" i="19" s="1" a="1"/>
  <c r="AG94" i="19" s="1"/>
  <c r="S94" i="19"/>
  <c r="B20" i="1"/>
  <c r="B21" i="1" s="1"/>
  <c r="B22" i="1" s="1"/>
  <c r="B23" i="1" s="1"/>
  <c r="B24" i="1" s="1"/>
  <c r="B25" i="1" s="1"/>
  <c r="B26" i="1" s="1"/>
  <c r="B27" i="1" s="1"/>
  <c r="B28" i="1" s="1"/>
  <c r="B29" i="1" s="1"/>
  <c r="P225" i="19" l="1"/>
  <c r="U218" i="19" a="1"/>
  <c r="U218" i="19" s="1"/>
  <c r="AF218" i="19" s="1"/>
  <c r="AH218" i="19" s="1"/>
  <c r="AB218" i="19"/>
  <c r="Q220" i="19"/>
  <c r="T219" i="19"/>
  <c r="X219" i="19"/>
  <c r="Z219" i="19"/>
  <c r="W219" i="19"/>
  <c r="AD219" i="19"/>
  <c r="V219" i="19"/>
  <c r="AE219" i="19"/>
  <c r="S219" i="19"/>
  <c r="Y219" i="19"/>
  <c r="R219" i="19"/>
  <c r="AG219" i="19" s="1" a="1"/>
  <c r="AG219" i="19" s="1"/>
  <c r="AA219" i="19"/>
  <c r="AC219" i="19"/>
  <c r="AB94" i="19"/>
  <c r="U94" i="19" a="1"/>
  <c r="U94" i="19" s="1"/>
  <c r="AF94" i="19" s="1"/>
  <c r="U146" i="19" a="1"/>
  <c r="U146" i="19" s="1"/>
  <c r="AF146" i="19" s="1"/>
  <c r="AB146" i="19"/>
  <c r="U120" i="19" a="1"/>
  <c r="U120" i="19" s="1"/>
  <c r="AF120" i="19" s="1"/>
  <c r="AB120" i="19"/>
  <c r="AA18" i="19"/>
  <c r="AC18" i="19"/>
  <c r="Z18" i="19"/>
  <c r="X18" i="19"/>
  <c r="AD18" i="19"/>
  <c r="V18" i="19"/>
  <c r="W18" i="19"/>
  <c r="T18" i="19"/>
  <c r="Y18" i="19"/>
  <c r="R18" i="19"/>
  <c r="AG18" i="19" s="1" a="1"/>
  <c r="AG18" i="19" s="1"/>
  <c r="S18" i="19"/>
  <c r="AE18" i="19"/>
  <c r="AC121" i="19"/>
  <c r="AD121" i="19"/>
  <c r="AA121" i="19"/>
  <c r="Z121" i="19"/>
  <c r="X121" i="19"/>
  <c r="W121" i="19"/>
  <c r="T121" i="19"/>
  <c r="V121" i="19"/>
  <c r="Y121" i="19"/>
  <c r="R121" i="19"/>
  <c r="AG121" i="19" s="1" a="1"/>
  <c r="AG121" i="19" s="1"/>
  <c r="S121" i="19"/>
  <c r="AE121" i="19"/>
  <c r="AB17" i="19"/>
  <c r="U17" i="19" a="1"/>
  <c r="U17" i="19" s="1"/>
  <c r="AF17" i="19" s="1"/>
  <c r="AD69" i="19"/>
  <c r="AA69" i="19"/>
  <c r="AC69" i="19"/>
  <c r="Y69" i="19"/>
  <c r="Z69" i="19"/>
  <c r="W69" i="19"/>
  <c r="T69" i="19"/>
  <c r="X69" i="19"/>
  <c r="V69" i="19"/>
  <c r="R69" i="19"/>
  <c r="AG69" i="19" s="1" a="1"/>
  <c r="AG69" i="19" s="1"/>
  <c r="AE69" i="19"/>
  <c r="S69" i="19"/>
  <c r="AD147" i="19"/>
  <c r="AC147" i="19"/>
  <c r="Y147" i="19"/>
  <c r="Z147" i="19"/>
  <c r="X147" i="19"/>
  <c r="AA147" i="19"/>
  <c r="V147" i="19"/>
  <c r="T147" i="19"/>
  <c r="W147" i="19"/>
  <c r="AE147" i="19"/>
  <c r="R147" i="19"/>
  <c r="AG147" i="19" s="1" a="1"/>
  <c r="AG147" i="19" s="1"/>
  <c r="S147" i="19"/>
  <c r="U42" i="19" a="1"/>
  <c r="U42" i="19" s="1"/>
  <c r="AF42" i="19" s="1"/>
  <c r="AB42" i="19"/>
  <c r="AC95" i="19"/>
  <c r="AD95" i="19"/>
  <c r="X95" i="19"/>
  <c r="V95" i="19"/>
  <c r="W95" i="19"/>
  <c r="AA95" i="19"/>
  <c r="Y95" i="19"/>
  <c r="Z95" i="19"/>
  <c r="T95" i="19"/>
  <c r="AE95" i="19"/>
  <c r="R95" i="19"/>
  <c r="AG95" i="19" s="1" a="1"/>
  <c r="AG95" i="19" s="1"/>
  <c r="S95" i="19"/>
  <c r="AD173" i="19"/>
  <c r="AA173" i="19"/>
  <c r="AC173" i="19"/>
  <c r="Y173" i="19"/>
  <c r="Z173" i="19"/>
  <c r="X173" i="19"/>
  <c r="W173" i="19"/>
  <c r="V173" i="19"/>
  <c r="T173" i="19"/>
  <c r="R173" i="19"/>
  <c r="AG173" i="19" s="1" a="1"/>
  <c r="AG173" i="19" s="1"/>
  <c r="AE173" i="19"/>
  <c r="S173" i="19"/>
  <c r="AB172" i="19"/>
  <c r="U172" i="19" a="1"/>
  <c r="U172" i="19" s="1"/>
  <c r="AF172" i="19" s="1"/>
  <c r="AD43" i="19"/>
  <c r="AA43" i="19"/>
  <c r="AC43" i="19"/>
  <c r="Y43" i="19"/>
  <c r="Z43" i="19"/>
  <c r="X43" i="19"/>
  <c r="T43" i="19"/>
  <c r="V43" i="19"/>
  <c r="W43" i="19"/>
  <c r="AE43" i="19"/>
  <c r="R43" i="19"/>
  <c r="AG43" i="19" s="1" a="1"/>
  <c r="AG43" i="19" s="1"/>
  <c r="S43" i="19"/>
  <c r="U68" i="19" a="1"/>
  <c r="U68" i="19" s="1"/>
  <c r="AF68" i="19" s="1"/>
  <c r="AB68" i="19"/>
  <c r="P226" i="19" l="1"/>
  <c r="AB219" i="19"/>
  <c r="U219" i="19" a="1"/>
  <c r="U219" i="19" s="1"/>
  <c r="AF219" i="19" s="1"/>
  <c r="AH219" i="19" s="1"/>
  <c r="Q221" i="19"/>
  <c r="X220" i="19"/>
  <c r="T220" i="19"/>
  <c r="AE220" i="19"/>
  <c r="AD220" i="19"/>
  <c r="AA220" i="19"/>
  <c r="W220" i="19"/>
  <c r="Z220" i="19"/>
  <c r="V220" i="19"/>
  <c r="S220" i="19"/>
  <c r="Y220" i="19"/>
  <c r="AC220" i="19"/>
  <c r="R220" i="19"/>
  <c r="AG220" i="19" s="1" a="1"/>
  <c r="AG220" i="19" s="1"/>
  <c r="AB43" i="19"/>
  <c r="U18" i="19" a="1"/>
  <c r="U18" i="19" s="1"/>
  <c r="AF18" i="19" s="1"/>
  <c r="AB18" i="19"/>
  <c r="AD19" i="19"/>
  <c r="AA19" i="19"/>
  <c r="AC19" i="19"/>
  <c r="Y19" i="19"/>
  <c r="Z19" i="19"/>
  <c r="X19" i="19"/>
  <c r="W19" i="19"/>
  <c r="V19" i="19"/>
  <c r="T19" i="19"/>
  <c r="AE19" i="19"/>
  <c r="R19" i="19"/>
  <c r="AG19" i="19" s="1" a="1"/>
  <c r="AG19" i="19" s="1"/>
  <c r="S19" i="19"/>
  <c r="U43" i="19" a="1"/>
  <c r="U43" i="19" s="1"/>
  <c r="AF43" i="19" s="1"/>
  <c r="AB95" i="19"/>
  <c r="U95" i="19" a="1"/>
  <c r="U95" i="19" s="1"/>
  <c r="AF95" i="19" s="1"/>
  <c r="AD44" i="19"/>
  <c r="AA44" i="19"/>
  <c r="AC44" i="19"/>
  <c r="Y44" i="19"/>
  <c r="W44" i="19"/>
  <c r="Z44" i="19"/>
  <c r="V44" i="19"/>
  <c r="X44" i="19"/>
  <c r="T44" i="19"/>
  <c r="S44" i="19"/>
  <c r="AE44" i="19"/>
  <c r="R44" i="19"/>
  <c r="AG44" i="19" s="1" a="1"/>
  <c r="AG44" i="19" s="1"/>
  <c r="U173" i="19" a="1"/>
  <c r="U173" i="19" s="1"/>
  <c r="AF173" i="19" s="1"/>
  <c r="AD148" i="19"/>
  <c r="AC148" i="19"/>
  <c r="Y148" i="19"/>
  <c r="W148" i="19"/>
  <c r="X148" i="19"/>
  <c r="AA148" i="19"/>
  <c r="Z148" i="19"/>
  <c r="V148" i="19"/>
  <c r="T148" i="19"/>
  <c r="S148" i="19"/>
  <c r="AE148" i="19"/>
  <c r="R148" i="19"/>
  <c r="AG148" i="19" s="1" a="1"/>
  <c r="AG148" i="19" s="1"/>
  <c r="U69" i="19" a="1"/>
  <c r="U69" i="19" s="1"/>
  <c r="AF69" i="19" s="1"/>
  <c r="AA122" i="19"/>
  <c r="AC122" i="19"/>
  <c r="Z122" i="19"/>
  <c r="Y122" i="19"/>
  <c r="X122" i="19"/>
  <c r="V122" i="19"/>
  <c r="T122" i="19"/>
  <c r="W122" i="19"/>
  <c r="AD122" i="19"/>
  <c r="AE122" i="19"/>
  <c r="R122" i="19"/>
  <c r="AG122" i="19" s="1" a="1"/>
  <c r="AG122" i="19" s="1"/>
  <c r="S122" i="19"/>
  <c r="AB173" i="19"/>
  <c r="AB147" i="19"/>
  <c r="AC70" i="19"/>
  <c r="AD70" i="19"/>
  <c r="AA70" i="19"/>
  <c r="Y70" i="19"/>
  <c r="W70" i="19"/>
  <c r="Z70" i="19"/>
  <c r="X70" i="19"/>
  <c r="U70" i="19" s="1" a="1"/>
  <c r="U70" i="19" s="1"/>
  <c r="V70" i="19"/>
  <c r="T70" i="19"/>
  <c r="AE70" i="19"/>
  <c r="R70" i="19"/>
  <c r="AG70" i="19" s="1" a="1"/>
  <c r="AG70" i="19" s="1"/>
  <c r="S70" i="19"/>
  <c r="AB121" i="19"/>
  <c r="AC174" i="19"/>
  <c r="AD174" i="19"/>
  <c r="AA174" i="19"/>
  <c r="Y174" i="19"/>
  <c r="X174" i="19"/>
  <c r="W174" i="19"/>
  <c r="Z174" i="19"/>
  <c r="V174" i="19"/>
  <c r="T174" i="19"/>
  <c r="AE174" i="19"/>
  <c r="R174" i="19"/>
  <c r="AG174" i="19" s="1" a="1"/>
  <c r="AG174" i="19" s="1"/>
  <c r="S174" i="19"/>
  <c r="AB69" i="19"/>
  <c r="U121" i="19" a="1"/>
  <c r="U121" i="19" s="1"/>
  <c r="AF121" i="19" s="1"/>
  <c r="AC96" i="19"/>
  <c r="AD96" i="19"/>
  <c r="AA96" i="19"/>
  <c r="Z96" i="19"/>
  <c r="X96" i="19"/>
  <c r="Y96" i="19"/>
  <c r="V96" i="19"/>
  <c r="T96" i="19"/>
  <c r="W96" i="19"/>
  <c r="S96" i="19"/>
  <c r="AE96" i="19"/>
  <c r="R96" i="19"/>
  <c r="AG96" i="19" s="1" a="1"/>
  <c r="AG96" i="19" s="1"/>
  <c r="U147" i="19" a="1"/>
  <c r="U147" i="19" s="1"/>
  <c r="AF147" i="19" s="1"/>
  <c r="P227" i="19" l="1"/>
  <c r="Q222" i="19"/>
  <c r="V221" i="19"/>
  <c r="X221" i="19"/>
  <c r="T221" i="19"/>
  <c r="S221" i="19"/>
  <c r="Y221" i="19"/>
  <c r="AC221" i="19"/>
  <c r="AE221" i="19"/>
  <c r="AA221" i="19"/>
  <c r="W221" i="19"/>
  <c r="AD221" i="19"/>
  <c r="Z221" i="19"/>
  <c r="R221" i="19"/>
  <c r="AG221" i="19" s="1" a="1"/>
  <c r="AG221" i="19" s="1"/>
  <c r="AB220" i="19"/>
  <c r="U220" i="19" a="1"/>
  <c r="U220" i="19" s="1"/>
  <c r="AF220" i="19" s="1"/>
  <c r="AH220" i="19" s="1"/>
  <c r="AB174" i="19"/>
  <c r="AD149" i="19"/>
  <c r="AA149" i="19"/>
  <c r="Y149" i="19"/>
  <c r="Z149" i="19"/>
  <c r="W149" i="19"/>
  <c r="AC149" i="19"/>
  <c r="X149" i="19"/>
  <c r="V149" i="19"/>
  <c r="T149" i="19"/>
  <c r="R149" i="19"/>
  <c r="AG149" i="19" s="1" a="1"/>
  <c r="AG149" i="19" s="1"/>
  <c r="AE149" i="19"/>
  <c r="S149" i="19"/>
  <c r="AB148" i="19"/>
  <c r="U148" i="19" a="1"/>
  <c r="U148" i="19" s="1"/>
  <c r="AF148" i="19" s="1"/>
  <c r="AB70" i="19"/>
  <c r="AC175" i="19"/>
  <c r="AD175" i="19"/>
  <c r="AA175" i="19"/>
  <c r="V175" i="19"/>
  <c r="X175" i="19"/>
  <c r="W175" i="19"/>
  <c r="Z175" i="19"/>
  <c r="Y175" i="19"/>
  <c r="T175" i="19"/>
  <c r="AE175" i="19"/>
  <c r="R175" i="19"/>
  <c r="AG175" i="19" s="1" a="1"/>
  <c r="AG175" i="19" s="1"/>
  <c r="S175" i="19"/>
  <c r="AD45" i="19"/>
  <c r="AA45" i="19"/>
  <c r="Y45" i="19"/>
  <c r="Z45" i="19"/>
  <c r="X45" i="19"/>
  <c r="W45" i="19"/>
  <c r="AC45" i="19"/>
  <c r="V45" i="19"/>
  <c r="T45" i="19"/>
  <c r="R45" i="19"/>
  <c r="AG45" i="19" s="1" a="1"/>
  <c r="AG45" i="19" s="1"/>
  <c r="AE45" i="19"/>
  <c r="S45" i="19"/>
  <c r="AD20" i="19"/>
  <c r="AA20" i="19"/>
  <c r="AC20" i="19"/>
  <c r="Y20" i="19"/>
  <c r="W20" i="19"/>
  <c r="X20" i="19"/>
  <c r="V20" i="19"/>
  <c r="T20" i="19"/>
  <c r="Z20" i="19"/>
  <c r="S20" i="19"/>
  <c r="AE20" i="19"/>
  <c r="R20" i="19"/>
  <c r="AG20" i="19" s="1" a="1"/>
  <c r="AG20" i="19" s="1"/>
  <c r="U174" i="19" a="1"/>
  <c r="U174" i="19" s="1"/>
  <c r="AF174" i="19" s="1"/>
  <c r="U19" i="19" a="1"/>
  <c r="U19" i="19" s="1"/>
  <c r="AF19" i="19" s="1"/>
  <c r="AF70" i="19"/>
  <c r="U96" i="19" a="1"/>
  <c r="U96" i="19" s="1"/>
  <c r="AF96" i="19" s="1"/>
  <c r="AB96" i="19"/>
  <c r="U44" i="19" a="1"/>
  <c r="U44" i="19" s="1"/>
  <c r="AF44" i="19" s="1"/>
  <c r="AB44" i="19"/>
  <c r="AB19" i="19"/>
  <c r="AA97" i="19"/>
  <c r="AC97" i="19"/>
  <c r="AD97" i="19"/>
  <c r="Z97" i="19"/>
  <c r="X97" i="19"/>
  <c r="V97" i="19"/>
  <c r="Y97" i="19"/>
  <c r="W97" i="19"/>
  <c r="T97" i="19"/>
  <c r="R97" i="19"/>
  <c r="AG97" i="19" s="1" a="1"/>
  <c r="AG97" i="19" s="1"/>
  <c r="S97" i="19"/>
  <c r="AE97" i="19"/>
  <c r="AC71" i="19"/>
  <c r="AD71" i="19"/>
  <c r="AA71" i="19"/>
  <c r="X71" i="19"/>
  <c r="V71" i="19"/>
  <c r="Y71" i="19"/>
  <c r="W71" i="19"/>
  <c r="Z71" i="19"/>
  <c r="T71" i="19"/>
  <c r="AE71" i="19"/>
  <c r="R71" i="19"/>
  <c r="AG71" i="19" s="1" a="1"/>
  <c r="AG71" i="19" s="1"/>
  <c r="S71" i="19"/>
  <c r="AB122" i="19"/>
  <c r="U122" i="19" a="1"/>
  <c r="U122" i="19" s="1"/>
  <c r="AF122" i="19" s="1"/>
  <c r="AD123" i="19"/>
  <c r="AC123" i="19"/>
  <c r="Y123" i="19"/>
  <c r="AA123" i="19"/>
  <c r="Z123" i="19"/>
  <c r="X123" i="19"/>
  <c r="T123" i="19"/>
  <c r="W123" i="19"/>
  <c r="V123" i="19"/>
  <c r="AE123" i="19"/>
  <c r="R123" i="19"/>
  <c r="AG123" i="19" s="1" a="1"/>
  <c r="AG123" i="19" s="1"/>
  <c r="S123" i="19"/>
  <c r="P228" i="19" l="1"/>
  <c r="U221" i="19" a="1"/>
  <c r="U221" i="19" s="1"/>
  <c r="AF221" i="19" s="1"/>
  <c r="AH221" i="19" s="1"/>
  <c r="AB221" i="19"/>
  <c r="Q223" i="19"/>
  <c r="AC222" i="19"/>
  <c r="Y222" i="19"/>
  <c r="R222" i="19"/>
  <c r="AG222" i="19" s="1" a="1"/>
  <c r="AG222" i="19" s="1"/>
  <c r="T222" i="19"/>
  <c r="X222" i="19"/>
  <c r="Z222" i="19"/>
  <c r="V222" i="19"/>
  <c r="AA222" i="19"/>
  <c r="AE222" i="19"/>
  <c r="S222" i="19"/>
  <c r="W222" i="19"/>
  <c r="AD222" i="19"/>
  <c r="AB123" i="19"/>
  <c r="U45" i="19" a="1"/>
  <c r="U45" i="19" s="1"/>
  <c r="AF45" i="19" s="1"/>
  <c r="AB45" i="19"/>
  <c r="AC176" i="19"/>
  <c r="AD176" i="19"/>
  <c r="Z176" i="19"/>
  <c r="X176" i="19"/>
  <c r="AA176" i="19"/>
  <c r="Y176" i="19"/>
  <c r="V176" i="19"/>
  <c r="T176" i="19"/>
  <c r="W176" i="19"/>
  <c r="S176" i="19"/>
  <c r="AE176" i="19"/>
  <c r="R176" i="19"/>
  <c r="AG176" i="19" s="1" a="1"/>
  <c r="AG176" i="19" s="1"/>
  <c r="AB175" i="19"/>
  <c r="U175" i="19" a="1"/>
  <c r="U175" i="19" s="1"/>
  <c r="AF175" i="19" s="1"/>
  <c r="U97" i="19" a="1"/>
  <c r="U97" i="19" s="1"/>
  <c r="AF97" i="19" s="1"/>
  <c r="AB97" i="19"/>
  <c r="AA98" i="19"/>
  <c r="AC98" i="19"/>
  <c r="Z98" i="19"/>
  <c r="AD98" i="19"/>
  <c r="X98" i="19"/>
  <c r="V98" i="19"/>
  <c r="Y98" i="19"/>
  <c r="T98" i="19"/>
  <c r="W98" i="19"/>
  <c r="AE98" i="19"/>
  <c r="R98" i="19"/>
  <c r="AG98" i="19" s="1" a="1"/>
  <c r="AG98" i="19" s="1"/>
  <c r="S98" i="19"/>
  <c r="AD21" i="19"/>
  <c r="AA21" i="19"/>
  <c r="Y21" i="19"/>
  <c r="AC21" i="19"/>
  <c r="Z21" i="19"/>
  <c r="W21" i="19"/>
  <c r="X21" i="19"/>
  <c r="V21" i="19"/>
  <c r="T21" i="19"/>
  <c r="R21" i="19"/>
  <c r="AG21" i="19" s="1" a="1"/>
  <c r="AG21" i="19" s="1"/>
  <c r="AE21" i="19"/>
  <c r="S21" i="19"/>
  <c r="AC150" i="19"/>
  <c r="AD150" i="19"/>
  <c r="AA150" i="19"/>
  <c r="Y150" i="19"/>
  <c r="W150" i="19"/>
  <c r="X150" i="19"/>
  <c r="Z150" i="19"/>
  <c r="V150" i="19"/>
  <c r="T150" i="19"/>
  <c r="AE150" i="19"/>
  <c r="R150" i="19"/>
  <c r="AG150" i="19" s="1" a="1"/>
  <c r="AG150" i="19" s="1"/>
  <c r="S150" i="19"/>
  <c r="U149" i="19" a="1"/>
  <c r="U149" i="19" s="1"/>
  <c r="AF149" i="19" s="1"/>
  <c r="AB149" i="19"/>
  <c r="AC72" i="19"/>
  <c r="AD72" i="19"/>
  <c r="Z72" i="19"/>
  <c r="AA72" i="19"/>
  <c r="X72" i="19"/>
  <c r="Y72" i="19"/>
  <c r="V72" i="19"/>
  <c r="W72" i="19"/>
  <c r="T72" i="19"/>
  <c r="S72" i="19"/>
  <c r="AE72" i="19"/>
  <c r="R72" i="19"/>
  <c r="AG72" i="19" s="1" a="1"/>
  <c r="AG72" i="19" s="1"/>
  <c r="AB20" i="19"/>
  <c r="U20" i="19" a="1"/>
  <c r="U20" i="19" s="1"/>
  <c r="AF20" i="19" s="1"/>
  <c r="U123" i="19" a="1"/>
  <c r="U123" i="19" s="1"/>
  <c r="AF123" i="19" s="1"/>
  <c r="AD124" i="19"/>
  <c r="AA124" i="19"/>
  <c r="AC124" i="19"/>
  <c r="Y124" i="19"/>
  <c r="W124" i="19"/>
  <c r="Z124" i="19"/>
  <c r="X124" i="19"/>
  <c r="V124" i="19"/>
  <c r="T124" i="19"/>
  <c r="S124" i="19"/>
  <c r="AE124" i="19"/>
  <c r="R124" i="19"/>
  <c r="AG124" i="19" s="1" a="1"/>
  <c r="AG124" i="19" s="1"/>
  <c r="AB71" i="19"/>
  <c r="U71" i="19" a="1"/>
  <c r="U71" i="19" s="1"/>
  <c r="AF71" i="19" s="1"/>
  <c r="AC46" i="19"/>
  <c r="AD46" i="19"/>
  <c r="AA46" i="19"/>
  <c r="Y46" i="19"/>
  <c r="X46" i="19"/>
  <c r="Z46" i="19"/>
  <c r="W46" i="19"/>
  <c r="V46" i="19"/>
  <c r="T46" i="19"/>
  <c r="AE46" i="19"/>
  <c r="R46" i="19"/>
  <c r="AG46" i="19" s="1" a="1"/>
  <c r="AG46" i="19" s="1"/>
  <c r="S46" i="19"/>
  <c r="P229" i="19" l="1"/>
  <c r="U222" i="19" a="1"/>
  <c r="U222" i="19" s="1"/>
  <c r="AF222" i="19" s="1"/>
  <c r="AH222" i="19" s="1"/>
  <c r="AB222" i="19"/>
  <c r="AB21" i="19"/>
  <c r="Q224" i="19"/>
  <c r="AE223" i="19"/>
  <c r="AA223" i="19"/>
  <c r="W223" i="19"/>
  <c r="V223" i="19"/>
  <c r="T223" i="19"/>
  <c r="AD223" i="19"/>
  <c r="Z223" i="19"/>
  <c r="S223" i="19"/>
  <c r="Y223" i="19"/>
  <c r="AC223" i="19"/>
  <c r="R223" i="19"/>
  <c r="AG223" i="19" s="1" a="1"/>
  <c r="AG223" i="19" s="1"/>
  <c r="X223" i="19"/>
  <c r="U176" i="19" a="1"/>
  <c r="U176" i="19" s="1"/>
  <c r="AF176" i="19" s="1"/>
  <c r="U46" i="19" a="1"/>
  <c r="U46" i="19" s="1"/>
  <c r="AF46" i="19" s="1"/>
  <c r="AB150" i="19"/>
  <c r="U98" i="19" a="1"/>
  <c r="U98" i="19" s="1"/>
  <c r="AF98" i="19" s="1"/>
  <c r="AB98" i="19"/>
  <c r="AC177" i="19"/>
  <c r="AD177" i="19"/>
  <c r="Z177" i="19"/>
  <c r="X177" i="19"/>
  <c r="W177" i="19"/>
  <c r="Y177" i="19"/>
  <c r="AA177" i="19"/>
  <c r="T177" i="19"/>
  <c r="V177" i="19"/>
  <c r="R177" i="19"/>
  <c r="AG177" i="19" s="1" a="1"/>
  <c r="AG177" i="19" s="1"/>
  <c r="S177" i="19"/>
  <c r="AE177" i="19"/>
  <c r="AD99" i="19"/>
  <c r="AA99" i="19"/>
  <c r="AC99" i="19"/>
  <c r="Y99" i="19"/>
  <c r="Z99" i="19"/>
  <c r="X99" i="19"/>
  <c r="V99" i="19"/>
  <c r="T99" i="19"/>
  <c r="W99" i="19"/>
  <c r="AE99" i="19"/>
  <c r="R99" i="19"/>
  <c r="AG99" i="19" s="1" a="1"/>
  <c r="AG99" i="19" s="1"/>
  <c r="S99" i="19"/>
  <c r="AB176" i="19"/>
  <c r="AC47" i="19"/>
  <c r="AD47" i="19"/>
  <c r="X47" i="19"/>
  <c r="AA47" i="19"/>
  <c r="V47" i="19"/>
  <c r="Y47" i="19"/>
  <c r="Z47" i="19"/>
  <c r="W47" i="19"/>
  <c r="T47" i="19"/>
  <c r="AE47" i="19"/>
  <c r="R47" i="19"/>
  <c r="AG47" i="19" s="1" a="1"/>
  <c r="AG47" i="19" s="1"/>
  <c r="S47" i="19"/>
  <c r="AB46" i="19"/>
  <c r="AD125" i="19"/>
  <c r="AA125" i="19"/>
  <c r="Y125" i="19"/>
  <c r="AC125" i="19"/>
  <c r="Z125" i="19"/>
  <c r="W125" i="19"/>
  <c r="X125" i="19"/>
  <c r="T125" i="19"/>
  <c r="V125" i="19"/>
  <c r="R125" i="19"/>
  <c r="AG125" i="19" s="1" a="1"/>
  <c r="AG125" i="19" s="1"/>
  <c r="AE125" i="19"/>
  <c r="S125" i="19"/>
  <c r="U72" i="19" a="1"/>
  <c r="U72" i="19" s="1"/>
  <c r="AF72" i="19" s="1"/>
  <c r="AB72" i="19"/>
  <c r="AA73" i="19"/>
  <c r="AC73" i="19"/>
  <c r="AD73" i="19"/>
  <c r="Z73" i="19"/>
  <c r="X73" i="19"/>
  <c r="V73" i="19"/>
  <c r="W73" i="19"/>
  <c r="T73" i="19"/>
  <c r="Y73" i="19"/>
  <c r="R73" i="19"/>
  <c r="AG73" i="19" s="1" a="1"/>
  <c r="AG73" i="19" s="1"/>
  <c r="S73" i="19"/>
  <c r="AE73" i="19"/>
  <c r="AC151" i="19"/>
  <c r="AD151" i="19"/>
  <c r="AA151" i="19"/>
  <c r="V151" i="19"/>
  <c r="Y151" i="19"/>
  <c r="W151" i="19"/>
  <c r="Z151" i="19"/>
  <c r="X151" i="19"/>
  <c r="T151" i="19"/>
  <c r="AE151" i="19"/>
  <c r="R151" i="19"/>
  <c r="AG151" i="19" s="1" a="1"/>
  <c r="AG151" i="19" s="1"/>
  <c r="S151" i="19"/>
  <c r="AB124" i="19"/>
  <c r="U124" i="19" a="1"/>
  <c r="U124" i="19" s="1"/>
  <c r="AF124" i="19" s="1"/>
  <c r="U150" i="19" a="1"/>
  <c r="U150" i="19" s="1"/>
  <c r="AF150" i="19" s="1"/>
  <c r="AC22" i="19"/>
  <c r="AD22" i="19"/>
  <c r="AA22" i="19"/>
  <c r="Y22" i="19"/>
  <c r="Z22" i="19"/>
  <c r="W22" i="19"/>
  <c r="X22" i="19"/>
  <c r="V22" i="19"/>
  <c r="T22" i="19"/>
  <c r="AE22" i="19"/>
  <c r="R22" i="19"/>
  <c r="AG22" i="19" s="1" a="1"/>
  <c r="AG22" i="19" s="1"/>
  <c r="S22" i="19"/>
  <c r="U21" i="19" a="1"/>
  <c r="U21" i="19" s="1"/>
  <c r="AF21" i="19" s="1"/>
  <c r="P230" i="19" l="1"/>
  <c r="AB223" i="19"/>
  <c r="U223" i="19" a="1"/>
  <c r="U223" i="19" s="1"/>
  <c r="AF223" i="19" s="1"/>
  <c r="AH223" i="19" s="1"/>
  <c r="Q225" i="19"/>
  <c r="W224" i="19"/>
  <c r="Y224" i="19"/>
  <c r="R224" i="19"/>
  <c r="AG224" i="19" s="1" a="1"/>
  <c r="AG224" i="19" s="1"/>
  <c r="S224" i="19"/>
  <c r="AD224" i="19"/>
  <c r="V224" i="19"/>
  <c r="X224" i="19"/>
  <c r="AC224" i="19"/>
  <c r="AA224" i="19"/>
  <c r="T224" i="19"/>
  <c r="AE224" i="19"/>
  <c r="Z224" i="19"/>
  <c r="U99" i="19" a="1"/>
  <c r="U99" i="19" s="1"/>
  <c r="AF99" i="19" s="1"/>
  <c r="AD100" i="19"/>
  <c r="AA100" i="19"/>
  <c r="AC100" i="19"/>
  <c r="Y100" i="19"/>
  <c r="W100" i="19"/>
  <c r="X100" i="19"/>
  <c r="V100" i="19"/>
  <c r="Z100" i="19"/>
  <c r="T100" i="19"/>
  <c r="S100" i="19"/>
  <c r="AE100" i="19"/>
  <c r="R100" i="19"/>
  <c r="AG100" i="19" s="1" a="1"/>
  <c r="AG100" i="19" s="1"/>
  <c r="AB22" i="19"/>
  <c r="AB47" i="19"/>
  <c r="U47" i="19" a="1"/>
  <c r="U47" i="19" s="1"/>
  <c r="AF47" i="19" s="1"/>
  <c r="AC48" i="19"/>
  <c r="AD48" i="19"/>
  <c r="Z48" i="19"/>
  <c r="X48" i="19"/>
  <c r="AA48" i="19"/>
  <c r="Y48" i="19"/>
  <c r="V48" i="19"/>
  <c r="T48" i="19"/>
  <c r="W48" i="19"/>
  <c r="S48" i="19"/>
  <c r="AE48" i="19"/>
  <c r="R48" i="19"/>
  <c r="AG48" i="19" s="1" a="1"/>
  <c r="AG48" i="19" s="1"/>
  <c r="AC23" i="19"/>
  <c r="AD23" i="19"/>
  <c r="AA23" i="19"/>
  <c r="X23" i="19"/>
  <c r="Y23" i="19"/>
  <c r="V23" i="19"/>
  <c r="Z23" i="19"/>
  <c r="W23" i="19"/>
  <c r="T23" i="19"/>
  <c r="AE23" i="19"/>
  <c r="R23" i="19"/>
  <c r="AG23" i="19" s="1" a="1"/>
  <c r="AG23" i="19" s="1"/>
  <c r="S23" i="19"/>
  <c r="U22" i="19" a="1"/>
  <c r="U22" i="19" s="1"/>
  <c r="AF22" i="19" s="1"/>
  <c r="AC152" i="19"/>
  <c r="AD152" i="19"/>
  <c r="Z152" i="19"/>
  <c r="X152" i="19"/>
  <c r="AA152" i="19"/>
  <c r="Y152" i="19"/>
  <c r="V152" i="19"/>
  <c r="W152" i="19"/>
  <c r="T152" i="19"/>
  <c r="S152" i="19"/>
  <c r="AE152" i="19"/>
  <c r="R152" i="19"/>
  <c r="AG152" i="19" s="1" a="1"/>
  <c r="AG152" i="19" s="1"/>
  <c r="AC126" i="19"/>
  <c r="AD126" i="19"/>
  <c r="AA126" i="19"/>
  <c r="Y126" i="19"/>
  <c r="Z126" i="19"/>
  <c r="W126" i="19"/>
  <c r="V126" i="19"/>
  <c r="X126" i="19"/>
  <c r="T126" i="19"/>
  <c r="AE126" i="19"/>
  <c r="R126" i="19"/>
  <c r="AG126" i="19" s="1" a="1"/>
  <c r="AG126" i="19" s="1"/>
  <c r="S126" i="19"/>
  <c r="AB99" i="19"/>
  <c r="AC178" i="19"/>
  <c r="AD178" i="19"/>
  <c r="Z178" i="19"/>
  <c r="AA178" i="19"/>
  <c r="Y178" i="19"/>
  <c r="V178" i="19"/>
  <c r="T178" i="19"/>
  <c r="X178" i="19"/>
  <c r="W178" i="19"/>
  <c r="AE178" i="19"/>
  <c r="R178" i="19"/>
  <c r="AG178" i="19" s="1" a="1"/>
  <c r="AG178" i="19" s="1"/>
  <c r="S178" i="19"/>
  <c r="AB177" i="19"/>
  <c r="U177" i="19" a="1"/>
  <c r="U177" i="19" s="1"/>
  <c r="AF177" i="19" s="1"/>
  <c r="U151" i="19" a="1"/>
  <c r="U151" i="19" s="1"/>
  <c r="AF151" i="19" s="1"/>
  <c r="AB151" i="19"/>
  <c r="AA74" i="19"/>
  <c r="AC74" i="19"/>
  <c r="Z74" i="19"/>
  <c r="AD74" i="19"/>
  <c r="X74" i="19"/>
  <c r="V74" i="19"/>
  <c r="Y74" i="19"/>
  <c r="W74" i="19"/>
  <c r="T74" i="19"/>
  <c r="AE74" i="19"/>
  <c r="R74" i="19"/>
  <c r="AG74" i="19" s="1" a="1"/>
  <c r="AG74" i="19" s="1"/>
  <c r="S74" i="19"/>
  <c r="AB73" i="19"/>
  <c r="U73" i="19" a="1"/>
  <c r="U73" i="19" s="1"/>
  <c r="AF73" i="19" s="1"/>
  <c r="U125" i="19" a="1"/>
  <c r="U125" i="19" s="1"/>
  <c r="AF125" i="19" s="1"/>
  <c r="AB125" i="19"/>
  <c r="P231" i="19" l="1"/>
  <c r="AB224" i="19"/>
  <c r="U224" i="19" a="1"/>
  <c r="U224" i="19" s="1"/>
  <c r="AF224" i="19" s="1"/>
  <c r="AH224" i="19" s="1"/>
  <c r="Q226" i="19"/>
  <c r="Y225" i="19"/>
  <c r="AA225" i="19"/>
  <c r="S225" i="19"/>
  <c r="R225" i="19"/>
  <c r="AG225" i="19" s="1" a="1"/>
  <c r="AG225" i="19" s="1"/>
  <c r="T225" i="19"/>
  <c r="AC225" i="19"/>
  <c r="X225" i="19"/>
  <c r="AE225" i="19"/>
  <c r="W225" i="19"/>
  <c r="AD225" i="19"/>
  <c r="Z225" i="19"/>
  <c r="V225" i="19"/>
  <c r="AD179" i="19"/>
  <c r="AC179" i="19"/>
  <c r="Z179" i="19"/>
  <c r="X179" i="19"/>
  <c r="Y179" i="19"/>
  <c r="AA179" i="19"/>
  <c r="V179" i="19"/>
  <c r="T179" i="19"/>
  <c r="W179" i="19"/>
  <c r="AE179" i="19"/>
  <c r="R179" i="19"/>
  <c r="AG179" i="19" s="1" a="1"/>
  <c r="AG179" i="19" s="1"/>
  <c r="S179" i="19"/>
  <c r="U152" i="19" a="1"/>
  <c r="U152" i="19" s="1"/>
  <c r="AF152" i="19" s="1"/>
  <c r="AB152" i="19"/>
  <c r="AB48" i="19"/>
  <c r="AC127" i="19"/>
  <c r="AD127" i="19"/>
  <c r="AA127" i="19"/>
  <c r="V127" i="19"/>
  <c r="Y127" i="19"/>
  <c r="Z127" i="19"/>
  <c r="W127" i="19"/>
  <c r="X127" i="19"/>
  <c r="T127" i="19"/>
  <c r="AE127" i="19"/>
  <c r="R127" i="19"/>
  <c r="AG127" i="19" s="1" a="1"/>
  <c r="AG127" i="19" s="1"/>
  <c r="S127" i="19"/>
  <c r="AA49" i="19"/>
  <c r="AC49" i="19"/>
  <c r="AD49" i="19"/>
  <c r="Z49" i="19"/>
  <c r="X49" i="19"/>
  <c r="V49" i="19"/>
  <c r="Y49" i="19"/>
  <c r="W49" i="19"/>
  <c r="T49" i="19"/>
  <c r="R49" i="19"/>
  <c r="AG49" i="19" s="1" a="1"/>
  <c r="AG49" i="19" s="1"/>
  <c r="S49" i="19"/>
  <c r="AE49" i="19"/>
  <c r="AD101" i="19"/>
  <c r="AA101" i="19"/>
  <c r="Y101" i="19"/>
  <c r="Z101" i="19"/>
  <c r="W101" i="19"/>
  <c r="X101" i="19"/>
  <c r="V101" i="19"/>
  <c r="T101" i="19"/>
  <c r="AC101" i="19"/>
  <c r="R101" i="19"/>
  <c r="AG101" i="19" s="1" a="1"/>
  <c r="AG101" i="19" s="1"/>
  <c r="AE101" i="19"/>
  <c r="S101" i="19"/>
  <c r="U74" i="19" a="1"/>
  <c r="U74" i="19" s="1"/>
  <c r="AF74" i="19" s="1"/>
  <c r="AB74" i="19"/>
  <c r="AD75" i="19"/>
  <c r="AA75" i="19"/>
  <c r="AC75" i="19"/>
  <c r="Y75" i="19"/>
  <c r="Z75" i="19"/>
  <c r="X75" i="19"/>
  <c r="V75" i="19"/>
  <c r="W75" i="19"/>
  <c r="T75" i="19"/>
  <c r="AE75" i="19"/>
  <c r="R75" i="19"/>
  <c r="AG75" i="19" s="1" a="1"/>
  <c r="AG75" i="19" s="1"/>
  <c r="S75" i="19"/>
  <c r="AC153" i="19"/>
  <c r="AD153" i="19"/>
  <c r="Z153" i="19"/>
  <c r="X153" i="19"/>
  <c r="W153" i="19"/>
  <c r="T153" i="19"/>
  <c r="Y153" i="19"/>
  <c r="AA153" i="19"/>
  <c r="V153" i="19"/>
  <c r="R153" i="19"/>
  <c r="AG153" i="19" s="1" a="1"/>
  <c r="AG153" i="19" s="1"/>
  <c r="S153" i="19"/>
  <c r="AE153" i="19"/>
  <c r="U178" i="19" a="1"/>
  <c r="U178" i="19" s="1"/>
  <c r="AF178" i="19" s="1"/>
  <c r="AB178" i="19"/>
  <c r="AB126" i="19"/>
  <c r="U23" i="19" a="1"/>
  <c r="U23" i="19" s="1"/>
  <c r="AF23" i="19" s="1"/>
  <c r="AB23" i="19"/>
  <c r="AC24" i="19"/>
  <c r="AD24" i="19"/>
  <c r="Z24" i="19"/>
  <c r="X24" i="19"/>
  <c r="Y24" i="19"/>
  <c r="V24" i="19"/>
  <c r="T24" i="19"/>
  <c r="AA24" i="19"/>
  <c r="W24" i="19"/>
  <c r="S24" i="19"/>
  <c r="AE24" i="19"/>
  <c r="R24" i="19"/>
  <c r="AG24" i="19" s="1" a="1"/>
  <c r="AG24" i="19" s="1"/>
  <c r="U48" i="19" a="1"/>
  <c r="U48" i="19" s="1"/>
  <c r="AF48" i="19" s="1"/>
  <c r="U100" i="19" a="1"/>
  <c r="U100" i="19" s="1"/>
  <c r="AF100" i="19" s="1"/>
  <c r="AB100" i="19"/>
  <c r="U126" i="19" a="1"/>
  <c r="U126" i="19" s="1"/>
  <c r="AF126" i="19" s="1"/>
  <c r="P232" i="19" l="1"/>
  <c r="AB225" i="19"/>
  <c r="U225" i="19" a="1"/>
  <c r="U225" i="19" s="1"/>
  <c r="AF225" i="19" s="1"/>
  <c r="AH225" i="19" s="1"/>
  <c r="Q227" i="19"/>
  <c r="AC226" i="19"/>
  <c r="AE226" i="19"/>
  <c r="AA226" i="19"/>
  <c r="W226" i="19"/>
  <c r="R226" i="19"/>
  <c r="AG226" i="19" s="1" a="1"/>
  <c r="AG226" i="19" s="1"/>
  <c r="X226" i="19"/>
  <c r="T226" i="19"/>
  <c r="AD226" i="19"/>
  <c r="Z226" i="19"/>
  <c r="V226" i="19"/>
  <c r="S226" i="19"/>
  <c r="Y226" i="19"/>
  <c r="AA25" i="19"/>
  <c r="AC25" i="19"/>
  <c r="AD25" i="19"/>
  <c r="Z25" i="19"/>
  <c r="X25" i="19"/>
  <c r="Y25" i="19"/>
  <c r="V25" i="19"/>
  <c r="W25" i="19"/>
  <c r="T25" i="19"/>
  <c r="R25" i="19"/>
  <c r="AG25" i="19" s="1" a="1"/>
  <c r="AG25" i="19" s="1"/>
  <c r="S25" i="19"/>
  <c r="AE25" i="19"/>
  <c r="AC154" i="19"/>
  <c r="Z154" i="19"/>
  <c r="AD154" i="19"/>
  <c r="AA154" i="19"/>
  <c r="V154" i="19"/>
  <c r="Y154" i="19"/>
  <c r="X154" i="19"/>
  <c r="W154" i="19"/>
  <c r="T154" i="19"/>
  <c r="R154" i="19"/>
  <c r="AG154" i="19" s="1" a="1"/>
  <c r="AG154" i="19" s="1"/>
  <c r="S154" i="19"/>
  <c r="AE154" i="19"/>
  <c r="AB153" i="19"/>
  <c r="U153" i="19" a="1"/>
  <c r="U153" i="19" s="1"/>
  <c r="AF153" i="19" s="1"/>
  <c r="AC102" i="19"/>
  <c r="AD102" i="19"/>
  <c r="AA102" i="19"/>
  <c r="Y102" i="19"/>
  <c r="Z102" i="19"/>
  <c r="W102" i="19"/>
  <c r="V102" i="19"/>
  <c r="T102" i="19"/>
  <c r="X102" i="19"/>
  <c r="AE102" i="19"/>
  <c r="R102" i="19"/>
  <c r="AG102" i="19" s="1" a="1"/>
  <c r="AG102" i="19" s="1"/>
  <c r="S102" i="19"/>
  <c r="U75" i="19" a="1"/>
  <c r="U75" i="19" s="1"/>
  <c r="AF75" i="19" s="1"/>
  <c r="AD76" i="19"/>
  <c r="AA76" i="19"/>
  <c r="AC76" i="19"/>
  <c r="Y76" i="19"/>
  <c r="W76" i="19"/>
  <c r="X76" i="19"/>
  <c r="Z76" i="19"/>
  <c r="V76" i="19"/>
  <c r="T76" i="19"/>
  <c r="S76" i="19"/>
  <c r="AE76" i="19"/>
  <c r="R76" i="19"/>
  <c r="AG76" i="19" s="1" a="1"/>
  <c r="AG76" i="19" s="1"/>
  <c r="U101" i="19" a="1"/>
  <c r="U101" i="19" s="1"/>
  <c r="AF101" i="19" s="1"/>
  <c r="AD180" i="19"/>
  <c r="AC180" i="19"/>
  <c r="Y180" i="19"/>
  <c r="AA180" i="19"/>
  <c r="W180" i="19"/>
  <c r="X180" i="19"/>
  <c r="V180" i="19"/>
  <c r="Z180" i="19"/>
  <c r="T180" i="19"/>
  <c r="S180" i="19"/>
  <c r="AE180" i="19"/>
  <c r="R180" i="19"/>
  <c r="AG180" i="19" s="1" a="1"/>
  <c r="AG180" i="19" s="1"/>
  <c r="AC128" i="19"/>
  <c r="AD128" i="19"/>
  <c r="Z128" i="19"/>
  <c r="X128" i="19"/>
  <c r="Y128" i="19"/>
  <c r="V128" i="19"/>
  <c r="AA128" i="19"/>
  <c r="T128" i="19"/>
  <c r="W128" i="19"/>
  <c r="S128" i="19"/>
  <c r="AE128" i="19"/>
  <c r="R128" i="19"/>
  <c r="AG128" i="19" s="1" a="1"/>
  <c r="AG128" i="19" s="1"/>
  <c r="AB101" i="19"/>
  <c r="AB127" i="19"/>
  <c r="U127" i="19" a="1"/>
  <c r="U127" i="19" s="1"/>
  <c r="AF127" i="19" s="1"/>
  <c r="AB179" i="19"/>
  <c r="AB75" i="19"/>
  <c r="AB24" i="19"/>
  <c r="U24" i="19" a="1"/>
  <c r="U24" i="19" s="1"/>
  <c r="AF24" i="19" s="1"/>
  <c r="U49" i="19" a="1"/>
  <c r="U49" i="19" s="1"/>
  <c r="AF49" i="19" s="1"/>
  <c r="AB49" i="19"/>
  <c r="AA50" i="19"/>
  <c r="AC50" i="19"/>
  <c r="Z50" i="19"/>
  <c r="AD50" i="19"/>
  <c r="X50" i="19"/>
  <c r="V50" i="19"/>
  <c r="Y50" i="19"/>
  <c r="T50" i="19"/>
  <c r="W50" i="19"/>
  <c r="R50" i="19"/>
  <c r="AG50" i="19" s="1" a="1"/>
  <c r="AG50" i="19" s="1"/>
  <c r="AE50" i="19"/>
  <c r="S50" i="19"/>
  <c r="U179" i="19" a="1"/>
  <c r="U179" i="19" s="1"/>
  <c r="AF179" i="19" s="1"/>
  <c r="P233" i="19" l="1"/>
  <c r="U226" i="19" a="1"/>
  <c r="U226" i="19" s="1"/>
  <c r="AF226" i="19" s="1"/>
  <c r="AH226" i="19" s="1"/>
  <c r="AB226" i="19"/>
  <c r="Q228" i="19"/>
  <c r="AE227" i="19"/>
  <c r="S227" i="19"/>
  <c r="R227" i="19"/>
  <c r="AG227" i="19" s="1" a="1"/>
  <c r="AG227" i="19" s="1"/>
  <c r="V227" i="19"/>
  <c r="W227" i="19"/>
  <c r="Y227" i="19"/>
  <c r="AD227" i="19"/>
  <c r="AC227" i="19"/>
  <c r="X227" i="19"/>
  <c r="T227" i="19"/>
  <c r="Z227" i="19"/>
  <c r="AA227" i="19"/>
  <c r="U102" i="19" a="1"/>
  <c r="U102" i="19" s="1"/>
  <c r="AF102" i="19" s="1"/>
  <c r="AC103" i="19"/>
  <c r="AD103" i="19"/>
  <c r="AA103" i="19"/>
  <c r="V103" i="19"/>
  <c r="Z103" i="19"/>
  <c r="W103" i="19"/>
  <c r="X103" i="19"/>
  <c r="Y103" i="19"/>
  <c r="T103" i="19"/>
  <c r="AE103" i="19"/>
  <c r="R103" i="19"/>
  <c r="AG103" i="19" s="1" a="1"/>
  <c r="AG103" i="19" s="1"/>
  <c r="S103" i="19"/>
  <c r="AD77" i="19"/>
  <c r="AA77" i="19"/>
  <c r="Y77" i="19"/>
  <c r="AC77" i="19"/>
  <c r="Z77" i="19"/>
  <c r="W77" i="19"/>
  <c r="X77" i="19"/>
  <c r="V77" i="19"/>
  <c r="T77" i="19"/>
  <c r="R77" i="19"/>
  <c r="AG77" i="19" s="1" a="1"/>
  <c r="AG77" i="19" s="1"/>
  <c r="AE77" i="19"/>
  <c r="S77" i="19"/>
  <c r="AB102" i="19"/>
  <c r="U154" i="19" a="1"/>
  <c r="U154" i="19" s="1"/>
  <c r="AF154" i="19" s="1"/>
  <c r="AB154" i="19"/>
  <c r="U50" i="19" a="1"/>
  <c r="U50" i="19" s="1"/>
  <c r="AF50" i="19" s="1"/>
  <c r="AB50" i="19"/>
  <c r="AD51" i="19"/>
  <c r="AA51" i="19"/>
  <c r="AC51" i="19"/>
  <c r="Y51" i="19"/>
  <c r="Z51" i="19"/>
  <c r="X51" i="19"/>
  <c r="W51" i="19"/>
  <c r="T51" i="19"/>
  <c r="V51" i="19"/>
  <c r="AE51" i="19"/>
  <c r="R51" i="19"/>
  <c r="AG51" i="19" s="1" a="1"/>
  <c r="AG51" i="19" s="1"/>
  <c r="S51" i="19"/>
  <c r="U128" i="19" a="1"/>
  <c r="U128" i="19" s="1"/>
  <c r="AF128" i="19" s="1"/>
  <c r="AB128" i="19"/>
  <c r="AB76" i="19"/>
  <c r="U76" i="19" a="1"/>
  <c r="U76" i="19" s="1"/>
  <c r="AF76" i="19" s="1"/>
  <c r="AC129" i="19"/>
  <c r="AD129" i="19"/>
  <c r="Z129" i="19"/>
  <c r="X129" i="19"/>
  <c r="AA129" i="19"/>
  <c r="Y129" i="19"/>
  <c r="W129" i="19"/>
  <c r="V129" i="19"/>
  <c r="T129" i="19"/>
  <c r="R129" i="19"/>
  <c r="AG129" i="19" s="1" a="1"/>
  <c r="AG129" i="19" s="1"/>
  <c r="S129" i="19"/>
  <c r="AE129" i="19"/>
  <c r="AD155" i="19"/>
  <c r="AC155" i="19"/>
  <c r="Y155" i="19"/>
  <c r="Z155" i="19"/>
  <c r="X155" i="19"/>
  <c r="AA155" i="19"/>
  <c r="W155" i="19"/>
  <c r="T155" i="19"/>
  <c r="V155" i="19"/>
  <c r="AE155" i="19"/>
  <c r="R155" i="19"/>
  <c r="AG155" i="19" s="1" a="1"/>
  <c r="AG155" i="19" s="1"/>
  <c r="S155" i="19"/>
  <c r="AD181" i="19"/>
  <c r="AA181" i="19"/>
  <c r="Y181" i="19"/>
  <c r="AC181" i="19"/>
  <c r="Z181" i="19"/>
  <c r="W181" i="19"/>
  <c r="X181" i="19"/>
  <c r="V181" i="19"/>
  <c r="T181" i="19"/>
  <c r="R181" i="19"/>
  <c r="AG181" i="19" s="1" a="1"/>
  <c r="AG181" i="19" s="1"/>
  <c r="AE181" i="19"/>
  <c r="S181" i="19"/>
  <c r="AB180" i="19"/>
  <c r="U180" i="19" a="1"/>
  <c r="U180" i="19" s="1"/>
  <c r="AF180" i="19" s="1"/>
  <c r="AB25" i="19"/>
  <c r="U25" i="19" a="1"/>
  <c r="U25" i="19" s="1"/>
  <c r="AF25" i="19" s="1"/>
  <c r="AA26" i="19"/>
  <c r="AC26" i="19"/>
  <c r="Z26" i="19"/>
  <c r="Y26" i="19"/>
  <c r="V26" i="19"/>
  <c r="AD26" i="19"/>
  <c r="T26" i="19"/>
  <c r="X26" i="19"/>
  <c r="W26" i="19"/>
  <c r="R26" i="19"/>
  <c r="AG26" i="19" s="1" a="1"/>
  <c r="AG26" i="19" s="1"/>
  <c r="S26" i="19"/>
  <c r="AE26" i="19"/>
  <c r="P234" i="19" l="1"/>
  <c r="AB227" i="19"/>
  <c r="U227" i="19" a="1"/>
  <c r="U227" i="19" s="1"/>
  <c r="AF227" i="19" s="1"/>
  <c r="AH227" i="19" s="1"/>
  <c r="Q229" i="19"/>
  <c r="X228" i="19"/>
  <c r="AE228" i="19"/>
  <c r="AA228" i="19"/>
  <c r="W228" i="19"/>
  <c r="AD228" i="19"/>
  <c r="S228" i="19"/>
  <c r="T228" i="19"/>
  <c r="AC228" i="19"/>
  <c r="R228" i="19"/>
  <c r="AG228" i="19" s="1" a="1"/>
  <c r="AG228" i="19" s="1"/>
  <c r="Z228" i="19"/>
  <c r="V228" i="19"/>
  <c r="Y228" i="19"/>
  <c r="AB51" i="19"/>
  <c r="U155" i="19" a="1"/>
  <c r="U155" i="19" s="1"/>
  <c r="AF155" i="19" s="1"/>
  <c r="AH155" i="19" s="1"/>
  <c r="AC78" i="19"/>
  <c r="AD78" i="19"/>
  <c r="AA78" i="19"/>
  <c r="Y78" i="19"/>
  <c r="W78" i="19"/>
  <c r="X78" i="19"/>
  <c r="V78" i="19"/>
  <c r="Z78" i="19"/>
  <c r="T78" i="19"/>
  <c r="AE78" i="19"/>
  <c r="R78" i="19"/>
  <c r="AG78" i="19" s="1" a="1"/>
  <c r="AG78" i="19" s="1"/>
  <c r="S78" i="19"/>
  <c r="AB103" i="19"/>
  <c r="U103" i="19" a="1"/>
  <c r="U103" i="19" s="1"/>
  <c r="AF103" i="19" s="1"/>
  <c r="AH103" i="19" s="1"/>
  <c r="AD156" i="19"/>
  <c r="AC156" i="19"/>
  <c r="Y156" i="19"/>
  <c r="W156" i="19"/>
  <c r="V156" i="19"/>
  <c r="T156" i="19"/>
  <c r="Z156" i="19"/>
  <c r="X156" i="19"/>
  <c r="AA156" i="19"/>
  <c r="S156" i="19"/>
  <c r="AE156" i="19"/>
  <c r="R156" i="19"/>
  <c r="AG156" i="19" s="1" a="1"/>
  <c r="AG156" i="19" s="1"/>
  <c r="U77" i="19" a="1"/>
  <c r="U77" i="19" s="1"/>
  <c r="AF77" i="19" s="1"/>
  <c r="AH77" i="19" s="1"/>
  <c r="AB77" i="19"/>
  <c r="AB155" i="19"/>
  <c r="AA130" i="19"/>
  <c r="AC130" i="19"/>
  <c r="AD130" i="19"/>
  <c r="Z130" i="19"/>
  <c r="Y130" i="19"/>
  <c r="V130" i="19"/>
  <c r="T130" i="19"/>
  <c r="X130" i="19"/>
  <c r="W130" i="19"/>
  <c r="AE130" i="19"/>
  <c r="S130" i="19"/>
  <c r="R130" i="19"/>
  <c r="AG130" i="19" s="1" a="1"/>
  <c r="AG130" i="19" s="1"/>
  <c r="U26" i="19" a="1"/>
  <c r="U26" i="19" s="1"/>
  <c r="AF26" i="19" s="1"/>
  <c r="AH26" i="19" s="1"/>
  <c r="AB26" i="19"/>
  <c r="U181" i="19" a="1"/>
  <c r="U181" i="19" s="1"/>
  <c r="AF181" i="19" s="1"/>
  <c r="AH181" i="19" s="1"/>
  <c r="AB181" i="19"/>
  <c r="U129" i="19" a="1"/>
  <c r="U129" i="19" s="1"/>
  <c r="AF129" i="19" s="1"/>
  <c r="AH129" i="19" s="1"/>
  <c r="AB129" i="19"/>
  <c r="AD52" i="19"/>
  <c r="AA52" i="19"/>
  <c r="AC52" i="19"/>
  <c r="Y52" i="19"/>
  <c r="W52" i="19"/>
  <c r="X52" i="19"/>
  <c r="V52" i="19"/>
  <c r="Z52" i="19"/>
  <c r="T52" i="19"/>
  <c r="S52" i="19"/>
  <c r="AE52" i="19"/>
  <c r="R52" i="19"/>
  <c r="AG52" i="19" s="1" a="1"/>
  <c r="AG52" i="19" s="1"/>
  <c r="AD27" i="19"/>
  <c r="AA27" i="19"/>
  <c r="AC27" i="19"/>
  <c r="Y27" i="19"/>
  <c r="Z27" i="19"/>
  <c r="X27" i="19"/>
  <c r="T27" i="19"/>
  <c r="W27" i="19"/>
  <c r="V27" i="19"/>
  <c r="AE27" i="19"/>
  <c r="R27" i="19"/>
  <c r="AG27" i="19" s="1" a="1"/>
  <c r="AG27" i="19" s="1"/>
  <c r="S27" i="19"/>
  <c r="AC182" i="19"/>
  <c r="AD182" i="19"/>
  <c r="AA182" i="19"/>
  <c r="Y182" i="19"/>
  <c r="Z182" i="19"/>
  <c r="W182" i="19"/>
  <c r="X182" i="19"/>
  <c r="V182" i="19"/>
  <c r="T182" i="19"/>
  <c r="S182" i="19"/>
  <c r="AE182" i="19"/>
  <c r="R182" i="19"/>
  <c r="AG182" i="19" s="1" a="1"/>
  <c r="AG182" i="19" s="1"/>
  <c r="U51" i="19" a="1"/>
  <c r="U51" i="19" s="1"/>
  <c r="AF51" i="19" s="1"/>
  <c r="AH51" i="19" s="1"/>
  <c r="AC104" i="19"/>
  <c r="AD104" i="19"/>
  <c r="Z104" i="19"/>
  <c r="AA104" i="19"/>
  <c r="X104" i="19"/>
  <c r="Y104" i="19"/>
  <c r="V104" i="19"/>
  <c r="T104" i="19"/>
  <c r="W104" i="19"/>
  <c r="S104" i="19"/>
  <c r="AE104" i="19"/>
  <c r="R104" i="19"/>
  <c r="AG104" i="19" s="1" a="1"/>
  <c r="AG104" i="19" s="1"/>
  <c r="AH98" i="19"/>
  <c r="AH165" i="19"/>
  <c r="AH146" i="19"/>
  <c r="AH88" i="19"/>
  <c r="AH152" i="19"/>
  <c r="AH112" i="19"/>
  <c r="AH19" i="19"/>
  <c r="AH161" i="19"/>
  <c r="AH160" i="19"/>
  <c r="AH144" i="19"/>
  <c r="AH11" i="19"/>
  <c r="AH49" i="19"/>
  <c r="AH117" i="19"/>
  <c r="AH7" i="19"/>
  <c r="AH68" i="19"/>
  <c r="AH87" i="19"/>
  <c r="AH13" i="19"/>
  <c r="AH172" i="19"/>
  <c r="AH164" i="19"/>
  <c r="AH44" i="19"/>
  <c r="AH42" i="19"/>
  <c r="AH179" i="19"/>
  <c r="AH25" i="19"/>
  <c r="AH99" i="19"/>
  <c r="AH115" i="19"/>
  <c r="AH37" i="19"/>
  <c r="AH71" i="19"/>
  <c r="AH18" i="19"/>
  <c r="AH123" i="19"/>
  <c r="AH50" i="19"/>
  <c r="AH62" i="19"/>
  <c r="AH108" i="19"/>
  <c r="AH82" i="19"/>
  <c r="AH151" i="19"/>
  <c r="AH111" i="19"/>
  <c r="AH34" i="19"/>
  <c r="AH96" i="19"/>
  <c r="AH119" i="19"/>
  <c r="AH178" i="19"/>
  <c r="AH22" i="19"/>
  <c r="AH60" i="19"/>
  <c r="AH140" i="19"/>
  <c r="AH93" i="19"/>
  <c r="AH133" i="19"/>
  <c r="AH29" i="19"/>
  <c r="AH138" i="19"/>
  <c r="AH66" i="19"/>
  <c r="AH120" i="19"/>
  <c r="AH46" i="19"/>
  <c r="AH76" i="19"/>
  <c r="AH113" i="19"/>
  <c r="AH36" i="19"/>
  <c r="AH122" i="19"/>
  <c r="AH97" i="19"/>
  <c r="AH176" i="19"/>
  <c r="AH59" i="19"/>
  <c r="AH109" i="19"/>
  <c r="AH143" i="19"/>
  <c r="AH168" i="19"/>
  <c r="AH173" i="19"/>
  <c r="AH92" i="19"/>
  <c r="AH16" i="19"/>
  <c r="AH95" i="19"/>
  <c r="AH12" i="19"/>
  <c r="AH150" i="19"/>
  <c r="AH149" i="19"/>
  <c r="AH110" i="19"/>
  <c r="AH21" i="19"/>
  <c r="AH23" i="19"/>
  <c r="AH86" i="19"/>
  <c r="AH41" i="19"/>
  <c r="AH102" i="19"/>
  <c r="AH64" i="19"/>
  <c r="AH69" i="19"/>
  <c r="AH136" i="19"/>
  <c r="AH15" i="19"/>
  <c r="AH33" i="19"/>
  <c r="AH8" i="19"/>
  <c r="AH171" i="19"/>
  <c r="AH47" i="19"/>
  <c r="AH39" i="19"/>
  <c r="AH107" i="19"/>
  <c r="AH83" i="19"/>
  <c r="AH70" i="19"/>
  <c r="AH139" i="19"/>
  <c r="AH100" i="19"/>
  <c r="AH114" i="19"/>
  <c r="AH84" i="19"/>
  <c r="AH116" i="19"/>
  <c r="AH45" i="19"/>
  <c r="AH162" i="19"/>
  <c r="AH56" i="19"/>
  <c r="AH170" i="19"/>
  <c r="AH134" i="19"/>
  <c r="AH31" i="19"/>
  <c r="AH55" i="19"/>
  <c r="AH38" i="19"/>
  <c r="AH101" i="19"/>
  <c r="AH63" i="19"/>
  <c r="AH20" i="19"/>
  <c r="AH17" i="19"/>
  <c r="AH40" i="19"/>
  <c r="AH91" i="19"/>
  <c r="AH6" i="19"/>
  <c r="AH169" i="19"/>
  <c r="AH180" i="19"/>
  <c r="AH141" i="19"/>
  <c r="AH58" i="19"/>
  <c r="AH154" i="19"/>
  <c r="AH32" i="19"/>
  <c r="AH137" i="19"/>
  <c r="AH167" i="19"/>
  <c r="AH65" i="19"/>
  <c r="AH9" i="19"/>
  <c r="AH128" i="19"/>
  <c r="AH24" i="19"/>
  <c r="AH177" i="19"/>
  <c r="AH166" i="19"/>
  <c r="AH89" i="19"/>
  <c r="AH126" i="19"/>
  <c r="AH163" i="19"/>
  <c r="AH142" i="19"/>
  <c r="AH127" i="19"/>
  <c r="AH147" i="19"/>
  <c r="AH35" i="19"/>
  <c r="AH73" i="19"/>
  <c r="AH148" i="19"/>
  <c r="AH90" i="19"/>
  <c r="AH61" i="19"/>
  <c r="AH124" i="19"/>
  <c r="AH135" i="19"/>
  <c r="AH159" i="19"/>
  <c r="AH153" i="19"/>
  <c r="AH125" i="19"/>
  <c r="AH43" i="19"/>
  <c r="AH57" i="19"/>
  <c r="AH174" i="19"/>
  <c r="AH145" i="19"/>
  <c r="AH81" i="19"/>
  <c r="AH10" i="19"/>
  <c r="AH75" i="19"/>
  <c r="AH121" i="19"/>
  <c r="AH48" i="19"/>
  <c r="AH72" i="19"/>
  <c r="AH85" i="19"/>
  <c r="AH175" i="19"/>
  <c r="AH30" i="19"/>
  <c r="AH118" i="19"/>
  <c r="AH74" i="19"/>
  <c r="AH67" i="19"/>
  <c r="AH94" i="19"/>
  <c r="AH14" i="19"/>
  <c r="P235" i="19" l="1"/>
  <c r="P236" i="19"/>
  <c r="U228" i="19" a="1"/>
  <c r="U228" i="19" s="1"/>
  <c r="AF228" i="19" s="1"/>
  <c r="AH228" i="19" s="1"/>
  <c r="AB228" i="19"/>
  <c r="Q230" i="19"/>
  <c r="AD229" i="19"/>
  <c r="R229" i="19"/>
  <c r="AG229" i="19" s="1" a="1"/>
  <c r="AG229" i="19" s="1"/>
  <c r="V229" i="19"/>
  <c r="X229" i="19"/>
  <c r="AC229" i="19"/>
  <c r="AE229" i="19"/>
  <c r="AA229" i="19"/>
  <c r="W229" i="19"/>
  <c r="T229" i="19"/>
  <c r="Y229" i="19"/>
  <c r="Z229" i="19"/>
  <c r="S229" i="19"/>
  <c r="AB78" i="19"/>
  <c r="U182" i="19" a="1"/>
  <c r="U182" i="19" s="1"/>
  <c r="AF182" i="19" s="1"/>
  <c r="AH182" i="19" s="1"/>
  <c r="AB182" i="19"/>
  <c r="AD53" i="19"/>
  <c r="AA53" i="19"/>
  <c r="Y53" i="19"/>
  <c r="Z53" i="19"/>
  <c r="W53" i="19"/>
  <c r="AC53" i="19"/>
  <c r="V53" i="19"/>
  <c r="X53" i="19"/>
  <c r="T53" i="19"/>
  <c r="R53" i="19"/>
  <c r="AG53" i="19" s="1" a="1"/>
  <c r="AG53" i="19" s="1"/>
  <c r="AE53" i="19"/>
  <c r="S53" i="19"/>
  <c r="U78" i="19" a="1"/>
  <c r="U78" i="19" s="1"/>
  <c r="AF78" i="19" s="1"/>
  <c r="AH78" i="19" s="1"/>
  <c r="AC183" i="19"/>
  <c r="AD183" i="19"/>
  <c r="AA183" i="19"/>
  <c r="X183" i="19"/>
  <c r="V183" i="19"/>
  <c r="Z183" i="19"/>
  <c r="Y183" i="19"/>
  <c r="W183" i="19"/>
  <c r="T183" i="19"/>
  <c r="AE183" i="19"/>
  <c r="R183" i="19"/>
  <c r="AG183" i="19" s="1" a="1"/>
  <c r="AG183" i="19" s="1"/>
  <c r="S183" i="19"/>
  <c r="AD157" i="19"/>
  <c r="AA157" i="19"/>
  <c r="Y157" i="19"/>
  <c r="Z157" i="19"/>
  <c r="W157" i="19"/>
  <c r="AC157" i="19"/>
  <c r="T157" i="19"/>
  <c r="X157" i="19"/>
  <c r="V157" i="19"/>
  <c r="R157" i="19"/>
  <c r="AG157" i="19" s="1" a="1"/>
  <c r="AG157" i="19" s="1"/>
  <c r="AE157" i="19"/>
  <c r="S157" i="19"/>
  <c r="U27" i="19" a="1"/>
  <c r="U27" i="19" s="1"/>
  <c r="AF27" i="19" s="1"/>
  <c r="AH27" i="19" s="1"/>
  <c r="AD28" i="19"/>
  <c r="AA28" i="19"/>
  <c r="AC28" i="19"/>
  <c r="Y28" i="19"/>
  <c r="W28" i="19"/>
  <c r="Z28" i="19"/>
  <c r="V28" i="19"/>
  <c r="T28" i="19"/>
  <c r="X28" i="19"/>
  <c r="S28" i="19"/>
  <c r="AE28" i="19"/>
  <c r="R28" i="19"/>
  <c r="AG28" i="19" s="1" a="1"/>
  <c r="AG28" i="19" s="1"/>
  <c r="AB156" i="19"/>
  <c r="U156" i="19" a="1"/>
  <c r="U156" i="19" s="1"/>
  <c r="AF156" i="19" s="1"/>
  <c r="AH156" i="19" s="1"/>
  <c r="AB52" i="19"/>
  <c r="U52" i="19" a="1"/>
  <c r="U52" i="19" s="1"/>
  <c r="AF52" i="19" s="1"/>
  <c r="AH52" i="19" s="1"/>
  <c r="U130" i="19" a="1"/>
  <c r="U130" i="19" s="1"/>
  <c r="AF130" i="19" s="1"/>
  <c r="AH130" i="19" s="1"/>
  <c r="AB130" i="19"/>
  <c r="AB104" i="19"/>
  <c r="U104" i="19" a="1"/>
  <c r="U104" i="19" s="1"/>
  <c r="AF104" i="19" s="1"/>
  <c r="AH104" i="19" s="1"/>
  <c r="AD131" i="19"/>
  <c r="AC131" i="19"/>
  <c r="Y131" i="19"/>
  <c r="Z131" i="19"/>
  <c r="X131" i="19"/>
  <c r="AA131" i="19"/>
  <c r="W131" i="19"/>
  <c r="V131" i="19"/>
  <c r="T131" i="19"/>
  <c r="AE131" i="19"/>
  <c r="R131" i="19"/>
  <c r="AG131" i="19" s="1" a="1"/>
  <c r="AG131" i="19" s="1"/>
  <c r="S131" i="19"/>
  <c r="AC79" i="19"/>
  <c r="AD79" i="19"/>
  <c r="AA79" i="19"/>
  <c r="V79" i="19"/>
  <c r="W79" i="19"/>
  <c r="X79" i="19"/>
  <c r="Z79" i="19"/>
  <c r="Y79" i="19"/>
  <c r="T79" i="19"/>
  <c r="AE79" i="19"/>
  <c r="R79" i="19"/>
  <c r="AG79" i="19" s="1" a="1"/>
  <c r="AG79" i="19" s="1"/>
  <c r="S79" i="19"/>
  <c r="AA105" i="19"/>
  <c r="AC105" i="19"/>
  <c r="AD105" i="19"/>
  <c r="Z105" i="19"/>
  <c r="X105" i="19"/>
  <c r="Y105" i="19"/>
  <c r="V105" i="19"/>
  <c r="W105" i="19"/>
  <c r="T105" i="19"/>
  <c r="R105" i="19"/>
  <c r="AG105" i="19" s="1" a="1"/>
  <c r="AG105" i="19" s="1"/>
  <c r="S105" i="19"/>
  <c r="AE105" i="19"/>
  <c r="AB27" i="19"/>
  <c r="AB3" i="19"/>
  <c r="AH3" i="19"/>
  <c r="AB229" i="19" l="1"/>
  <c r="U229" i="19" a="1"/>
  <c r="U229" i="19" s="1"/>
  <c r="AF229" i="19" s="1"/>
  <c r="AH229" i="19" s="1"/>
  <c r="Q231" i="19"/>
  <c r="R230" i="19"/>
  <c r="AG230" i="19" s="1" a="1"/>
  <c r="AG230" i="19" s="1"/>
  <c r="T230" i="19"/>
  <c r="Z230" i="19"/>
  <c r="X230" i="19"/>
  <c r="AE230" i="19"/>
  <c r="S230" i="19"/>
  <c r="W230" i="19"/>
  <c r="AA230" i="19"/>
  <c r="AD230" i="19"/>
  <c r="V230" i="19"/>
  <c r="Y230" i="19"/>
  <c r="AC230" i="19"/>
  <c r="U131" i="19" a="1"/>
  <c r="U131" i="19" s="1"/>
  <c r="AF131" i="19" s="1"/>
  <c r="AH131" i="19" s="1"/>
  <c r="AB183" i="19"/>
  <c r="U183" i="19" a="1"/>
  <c r="U183" i="19" s="1"/>
  <c r="AF183" i="19" s="1"/>
  <c r="AH183" i="19" s="1"/>
  <c r="AB53" i="19"/>
  <c r="U105" i="19" a="1"/>
  <c r="U105" i="19" s="1"/>
  <c r="AF105" i="19" s="1"/>
  <c r="AH105" i="19" s="1"/>
  <c r="AB105" i="19"/>
  <c r="U79" i="19" a="1"/>
  <c r="U79" i="19" s="1"/>
  <c r="AF79" i="19" s="1"/>
  <c r="AH79" i="19" s="1"/>
  <c r="AB79" i="19"/>
  <c r="AD132" i="19"/>
  <c r="AC132" i="19"/>
  <c r="Y132" i="19"/>
  <c r="W132" i="19"/>
  <c r="V132" i="19"/>
  <c r="Z132" i="19"/>
  <c r="AA132" i="19"/>
  <c r="T132" i="19"/>
  <c r="X132" i="19"/>
  <c r="S132" i="19"/>
  <c r="AE132" i="19"/>
  <c r="R132" i="19"/>
  <c r="AG132" i="19" s="1" a="1"/>
  <c r="AG132" i="19" s="1"/>
  <c r="AC184" i="19"/>
  <c r="AD184" i="19"/>
  <c r="Z184" i="19"/>
  <c r="AA184" i="19"/>
  <c r="Y184" i="19"/>
  <c r="X184" i="19"/>
  <c r="V184" i="19"/>
  <c r="T184" i="19"/>
  <c r="W184" i="19"/>
  <c r="S184" i="19"/>
  <c r="AE184" i="19"/>
  <c r="R184" i="19"/>
  <c r="AG184" i="19" s="1" a="1"/>
  <c r="AG184" i="19" s="1"/>
  <c r="AA106" i="19"/>
  <c r="AC106" i="19"/>
  <c r="Z106" i="19"/>
  <c r="AD106" i="19"/>
  <c r="Y106" i="19"/>
  <c r="V106" i="19"/>
  <c r="X106" i="19"/>
  <c r="T106" i="19"/>
  <c r="W106" i="19"/>
  <c r="S106" i="19"/>
  <c r="R106" i="19"/>
  <c r="AG106" i="19" s="1" a="1"/>
  <c r="AG106" i="19" s="1"/>
  <c r="AE106" i="19"/>
  <c r="AC54" i="19"/>
  <c r="AD54" i="19"/>
  <c r="AA54" i="19"/>
  <c r="Y54" i="19"/>
  <c r="W54" i="19"/>
  <c r="Z54" i="19"/>
  <c r="X54" i="19"/>
  <c r="V54" i="19"/>
  <c r="T54" i="19"/>
  <c r="AE54" i="19"/>
  <c r="R54" i="19"/>
  <c r="AG54" i="19" s="1" a="1"/>
  <c r="AG54" i="19" s="1"/>
  <c r="S54" i="19"/>
  <c r="AC80" i="19"/>
  <c r="AD80" i="19"/>
  <c r="Z80" i="19"/>
  <c r="X80" i="19"/>
  <c r="AA80" i="19"/>
  <c r="Y80" i="19"/>
  <c r="V80" i="19"/>
  <c r="T80" i="19"/>
  <c r="W80" i="19"/>
  <c r="S80" i="19"/>
  <c r="AE80" i="19"/>
  <c r="R80" i="19"/>
  <c r="AG80" i="19" s="1" a="1"/>
  <c r="AG80" i="19" s="1"/>
  <c r="AC158" i="19"/>
  <c r="AD158" i="19"/>
  <c r="AA158" i="19"/>
  <c r="Y158" i="19"/>
  <c r="X158" i="19"/>
  <c r="W158" i="19"/>
  <c r="V158" i="19"/>
  <c r="Z158" i="19"/>
  <c r="T158" i="19"/>
  <c r="S158" i="19"/>
  <c r="AE158" i="19"/>
  <c r="R158" i="19"/>
  <c r="AG158" i="19" s="1" a="1"/>
  <c r="AG158" i="19" s="1"/>
  <c r="U157" i="19" a="1"/>
  <c r="U157" i="19" s="1"/>
  <c r="AF157" i="19" s="1"/>
  <c r="AH157" i="19" s="1"/>
  <c r="AB157" i="19"/>
  <c r="U53" i="19" a="1"/>
  <c r="U53" i="19" s="1"/>
  <c r="AF53" i="19" s="1"/>
  <c r="AH53" i="19" s="1"/>
  <c r="AB131" i="19"/>
  <c r="AB28" i="19"/>
  <c r="U28" i="19" a="1"/>
  <c r="U28" i="19" s="1"/>
  <c r="AF28" i="19" s="1"/>
  <c r="AH28" i="19" s="1"/>
  <c r="Q232" i="19" l="1"/>
  <c r="AA231" i="19"/>
  <c r="W231" i="19"/>
  <c r="AD231" i="19"/>
  <c r="T231" i="19"/>
  <c r="R231" i="19"/>
  <c r="AG231" i="19" s="1" a="1"/>
  <c r="AG231" i="19" s="1"/>
  <c r="Z231" i="19"/>
  <c r="V231" i="19"/>
  <c r="S231" i="19"/>
  <c r="Y231" i="19"/>
  <c r="AC231" i="19"/>
  <c r="X231" i="19"/>
  <c r="AE231" i="19"/>
  <c r="U230" i="19" a="1"/>
  <c r="U230" i="19" s="1"/>
  <c r="AF230" i="19" s="1"/>
  <c r="AH230" i="19" s="1"/>
  <c r="AB230" i="19"/>
  <c r="AB158" i="19"/>
  <c r="AB80" i="19"/>
  <c r="U184" i="19" a="1"/>
  <c r="U184" i="19" s="1"/>
  <c r="AF184" i="19" s="1"/>
  <c r="AH184" i="19" s="1"/>
  <c r="AB184" i="19"/>
  <c r="U54" i="19" a="1"/>
  <c r="U54" i="19" s="1"/>
  <c r="AF54" i="19" s="1"/>
  <c r="AH54" i="19" s="1"/>
  <c r="AB132" i="19"/>
  <c r="U132" i="19" a="1"/>
  <c r="U132" i="19" s="1"/>
  <c r="AF132" i="19" s="1"/>
  <c r="AH132" i="19" s="1"/>
  <c r="U158" i="19" a="1"/>
  <c r="U158" i="19" s="1"/>
  <c r="AF158" i="19" s="1"/>
  <c r="AH158" i="19" s="1"/>
  <c r="AB54" i="19"/>
  <c r="U106" i="19" a="1"/>
  <c r="U106" i="19" s="1"/>
  <c r="AF106" i="19" s="1"/>
  <c r="AH106" i="19" s="1"/>
  <c r="AB106" i="19"/>
  <c r="U80" i="19" a="1"/>
  <c r="U80" i="19" s="1"/>
  <c r="AF80" i="19" s="1"/>
  <c r="AH80" i="19" s="1"/>
  <c r="AB231" i="19" l="1"/>
  <c r="U231" i="19" a="1"/>
  <c r="U231" i="19" s="1"/>
  <c r="AF231" i="19" s="1"/>
  <c r="AH231" i="19" s="1"/>
  <c r="Q233" i="19"/>
  <c r="AD232" i="19"/>
  <c r="R232" i="19"/>
  <c r="AG232" i="19" s="1" a="1"/>
  <c r="AG232" i="19" s="1"/>
  <c r="V232" i="19"/>
  <c r="X232" i="19"/>
  <c r="AC232" i="19"/>
  <c r="AA232" i="19"/>
  <c r="Z232" i="19"/>
  <c r="Y232" i="19"/>
  <c r="T232" i="19"/>
  <c r="AE232" i="19"/>
  <c r="S232" i="19"/>
  <c r="W232" i="19"/>
  <c r="AB232" i="19" l="1"/>
  <c r="U232" i="19" a="1"/>
  <c r="U232" i="19" s="1"/>
  <c r="AF232" i="19" s="1"/>
  <c r="AH232" i="19" s="1"/>
  <c r="Q234" i="19"/>
  <c r="Y233" i="19"/>
  <c r="AA233" i="19"/>
  <c r="Z233" i="19"/>
  <c r="S233" i="19"/>
  <c r="R233" i="19"/>
  <c r="AG233" i="19" s="1" a="1"/>
  <c r="AG233" i="19" s="1"/>
  <c r="T233" i="19"/>
  <c r="X233" i="19"/>
  <c r="AC233" i="19"/>
  <c r="AE233" i="19"/>
  <c r="AD233" i="19"/>
  <c r="V233" i="19"/>
  <c r="W233" i="19"/>
  <c r="AB233" i="19" l="1"/>
  <c r="U233" i="19" a="1"/>
  <c r="U233" i="19" s="1"/>
  <c r="AF233" i="19" s="1"/>
  <c r="AH233" i="19" s="1"/>
  <c r="Q235" i="19"/>
  <c r="R234" i="19"/>
  <c r="AG234" i="19" s="1" a="1"/>
  <c r="AG234" i="19" s="1"/>
  <c r="X234" i="19"/>
  <c r="AC234" i="19"/>
  <c r="AE234" i="19"/>
  <c r="AD234" i="19"/>
  <c r="Z234" i="19"/>
  <c r="AA234" i="19"/>
  <c r="W234" i="19"/>
  <c r="T234" i="19"/>
  <c r="V234" i="19"/>
  <c r="S234" i="19"/>
  <c r="Y234" i="19"/>
  <c r="AB234" i="19" l="1"/>
  <c r="U234" i="19" a="1"/>
  <c r="U234" i="19" s="1"/>
  <c r="AF234" i="19" s="1"/>
  <c r="AH234" i="19" s="1"/>
  <c r="Q236" i="19"/>
  <c r="W235" i="19"/>
  <c r="Y235" i="19"/>
  <c r="AD235" i="19"/>
  <c r="R235" i="19"/>
  <c r="AG235" i="19" s="1" a="1"/>
  <c r="AG235" i="19" s="1"/>
  <c r="S235" i="19"/>
  <c r="V235" i="19"/>
  <c r="AC235" i="19"/>
  <c r="T235" i="19"/>
  <c r="AA235" i="19"/>
  <c r="AE235" i="19"/>
  <c r="X235" i="19"/>
  <c r="Z235" i="19"/>
  <c r="AB235" i="19" l="1"/>
  <c r="U235" i="19" a="1"/>
  <c r="U235" i="19" s="1"/>
  <c r="AF235" i="19" s="1"/>
  <c r="AH235" i="19" s="1"/>
  <c r="Y236" i="19"/>
  <c r="R236" i="19"/>
  <c r="AG236" i="19" s="1" a="1"/>
  <c r="AG236" i="19" s="1"/>
  <c r="X236" i="19"/>
  <c r="W236" i="19"/>
  <c r="AC236" i="19"/>
  <c r="AE236" i="19"/>
  <c r="AD236" i="19"/>
  <c r="AA236" i="19"/>
  <c r="S236" i="19"/>
  <c r="T236" i="19"/>
  <c r="Z236" i="19"/>
  <c r="V236" i="19"/>
  <c r="AB236" i="19" l="1"/>
  <c r="U236" i="19" a="1"/>
  <c r="U236" i="19" s="1"/>
  <c r="AF236" i="19" s="1"/>
  <c r="AH236" i="19" s="1"/>
  <c r="T4" i="19"/>
  <c r="T5" i="19"/>
  <c r="AF5" i="19" s="1"/>
  <c r="AH5" i="19" s="1"/>
  <c r="U4" i="19" a="1"/>
  <c r="U4" i="19" s="1"/>
  <c r="P4" i="19"/>
  <c r="AG4" i="19" a="1"/>
  <c r="AG4" i="19" s="1"/>
  <c r="AG5" i="19" a="1"/>
  <c r="AG5" i="19" s="1"/>
  <c r="U5" i="19" a="1"/>
  <c r="U5" i="19" s="1"/>
  <c r="P5" i="19"/>
  <c r="AF4" i="19" l="1"/>
  <c r="AH4" i="19" s="1"/>
</calcChain>
</file>

<file path=xl/sharedStrings.xml><?xml version="1.0" encoding="utf-8"?>
<sst xmlns="http://schemas.openxmlformats.org/spreadsheetml/2006/main" count="256" uniqueCount="91">
  <si>
    <t>ID</t>
  </si>
  <si>
    <t>Product</t>
  </si>
  <si>
    <t>Category</t>
  </si>
  <si>
    <t>Appetizer</t>
  </si>
  <si>
    <t>Salad A</t>
  </si>
  <si>
    <t>Salad B</t>
  </si>
  <si>
    <t>Salad C</t>
  </si>
  <si>
    <t>Soup A</t>
  </si>
  <si>
    <t>Soup B</t>
  </si>
  <si>
    <t>Entry</t>
  </si>
  <si>
    <t>Blin A</t>
  </si>
  <si>
    <t>Blin B</t>
  </si>
  <si>
    <t>Blin C</t>
  </si>
  <si>
    <t>Blin D</t>
  </si>
  <si>
    <t>Blin E</t>
  </si>
  <si>
    <t>Blin F</t>
  </si>
  <si>
    <t>Veggie Blin A</t>
  </si>
  <si>
    <t>Entry A</t>
  </si>
  <si>
    <t>Entry B</t>
  </si>
  <si>
    <t>Dessert</t>
  </si>
  <si>
    <t>Cake A</t>
  </si>
  <si>
    <t>Cake B</t>
  </si>
  <si>
    <t>Candy A</t>
  </si>
  <si>
    <t>Pirozhok A</t>
  </si>
  <si>
    <t>Pirozhok B</t>
  </si>
  <si>
    <t>Cold Drink A</t>
  </si>
  <si>
    <t>Cold Drink B</t>
  </si>
  <si>
    <t>Cold Drink C</t>
  </si>
  <si>
    <t>Cold Drink D</t>
  </si>
  <si>
    <t>Hot Drink A</t>
  </si>
  <si>
    <t>Hot Drink B</t>
  </si>
  <si>
    <t>Dairy Products</t>
  </si>
  <si>
    <t>Price</t>
  </si>
  <si>
    <t>Cost</t>
  </si>
  <si>
    <t>Meat / Seafood</t>
  </si>
  <si>
    <t>Beverages</t>
  </si>
  <si>
    <t>Pantry</t>
  </si>
  <si>
    <t>Profit</t>
  </si>
  <si>
    <t>Weight</t>
  </si>
  <si>
    <t>Fruits / Veggie</t>
  </si>
  <si>
    <t>Total</t>
  </si>
  <si>
    <t>Time - hrs</t>
  </si>
  <si>
    <t>Time - min</t>
  </si>
  <si>
    <t>Portions/hour</t>
  </si>
  <si>
    <t>Fruit Blin B</t>
  </si>
  <si>
    <t>Labor</t>
  </si>
  <si>
    <t>RF</t>
  </si>
  <si>
    <t>Columbus</t>
  </si>
  <si>
    <t>Cincinnati</t>
  </si>
  <si>
    <t>Cleveland</t>
  </si>
  <si>
    <t>Las Vegas</t>
  </si>
  <si>
    <t>Miami</t>
  </si>
  <si>
    <t>Solution</t>
  </si>
  <si>
    <t>Input into profit (Orders Structure)</t>
  </si>
  <si>
    <t>Order Composition</t>
  </si>
  <si>
    <t>Profit by Order Composition</t>
  </si>
  <si>
    <t>Labor Costs</t>
  </si>
  <si>
    <t>Coefficient for Price Calculation (comp. with Russia)</t>
  </si>
  <si>
    <t>Production costs</t>
  </si>
  <si>
    <t>Proportion of an item in the order</t>
  </si>
  <si>
    <t>Indianapolis</t>
  </si>
  <si>
    <t>Birmingham</t>
  </si>
  <si>
    <t>Portland</t>
  </si>
  <si>
    <t xml:space="preserve">City </t>
  </si>
  <si>
    <t>ID City</t>
  </si>
  <si>
    <t>City</t>
  </si>
  <si>
    <t>Beverages_</t>
  </si>
  <si>
    <t>AVG Profit by Order Composition</t>
  </si>
  <si>
    <t>Appetizer Итог</t>
  </si>
  <si>
    <t>Beverages Итог</t>
  </si>
  <si>
    <t>Dessert Итог</t>
  </si>
  <si>
    <t>Entry Итог</t>
  </si>
  <si>
    <t xml:space="preserve">Price </t>
  </si>
  <si>
    <t xml:space="preserve">Cost </t>
  </si>
  <si>
    <t xml:space="preserve">Profit </t>
  </si>
  <si>
    <t xml:space="preserve">Profit by Order Composition </t>
  </si>
  <si>
    <t>Margin %</t>
  </si>
  <si>
    <t>Profitability %</t>
  </si>
  <si>
    <t>Portland Итог</t>
  </si>
  <si>
    <t>Cleveland Итог</t>
  </si>
  <si>
    <t>Cincinnati Итог</t>
  </si>
  <si>
    <t>Columbus Итог</t>
  </si>
  <si>
    <t>Indianapolis Итог</t>
  </si>
  <si>
    <t>Birmingham Итог</t>
  </si>
  <si>
    <t>Miami Итог</t>
  </si>
  <si>
    <t>Las Vegas Итог</t>
  </si>
  <si>
    <t>AVG Price</t>
  </si>
  <si>
    <t>AVG Cost</t>
  </si>
  <si>
    <t>AVG Profit</t>
  </si>
  <si>
    <t>AVG Margin%</t>
  </si>
  <si>
    <t xml:space="preserve">Order Composition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</si>
</sst>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_₽_-;\-* #,##0.00\ _₽_-;_-* &quot;-&quot;??\ _₽_-;_-@_-"/>
    <numFmt numFmtId="167" formatCode="_-[$$-409]* #,##0.00_ ;_-[$$-409]* \-#,##0.00\ ;_-[$$-409]* &quot;-&quot;??_ ;_-@_ "/>
    <numFmt numFmtId="168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64" fontId="0" fillId="2" borderId="0" xfId="2" applyFont="1" applyFill="1"/>
    <xf numFmtId="164" fontId="0" fillId="2" borderId="0" xfId="0" applyNumberFormat="1" applyFill="1"/>
    <xf numFmtId="9" fontId="0" fillId="2" borderId="0" xfId="3" applyFont="1" applyFill="1"/>
    <xf numFmtId="2" fontId="0" fillId="2" borderId="0" xfId="0" applyNumberFormat="1" applyFill="1"/>
    <xf numFmtId="1" fontId="0" fillId="2" borderId="0" xfId="0" applyNumberFormat="1" applyFill="1"/>
    <xf numFmtId="0" fontId="2" fillId="2" borderId="0" xfId="0" applyFont="1" applyFill="1"/>
    <xf numFmtId="4" fontId="0" fillId="2" borderId="0" xfId="1" applyNumberFormat="1" applyFont="1" applyFill="1"/>
    <xf numFmtId="0" fontId="0" fillId="2" borderId="0" xfId="0" applyFill="1" applyAlignment="1">
      <alignment horizontal="left"/>
    </xf>
    <xf numFmtId="9" fontId="0" fillId="2" borderId="0" xfId="3" applyFont="1" applyFill="1" applyBorder="1"/>
    <xf numFmtId="0" fontId="2" fillId="3" borderId="0" xfId="0" applyFont="1" applyFill="1" applyAlignment="1">
      <alignment wrapText="1"/>
    </xf>
    <xf numFmtId="9" fontId="0" fillId="2" borderId="0" xfId="0" applyNumberFormat="1" applyFill="1"/>
    <xf numFmtId="166" fontId="0" fillId="2" borderId="0" xfId="0" applyNumberFormat="1" applyFill="1"/>
    <xf numFmtId="0" fontId="2" fillId="3" borderId="0" xfId="0" applyFont="1" applyFill="1" applyAlignment="1">
      <alignment horizontal="center" vertical="center" wrapText="1"/>
    </xf>
    <xf numFmtId="9" fontId="0" fillId="0" borderId="0" xfId="3" applyFont="1" applyFill="1"/>
    <xf numFmtId="9" fontId="0" fillId="0" borderId="0" xfId="3" applyFont="1" applyFill="1" applyBorder="1"/>
    <xf numFmtId="0" fontId="4" fillId="0" borderId="0" xfId="0" applyFont="1" applyAlignment="1">
      <alignment horizontal="center"/>
    </xf>
    <xf numFmtId="0" fontId="4" fillId="0" borderId="0" xfId="0" applyFont="1"/>
    <xf numFmtId="1" fontId="0" fillId="5" borderId="0" xfId="3" applyNumberFormat="1" applyFont="1" applyFill="1"/>
    <xf numFmtId="0" fontId="0" fillId="5" borderId="0" xfId="0" applyFill="1" applyAlignment="1">
      <alignment horizontal="center"/>
    </xf>
    <xf numFmtId="0" fontId="2" fillId="3" borderId="0" xfId="0" applyFont="1" applyFill="1" applyAlignment="1">
      <alignment horizontal="center" wrapText="1"/>
    </xf>
    <xf numFmtId="16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wrapText="1"/>
    </xf>
    <xf numFmtId="0" fontId="5" fillId="6" borderId="0" xfId="0" applyFont="1" applyFill="1"/>
    <xf numFmtId="0" fontId="5" fillId="6" borderId="1" xfId="0" applyFont="1" applyFill="1" applyBorder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2" fontId="2" fillId="3" borderId="0" xfId="0" applyNumberFormat="1" applyFont="1" applyFill="1"/>
    <xf numFmtId="1" fontId="2" fillId="3" borderId="0" xfId="0" applyNumberFormat="1" applyFont="1" applyFill="1"/>
    <xf numFmtId="2" fontId="0" fillId="2" borderId="0" xfId="3" applyNumberFormat="1" applyFont="1" applyFill="1"/>
    <xf numFmtId="0" fontId="0" fillId="0" borderId="0" xfId="0" applyAlignment="1">
      <alignment horizontal="center"/>
    </xf>
    <xf numFmtId="9" fontId="0" fillId="2" borderId="0" xfId="0" applyNumberFormat="1" applyFill="1" applyAlignment="1">
      <alignment horizontal="center"/>
    </xf>
    <xf numFmtId="164" fontId="0" fillId="0" borderId="2" xfId="0" applyNumberFormat="1" applyBorder="1"/>
    <xf numFmtId="164" fontId="0" fillId="0" borderId="3" xfId="0" applyNumberFormat="1" applyBorder="1"/>
    <xf numFmtId="167" fontId="0" fillId="0" borderId="0" xfId="0" applyNumberFormat="1"/>
    <xf numFmtId="0" fontId="0" fillId="0" borderId="0" xfId="0" applyAlignment="1">
      <alignment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/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7" fontId="0" fillId="0" borderId="0" xfId="0" applyNumberFormat="1" applyAlignment="1">
      <alignment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68" fontId="0" fillId="0" borderId="2" xfId="0" applyNumberFormat="1" applyBorder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pivotButton="1" applyFont="1" applyAlignment="1">
      <alignment horizontal="center" vertical="center"/>
    </xf>
    <xf numFmtId="168" fontId="0" fillId="0" borderId="2" xfId="0" applyNumberFormat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Денежный" xfId="2" builtinId="4"/>
    <cellStyle name="Обычный" xfId="0" builtinId="0"/>
    <cellStyle name="Процентный" xfId="3" builtinId="5"/>
    <cellStyle name="Финансовый" xfId="1" builtinId="3"/>
  </cellStyles>
  <dxfs count="87">
    <dxf>
      <font>
        <color rgb="FF9C0006"/>
      </font>
    </dxf>
    <dxf>
      <font>
        <color rgb="FF9C0006"/>
      </font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bottom" textRotation="0" wrapText="1" indent="0" justifyLastLine="0" shrinkToFit="0" readingOrder="0"/>
    </dxf>
    <dxf>
      <font>
        <sz val="9"/>
      </font>
    </dxf>
    <dxf>
      <font>
        <sz val="9"/>
      </font>
    </dxf>
    <dxf>
      <font>
        <sz val="9"/>
      </font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numFmt numFmtId="13" formatCode="0%"/>
    </dxf>
    <dxf>
      <alignment horizontal="center"/>
    </dxf>
    <dxf>
      <alignment vertical="center"/>
    </dxf>
    <dxf>
      <alignment wrapText="1"/>
    </dxf>
    <dxf>
      <numFmt numFmtId="13" formatCode="0%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numFmt numFmtId="167" formatCode="_-[$$-409]* #,##0.00_ ;_-[$$-409]* \-#,##0.00\ ;_-[$$-409]* &quot;-&quot;??_ ;_-@_ "/>
    </dxf>
    <dxf>
      <alignment wrapText="1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horizontal="center"/>
    </dxf>
    <dxf>
      <numFmt numFmtId="13" formatCode="0%"/>
    </dxf>
    <dxf>
      <alignment vertical="center"/>
    </dxf>
    <dxf>
      <border>
        <left style="thin">
          <color indexed="64"/>
        </left>
      </border>
    </dxf>
    <dxf>
      <alignment vertical="center"/>
    </dxf>
    <dxf>
      <alignment horizontal="center"/>
    </dxf>
    <dxf>
      <numFmt numFmtId="13" formatCode="0%"/>
    </dxf>
    <dxf>
      <numFmt numFmtId="168" formatCode="0.0%"/>
    </dxf>
    <dxf>
      <alignment wrapText="1"/>
    </dxf>
    <dxf>
      <alignment vertical="center"/>
    </dxf>
    <dxf>
      <alignment wrapText="1"/>
    </dxf>
    <dxf>
      <numFmt numFmtId="167" formatCode="_-[$$-409]* #,##0.00_ ;_-[$$-409]* \-#,##0.00\ ;_-[$$-409]* &quot;-&quot;??_ ;_-@_ "/>
    </dxf>
    <dxf>
      <alignment wrapText="1"/>
    </dxf>
    <dxf>
      <alignment wrapText="1"/>
    </dxf>
    <dxf>
      <numFmt numFmtId="164" formatCode="_(&quot;$&quot;* #,##0.00_);_(&quot;$&quot;* \(#,##0.00\);_(&quot;$&quot;* &quot;-&quot;??_);_(@_)"/>
      <fill>
        <patternFill patternType="solid">
          <fgColor indexed="64"/>
          <bgColor theme="0"/>
        </patternFill>
      </fill>
    </dxf>
    <dxf>
      <numFmt numFmtId="13" formatCode="0%"/>
      <fill>
        <patternFill patternType="solid">
          <fgColor indexed="64"/>
          <bgColor theme="0"/>
        </patternFill>
      </fill>
      <alignment horizontal="center" textRotation="0" indent="0" justifyLastLine="0" shrinkToFit="0" readingOrder="0"/>
    </dxf>
    <dxf>
      <numFmt numFmtId="166" formatCode="_-* #,##0.00\ _₽_-;\-* #,##0.00\ _₽_-;_-* &quot;-&quot;??\ _₽_-;_-@_-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0"/>
        </patternFill>
      </fill>
    </dxf>
  </dxfs>
  <tableStyles count="1" defaultTableStyle="TableStyleMedium2" defaultPivotStyle="PivotStyleLight16">
    <tableStyle name="Стиль таблицы 1" pivot="0" count="0" xr9:uid="{ACD6B1AD-A896-4319-A042-0BBB549202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Катя Воронцова" refreshedDate="44839.648252083331" createdVersion="8" refreshedVersion="8" minRefreshableVersion="3" recordCount="234" xr:uid="{4D82DBFC-B211-4AFF-AAAF-E76C9F8E9644}">
  <cacheSource type="worksheet">
    <worksheetSource name="Unit_calculation"/>
  </cacheSource>
  <cacheFields count="22">
    <cacheField name="ID City" numFmtId="1">
      <sharedItems containsSemiMixedTypes="0" containsString="0" containsNumber="1" containsInteger="1" minValue="1" maxValue="8"/>
    </cacheField>
    <cacheField name="City" numFmtId="0">
      <sharedItems count="8">
        <s v="Columbus"/>
        <s v="Cincinnati"/>
        <s v="Cleveland"/>
        <s v="Las Vegas"/>
        <s v="Miami"/>
        <s v="Indianapolis"/>
        <s v="Birmingham"/>
        <s v="Portland"/>
      </sharedItems>
    </cacheField>
    <cacheField name="ID" numFmtId="0">
      <sharedItems containsSemiMixedTypes="0" containsString="0" containsNumber="1" containsInteger="1" minValue="1" maxValue="26"/>
    </cacheField>
    <cacheField name="Category" numFmtId="0">
      <sharedItems count="4">
        <s v="Appetizer"/>
        <s v="Entry"/>
        <s v="Dessert"/>
        <s v="Beverages"/>
      </sharedItems>
    </cacheField>
    <cacheField name="Product" numFmtId="0">
      <sharedItems count="26">
        <s v="Salad A"/>
        <s v="Salad B"/>
        <s v="Salad C"/>
        <s v="Soup A"/>
        <s v="Soup B"/>
        <s v="Pirozhok A"/>
        <s v="Pirozhok B"/>
        <s v="Blin A"/>
        <s v="Blin B"/>
        <s v="Blin C"/>
        <s v="Blin D"/>
        <s v="Blin E"/>
        <s v="Blin F"/>
        <s v="Veggie Blin A"/>
        <s v="Fruit Blin B"/>
        <s v="Entry A"/>
        <s v="Entry B"/>
        <s v="Cake A"/>
        <s v="Cake B"/>
        <s v="Candy A"/>
        <s v="Cold Drink A"/>
        <s v="Cold Drink B"/>
        <s v="Cold Drink C"/>
        <s v="Cold Drink D"/>
        <s v="Hot Drink A"/>
        <s v="Hot Drink B"/>
      </sharedItems>
    </cacheField>
    <cacheField name="Price" numFmtId="164">
      <sharedItems containsSemiMixedTypes="0" containsString="0" containsNumber="1" minValue="1.0666666666666667" maxValue="9.3333333333333339" count="40">
        <n v="4"/>
        <n v="2.666666666666667"/>
        <n v="1.3333333333333335"/>
        <n v="5.3333333333333339"/>
        <n v="6.6666666666666679"/>
        <n v="2"/>
        <n v="4.2"/>
        <n v="2.8000000000000003"/>
        <n v="1.4000000000000001"/>
        <n v="5.6000000000000005"/>
        <n v="7.0000000000000009"/>
        <n v="2.1"/>
        <n v="4.4000000000000004"/>
        <n v="2.9333333333333336"/>
        <n v="1.4666666666666668"/>
        <n v="5.8666666666666671"/>
        <n v="7.3333333333333339"/>
        <n v="2.2000000000000002"/>
        <n v="3.6000000000000005"/>
        <n v="2.4000000000000004"/>
        <n v="1.2000000000000002"/>
        <n v="4.8000000000000007"/>
        <n v="6.0000000000000009"/>
        <n v="1.8000000000000003"/>
        <n v="3.8"/>
        <n v="2.5333333333333332"/>
        <n v="1.2666666666666666"/>
        <n v="5.0666666666666664"/>
        <n v="6.333333333333333"/>
        <n v="1.9"/>
        <n v="3.2"/>
        <n v="2.1333333333333333"/>
        <n v="1.0666666666666667"/>
        <n v="4.2666666666666666"/>
        <n v="5.333333333333333"/>
        <n v="1.6"/>
        <n v="3.7333333333333338"/>
        <n v="1.8666666666666669"/>
        <n v="7.4666666666666677"/>
        <n v="9.3333333333333339"/>
      </sharedItems>
    </cacheField>
    <cacheField name="Cost" numFmtId="164">
      <sharedItems containsSemiMixedTypes="0" containsString="0" containsNumber="1" minValue="0.7662000000000001" maxValue="5.5159499999999992"/>
    </cacheField>
    <cacheField name="Weight" numFmtId="2">
      <sharedItems containsSemiMixedTypes="0" containsString="0" containsNumber="1" minValue="0.1" maxValue="0.3"/>
    </cacheField>
    <cacheField name="Dairy Products" numFmtId="9">
      <sharedItems containsSemiMixedTypes="0" containsString="0" containsNumber="1" minValue="0" maxValue="0.3"/>
    </cacheField>
    <cacheField name="Meat / Seafood" numFmtId="9">
      <sharedItems containsSemiMixedTypes="0" containsString="0" containsNumber="1" minValue="0" maxValue="0.6"/>
    </cacheField>
    <cacheField name="Fruits / Veggie" numFmtId="9">
      <sharedItems containsSemiMixedTypes="0" containsString="0" containsNumber="1" minValue="0" maxValue="0.9"/>
    </cacheField>
    <cacheField name="Beverages_" numFmtId="9">
      <sharedItems containsSemiMixedTypes="0" containsString="0" containsNumber="1" minValue="0" maxValue="1"/>
    </cacheField>
    <cacheField name="Pantry" numFmtId="9">
      <sharedItems containsSemiMixedTypes="0" containsString="0" containsNumber="1" minValue="0" maxValue="0.4"/>
    </cacheField>
    <cacheField name="Total" numFmtId="9">
      <sharedItems containsSemiMixedTypes="0" containsString="0" containsNumber="1" minValue="0.99999999999999989" maxValue="1.0000000000000002"/>
    </cacheField>
    <cacheField name="Portions/hour" numFmtId="1">
      <sharedItems containsSemiMixedTypes="0" containsString="0" containsNumber="1" containsInteger="1" minValue="10" maxValue="120"/>
    </cacheField>
    <cacheField name="Time - min" numFmtId="2">
      <sharedItems containsSemiMixedTypes="0" containsString="0" containsNumber="1" minValue="0.5" maxValue="6"/>
    </cacheField>
    <cacheField name="Time - hrs" numFmtId="2">
      <sharedItems containsSemiMixedTypes="0" containsString="0" containsNumber="1" minValue="8.3333333333333332E-3" maxValue="0.1"/>
    </cacheField>
    <cacheField name="Profit" numFmtId="166">
      <sharedItems containsSemiMixedTypes="0" containsString="0" containsNumber="1" minValue="-1.8796499999999994" maxValue="4.3882333333333339"/>
    </cacheField>
    <cacheField name="Order Composition" numFmtId="9">
      <sharedItems containsSemiMixedTypes="0" containsString="0" containsNumber="1" minValue="0.2" maxValue="0.95" count="15">
        <n v="0.3"/>
        <n v="0.55000000000000004"/>
        <n v="0.35"/>
        <n v="0.8"/>
        <n v="0.6"/>
        <n v="0.4"/>
        <n v="0.85"/>
        <n v="0.75"/>
        <n v="0.9"/>
        <n v="0.7"/>
        <n v="0.5"/>
        <n v="0.95"/>
        <n v="0.65"/>
        <n v="0.2"/>
        <n v="0.45"/>
      </sharedItems>
    </cacheField>
    <cacheField name="Profit by Order Composition" numFmtId="164">
      <sharedItems containsSemiMixedTypes="0" containsString="0" containsNumber="1" minValue="-1.6916849999999994" maxValue="3.5105866666666672"/>
    </cacheField>
    <cacheField name="Margin" numFmtId="0" formula="'Profit by Order Composition'/Price" databaseField="0"/>
    <cacheField name="Рентабельность" numFmtId="0" formula="'Profit by Order Composition'/(Price-Profit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n v="1"/>
    <x v="0"/>
    <n v="1"/>
    <x v="0"/>
    <x v="0"/>
    <x v="0"/>
    <n v="2.4272000000000005"/>
    <n v="0.2"/>
    <n v="0"/>
    <n v="0"/>
    <n v="0.9"/>
    <n v="0"/>
    <n v="0.1"/>
    <n v="1"/>
    <n v="20"/>
    <n v="3"/>
    <n v="0.05"/>
    <n v="1.0727999999999995"/>
    <x v="0"/>
    <n v="0.32183999999999985"/>
  </r>
  <r>
    <n v="1"/>
    <x v="0"/>
    <n v="2"/>
    <x v="0"/>
    <x v="1"/>
    <x v="0"/>
    <n v="2.4792000000000005"/>
    <n v="0.2"/>
    <n v="0"/>
    <n v="0.2"/>
    <n v="0.7"/>
    <n v="0"/>
    <n v="0.1"/>
    <n v="0.99999999999999989"/>
    <n v="20"/>
    <n v="3"/>
    <n v="0.05"/>
    <n v="1.0207999999999995"/>
    <x v="0"/>
    <n v="0.30623999999999985"/>
  </r>
  <r>
    <n v="1"/>
    <x v="0"/>
    <n v="3"/>
    <x v="0"/>
    <x v="2"/>
    <x v="0"/>
    <n v="2.5572000000000004"/>
    <n v="0.2"/>
    <n v="0"/>
    <n v="0.5"/>
    <n v="0.4"/>
    <n v="0"/>
    <n v="0.1"/>
    <n v="1"/>
    <n v="20"/>
    <n v="3"/>
    <n v="0.05"/>
    <n v="0.94279999999999964"/>
    <x v="0"/>
    <n v="0.28283999999999987"/>
  </r>
  <r>
    <n v="1"/>
    <x v="0"/>
    <n v="4"/>
    <x v="0"/>
    <x v="3"/>
    <x v="1"/>
    <n v="1.7832000000000001"/>
    <n v="0.2"/>
    <n v="0.1"/>
    <n v="0"/>
    <n v="0.4"/>
    <n v="0.1"/>
    <n v="0.4"/>
    <n v="1"/>
    <n v="60"/>
    <n v="1"/>
    <n v="1.6666666666666666E-2"/>
    <n v="0.71680000000000021"/>
    <x v="0"/>
    <n v="0.21504000000000006"/>
  </r>
  <r>
    <n v="1"/>
    <x v="0"/>
    <n v="5"/>
    <x v="0"/>
    <x v="4"/>
    <x v="1"/>
    <n v="1.974"/>
    <n v="0.2"/>
    <n v="0.1"/>
    <n v="0.2"/>
    <n v="0.3"/>
    <n v="0.1"/>
    <n v="0.3"/>
    <n v="1"/>
    <n v="60"/>
    <n v="1"/>
    <n v="1.6666666666666666E-2"/>
    <n v="0.52600000000000036"/>
    <x v="0"/>
    <n v="0.15780000000000011"/>
  </r>
  <r>
    <n v="1"/>
    <x v="0"/>
    <n v="6"/>
    <x v="0"/>
    <x v="5"/>
    <x v="2"/>
    <n v="1.1343000000000001"/>
    <n v="0.1"/>
    <n v="0.1"/>
    <n v="0"/>
    <n v="0.75"/>
    <n v="0.05"/>
    <n v="0.1"/>
    <n v="1"/>
    <n v="30"/>
    <n v="2"/>
    <n v="3.3333333333333333E-2"/>
    <n v="-0.13429999999999992"/>
    <x v="0"/>
    <n v="-4.0289999999999972E-2"/>
  </r>
  <r>
    <n v="1"/>
    <x v="0"/>
    <n v="7"/>
    <x v="0"/>
    <x v="6"/>
    <x v="2"/>
    <n v="1.1993"/>
    <n v="0.1"/>
    <n v="0.1"/>
    <n v="0.5"/>
    <n v="0.25"/>
    <n v="0.05"/>
    <n v="0.1"/>
    <n v="1"/>
    <n v="30"/>
    <n v="2"/>
    <n v="3.3333333333333333E-2"/>
    <n v="-0.19929999999999987"/>
    <x v="0"/>
    <n v="-5.9789999999999954E-2"/>
  </r>
  <r>
    <n v="1"/>
    <x v="0"/>
    <n v="8"/>
    <x v="1"/>
    <x v="7"/>
    <x v="0"/>
    <n v="2.2686000000000002"/>
    <n v="0.2"/>
    <n v="0.1"/>
    <n v="0"/>
    <n v="0.75"/>
    <n v="0.05"/>
    <n v="0.1"/>
    <n v="1"/>
    <n v="15"/>
    <n v="4"/>
    <n v="6.6666666666666666E-2"/>
    <n v="1.0647333333333333"/>
    <x v="1"/>
    <n v="0.58560333333333336"/>
  </r>
  <r>
    <n v="1"/>
    <x v="0"/>
    <n v="9"/>
    <x v="1"/>
    <x v="8"/>
    <x v="0"/>
    <n v="3.1341000000000001"/>
    <n v="0.3"/>
    <n v="0.3"/>
    <n v="0"/>
    <n v="0.55000000000000004"/>
    <n v="0.05"/>
    <n v="0.1"/>
    <n v="1.0000000000000002"/>
    <n v="15"/>
    <n v="4"/>
    <n v="6.6666666666666666E-2"/>
    <n v="0.19923333333333326"/>
    <x v="1"/>
    <n v="0.10957833333333331"/>
  </r>
  <r>
    <n v="1"/>
    <x v="0"/>
    <n v="10"/>
    <x v="1"/>
    <x v="9"/>
    <x v="0"/>
    <n v="3.5003999999999995"/>
    <n v="0.3"/>
    <n v="0.1"/>
    <n v="0.25"/>
    <n v="0.5"/>
    <n v="0.05"/>
    <n v="0.1"/>
    <n v="1"/>
    <n v="15"/>
    <n v="4"/>
    <n v="6.6666666666666666E-2"/>
    <n v="-0.16706666666666614"/>
    <x v="1"/>
    <n v="-9.1886666666666381E-2"/>
  </r>
  <r>
    <n v="1"/>
    <x v="0"/>
    <n v="11"/>
    <x v="1"/>
    <x v="10"/>
    <x v="0"/>
    <n v="2.2830000000000004"/>
    <n v="0.2"/>
    <n v="0.2"/>
    <n v="0.4"/>
    <n v="0.25"/>
    <n v="0.05"/>
    <n v="0.1"/>
    <n v="1.0000000000000002"/>
    <n v="10"/>
    <n v="6"/>
    <n v="0.1"/>
    <n v="0.71699999999999964"/>
    <x v="1"/>
    <n v="0.39434999999999981"/>
  </r>
  <r>
    <n v="1"/>
    <x v="0"/>
    <n v="12"/>
    <x v="1"/>
    <x v="11"/>
    <x v="3"/>
    <n v="3.5024999999999999"/>
    <n v="0.3"/>
    <n v="0.2"/>
    <n v="0.6"/>
    <n v="0.05"/>
    <n v="0.05"/>
    <n v="0.1"/>
    <n v="1.0000000000000002"/>
    <n v="10"/>
    <n v="6"/>
    <n v="0.1"/>
    <n v="0.83083333333333398"/>
    <x v="1"/>
    <n v="0.45695833333333374"/>
  </r>
  <r>
    <n v="1"/>
    <x v="0"/>
    <n v="13"/>
    <x v="1"/>
    <x v="12"/>
    <x v="3"/>
    <n v="3.4634999999999998"/>
    <n v="0.3"/>
    <n v="0.2"/>
    <n v="0.5"/>
    <n v="0.15"/>
    <n v="0.05"/>
    <n v="0.1"/>
    <n v="1"/>
    <n v="10"/>
    <n v="6"/>
    <n v="0.1"/>
    <n v="0.86983333333333412"/>
    <x v="1"/>
    <n v="0.47840833333333382"/>
  </r>
  <r>
    <n v="1"/>
    <x v="0"/>
    <n v="14"/>
    <x v="1"/>
    <x v="13"/>
    <x v="0"/>
    <n v="2.2686000000000002"/>
    <n v="0.2"/>
    <n v="0.1"/>
    <n v="0"/>
    <n v="0.75"/>
    <n v="0.05"/>
    <n v="0.1"/>
    <n v="1"/>
    <n v="15"/>
    <n v="4"/>
    <n v="6.6666666666666666E-2"/>
    <n v="1.0647333333333333"/>
    <x v="1"/>
    <n v="0.58560333333333336"/>
  </r>
  <r>
    <n v="1"/>
    <x v="0"/>
    <n v="15"/>
    <x v="1"/>
    <x v="14"/>
    <x v="0"/>
    <n v="2.1790000000000003"/>
    <n v="0.2"/>
    <n v="0.2"/>
    <n v="0"/>
    <n v="0.65"/>
    <n v="0.05"/>
    <n v="0.1"/>
    <n v="1.0000000000000002"/>
    <n v="15"/>
    <n v="4"/>
    <n v="6.6666666666666666E-2"/>
    <n v="1.1543333333333332"/>
    <x v="1"/>
    <n v="0.63488333333333336"/>
  </r>
  <r>
    <n v="1"/>
    <x v="0"/>
    <n v="16"/>
    <x v="1"/>
    <x v="15"/>
    <x v="4"/>
    <n v="3.4194"/>
    <n v="0.3"/>
    <n v="0"/>
    <n v="0.5"/>
    <n v="0.2"/>
    <n v="0"/>
    <n v="0.3"/>
    <n v="1"/>
    <n v="10"/>
    <n v="6"/>
    <n v="0.1"/>
    <n v="2.2472666666666679"/>
    <x v="1"/>
    <n v="1.2359966666666675"/>
  </r>
  <r>
    <n v="1"/>
    <x v="0"/>
    <n v="17"/>
    <x v="1"/>
    <x v="16"/>
    <x v="4"/>
    <n v="3.4932000000000003"/>
    <n v="0.3"/>
    <n v="0.1"/>
    <n v="0.5"/>
    <n v="0.2"/>
    <n v="0"/>
    <n v="0.2"/>
    <n v="1"/>
    <n v="10"/>
    <n v="6"/>
    <n v="0.1"/>
    <n v="2.1734666666666675"/>
    <x v="1"/>
    <n v="1.1954066666666672"/>
  </r>
  <r>
    <n v="1"/>
    <x v="0"/>
    <n v="18"/>
    <x v="2"/>
    <x v="17"/>
    <x v="0"/>
    <n v="1.4778"/>
    <n v="0.15"/>
    <n v="0.2"/>
    <n v="0"/>
    <n v="0.5"/>
    <n v="0"/>
    <n v="0.3"/>
    <n v="1"/>
    <n v="20"/>
    <n v="3"/>
    <n v="0.05"/>
    <n v="2.0221999999999998"/>
    <x v="2"/>
    <n v="0.7077699999999999"/>
  </r>
  <r>
    <n v="1"/>
    <x v="0"/>
    <n v="19"/>
    <x v="2"/>
    <x v="18"/>
    <x v="0"/>
    <n v="1.4778"/>
    <n v="0.15"/>
    <n v="0.2"/>
    <n v="0"/>
    <n v="0.5"/>
    <n v="0"/>
    <n v="0.3"/>
    <n v="1"/>
    <n v="20"/>
    <n v="3"/>
    <n v="0.05"/>
    <n v="2.0221999999999998"/>
    <x v="2"/>
    <n v="0.7077699999999999"/>
  </r>
  <r>
    <n v="1"/>
    <x v="0"/>
    <n v="20"/>
    <x v="2"/>
    <x v="19"/>
    <x v="5"/>
    <n v="0.98520000000000008"/>
    <n v="0.1"/>
    <n v="0.2"/>
    <n v="0"/>
    <n v="0.5"/>
    <n v="0"/>
    <n v="0.3"/>
    <n v="1"/>
    <n v="60"/>
    <n v="1"/>
    <n v="1.6666666666666666E-2"/>
    <n v="0.84813333333333329"/>
    <x v="2"/>
    <n v="0.29684666666666665"/>
  </r>
  <r>
    <n v="1"/>
    <x v="0"/>
    <n v="21"/>
    <x v="3"/>
    <x v="20"/>
    <x v="5"/>
    <n v="1.1859999999999999"/>
    <n v="0.2"/>
    <n v="0"/>
    <n v="0"/>
    <n v="0"/>
    <n v="1"/>
    <n v="0"/>
    <n v="1"/>
    <n v="120"/>
    <n v="0.5"/>
    <n v="8.3333333333333332E-3"/>
    <n v="0.73066666666666669"/>
    <x v="3"/>
    <n v="0.58453333333333335"/>
  </r>
  <r>
    <n v="1"/>
    <x v="0"/>
    <n v="22"/>
    <x v="3"/>
    <x v="21"/>
    <x v="5"/>
    <n v="1.1859999999999999"/>
    <n v="0.2"/>
    <n v="0"/>
    <n v="0"/>
    <n v="0"/>
    <n v="1"/>
    <n v="0"/>
    <n v="1"/>
    <n v="120"/>
    <n v="0.5"/>
    <n v="8.3333333333333332E-3"/>
    <n v="0.73066666666666669"/>
    <x v="3"/>
    <n v="0.58453333333333335"/>
  </r>
  <r>
    <n v="1"/>
    <x v="0"/>
    <n v="23"/>
    <x v="3"/>
    <x v="22"/>
    <x v="1"/>
    <n v="1.4620000000000002"/>
    <n v="0.2"/>
    <n v="0"/>
    <n v="0"/>
    <n v="0.2"/>
    <n v="0.8"/>
    <n v="0"/>
    <n v="1"/>
    <n v="60"/>
    <n v="1"/>
    <n v="1.6666666666666666E-2"/>
    <n v="1.038"/>
    <x v="3"/>
    <n v="0.83040000000000003"/>
  </r>
  <r>
    <n v="1"/>
    <x v="0"/>
    <n v="24"/>
    <x v="3"/>
    <x v="23"/>
    <x v="1"/>
    <n v="1.4620000000000002"/>
    <n v="0.2"/>
    <n v="0"/>
    <n v="0"/>
    <n v="0.2"/>
    <n v="0.8"/>
    <n v="0"/>
    <n v="1"/>
    <n v="60"/>
    <n v="1"/>
    <n v="1.6666666666666666E-2"/>
    <n v="1.038"/>
    <x v="3"/>
    <n v="0.83040000000000003"/>
  </r>
  <r>
    <n v="1"/>
    <x v="0"/>
    <n v="25"/>
    <x v="3"/>
    <x v="24"/>
    <x v="5"/>
    <n v="1.1859999999999999"/>
    <n v="0.2"/>
    <n v="0"/>
    <n v="0"/>
    <n v="0"/>
    <n v="1"/>
    <n v="0"/>
    <n v="1"/>
    <n v="40"/>
    <n v="1.5"/>
    <n v="2.5000000000000001E-2"/>
    <n v="0.56400000000000006"/>
    <x v="3"/>
    <n v="0.45120000000000005"/>
  </r>
  <r>
    <n v="1"/>
    <x v="0"/>
    <n v="26"/>
    <x v="3"/>
    <x v="25"/>
    <x v="5"/>
    <n v="1.3240000000000001"/>
    <n v="0.2"/>
    <n v="0"/>
    <n v="0"/>
    <n v="0.1"/>
    <n v="0.9"/>
    <n v="0"/>
    <n v="1"/>
    <n v="40"/>
    <n v="1.5"/>
    <n v="2.5000000000000001E-2"/>
    <n v="0.42599999999999993"/>
    <x v="3"/>
    <n v="0.34079999999999999"/>
  </r>
  <r>
    <n v="2"/>
    <x v="1"/>
    <n v="1"/>
    <x v="0"/>
    <x v="0"/>
    <x v="6"/>
    <n v="2.1480000000000001"/>
    <n v="0.2"/>
    <n v="0"/>
    <n v="0"/>
    <n v="0.9"/>
    <n v="0"/>
    <n v="0.1"/>
    <n v="1"/>
    <n v="20"/>
    <n v="3"/>
    <n v="0.05"/>
    <n v="1.5270000000000001"/>
    <x v="1"/>
    <n v="0.8398500000000001"/>
  </r>
  <r>
    <n v="2"/>
    <x v="1"/>
    <n v="2"/>
    <x v="0"/>
    <x v="1"/>
    <x v="6"/>
    <n v="2.2368000000000001"/>
    <n v="0.2"/>
    <n v="0"/>
    <n v="0.2"/>
    <n v="0.7"/>
    <n v="0"/>
    <n v="0.1"/>
    <n v="0.99999999999999989"/>
    <n v="20"/>
    <n v="3"/>
    <n v="0.05"/>
    <n v="1.4382000000000001"/>
    <x v="1"/>
    <n v="0.7910100000000001"/>
  </r>
  <r>
    <n v="2"/>
    <x v="1"/>
    <n v="3"/>
    <x v="0"/>
    <x v="2"/>
    <x v="6"/>
    <n v="2.3700000000000006"/>
    <n v="0.2"/>
    <n v="0"/>
    <n v="0.5"/>
    <n v="0.4"/>
    <n v="0"/>
    <n v="0.1"/>
    <n v="1"/>
    <n v="20"/>
    <n v="3"/>
    <n v="0.05"/>
    <n v="1.3049999999999997"/>
    <x v="1"/>
    <n v="0.71774999999999989"/>
  </r>
  <r>
    <n v="2"/>
    <x v="1"/>
    <n v="4"/>
    <x v="0"/>
    <x v="3"/>
    <x v="7"/>
    <n v="1.5614000000000003"/>
    <n v="0.2"/>
    <n v="0.1"/>
    <n v="0"/>
    <n v="0.4"/>
    <n v="0.1"/>
    <n v="0.4"/>
    <n v="1"/>
    <n v="60"/>
    <n v="1"/>
    <n v="1.6666666666666666E-2"/>
    <n v="1.0635999999999999"/>
    <x v="1"/>
    <n v="0.58497999999999994"/>
  </r>
  <r>
    <n v="2"/>
    <x v="1"/>
    <n v="5"/>
    <x v="0"/>
    <x v="4"/>
    <x v="7"/>
    <n v="1.7702"/>
    <n v="0.2"/>
    <n v="0.1"/>
    <n v="0.2"/>
    <n v="0.3"/>
    <n v="0.1"/>
    <n v="0.3"/>
    <n v="1"/>
    <n v="60"/>
    <n v="1"/>
    <n v="1.6666666666666666E-2"/>
    <n v="0.85480000000000023"/>
    <x v="1"/>
    <n v="0.47014000000000017"/>
  </r>
  <r>
    <n v="2"/>
    <x v="1"/>
    <n v="6"/>
    <x v="0"/>
    <x v="5"/>
    <x v="8"/>
    <n v="0.99460000000000004"/>
    <n v="0.1"/>
    <n v="0.1"/>
    <n v="0"/>
    <n v="0.75"/>
    <n v="0.05"/>
    <n v="0.1"/>
    <n v="1"/>
    <n v="30"/>
    <n v="2"/>
    <n v="3.3333333333333333E-2"/>
    <n v="5.5400000000000116E-2"/>
    <x v="1"/>
    <n v="3.0470000000000066E-2"/>
  </r>
  <r>
    <n v="2"/>
    <x v="1"/>
    <n v="7"/>
    <x v="0"/>
    <x v="6"/>
    <x v="8"/>
    <n v="1.1056000000000001"/>
    <n v="0.1"/>
    <n v="0.1"/>
    <n v="0.5"/>
    <n v="0.25"/>
    <n v="0.05"/>
    <n v="0.1"/>
    <n v="1"/>
    <n v="30"/>
    <n v="2"/>
    <n v="3.3333333333333333E-2"/>
    <n v="-5.5599999999999983E-2"/>
    <x v="1"/>
    <n v="-3.0579999999999993E-2"/>
  </r>
  <r>
    <n v="2"/>
    <x v="1"/>
    <n v="8"/>
    <x v="1"/>
    <x v="7"/>
    <x v="6"/>
    <n v="1.9892000000000001"/>
    <n v="0.2"/>
    <n v="0.1"/>
    <n v="0"/>
    <n v="0.75"/>
    <n v="0.05"/>
    <n v="0.1"/>
    <n v="1"/>
    <n v="15"/>
    <n v="4"/>
    <n v="6.6666666666666666E-2"/>
    <n v="1.5107999999999999"/>
    <x v="4"/>
    <n v="0.90647999999999995"/>
  </r>
  <r>
    <n v="2"/>
    <x v="1"/>
    <n v="9"/>
    <x v="1"/>
    <x v="8"/>
    <x v="6"/>
    <n v="2.7108000000000003"/>
    <n v="0.3"/>
    <n v="0.3"/>
    <n v="0"/>
    <n v="0.55000000000000004"/>
    <n v="0.05"/>
    <n v="0.1"/>
    <n v="1.0000000000000002"/>
    <n v="15"/>
    <n v="4"/>
    <n v="6.6666666666666666E-2"/>
    <n v="0.7891999999999999"/>
    <x v="4"/>
    <n v="0.47351999999999994"/>
  </r>
  <r>
    <n v="2"/>
    <x v="1"/>
    <n v="10"/>
    <x v="1"/>
    <x v="9"/>
    <x v="6"/>
    <n v="3.1503000000000001"/>
    <n v="0.3"/>
    <n v="0.1"/>
    <n v="0.25"/>
    <n v="0.5"/>
    <n v="0.05"/>
    <n v="0.1"/>
    <n v="1"/>
    <n v="15"/>
    <n v="4"/>
    <n v="6.6666666666666666E-2"/>
    <n v="0.34970000000000012"/>
    <x v="4"/>
    <n v="0.20982000000000006"/>
  </r>
  <r>
    <n v="2"/>
    <x v="1"/>
    <n v="11"/>
    <x v="1"/>
    <x v="10"/>
    <x v="6"/>
    <n v="2.0758000000000005"/>
    <n v="0.2"/>
    <n v="0.2"/>
    <n v="0.4"/>
    <n v="0.25"/>
    <n v="0.05"/>
    <n v="0.1"/>
    <n v="1.0000000000000002"/>
    <n v="10"/>
    <n v="6"/>
    <n v="0.1"/>
    <n v="1.0741999999999996"/>
    <x v="4"/>
    <n v="0.64451999999999976"/>
  </r>
  <r>
    <n v="2"/>
    <x v="1"/>
    <n v="12"/>
    <x v="1"/>
    <x v="11"/>
    <x v="9"/>
    <n v="3.2469000000000001"/>
    <n v="0.3"/>
    <n v="0.2"/>
    <n v="0.6"/>
    <n v="0.05"/>
    <n v="0.05"/>
    <n v="0.1"/>
    <n v="1.0000000000000002"/>
    <n v="10"/>
    <n v="6"/>
    <n v="0.1"/>
    <n v="1.3031000000000004"/>
    <x v="4"/>
    <n v="0.78186000000000022"/>
  </r>
  <r>
    <n v="2"/>
    <x v="1"/>
    <n v="13"/>
    <x v="1"/>
    <x v="12"/>
    <x v="9"/>
    <n v="3.1803000000000003"/>
    <n v="0.3"/>
    <n v="0.2"/>
    <n v="0.5"/>
    <n v="0.15"/>
    <n v="0.05"/>
    <n v="0.1"/>
    <n v="1"/>
    <n v="10"/>
    <n v="6"/>
    <n v="0.1"/>
    <n v="1.3697000000000001"/>
    <x v="4"/>
    <n v="0.82182000000000011"/>
  </r>
  <r>
    <n v="2"/>
    <x v="1"/>
    <n v="14"/>
    <x v="1"/>
    <x v="13"/>
    <x v="6"/>
    <n v="1.9892000000000001"/>
    <n v="0.2"/>
    <n v="0.1"/>
    <n v="0"/>
    <n v="0.75"/>
    <n v="0.05"/>
    <n v="0.1"/>
    <n v="1"/>
    <n v="15"/>
    <n v="4"/>
    <n v="6.6666666666666666E-2"/>
    <n v="1.5107999999999999"/>
    <x v="4"/>
    <n v="0.90647999999999995"/>
  </r>
  <r>
    <n v="2"/>
    <x v="1"/>
    <n v="15"/>
    <x v="1"/>
    <x v="14"/>
    <x v="6"/>
    <n v="1.8982000000000003"/>
    <n v="0.2"/>
    <n v="0.2"/>
    <n v="0"/>
    <n v="0.65"/>
    <n v="0.05"/>
    <n v="0.1"/>
    <n v="1.0000000000000002"/>
    <n v="15"/>
    <n v="4"/>
    <n v="6.6666666666666666E-2"/>
    <n v="1.6018000000000001"/>
    <x v="4"/>
    <n v="0.96108000000000005"/>
  </r>
  <r>
    <n v="2"/>
    <x v="1"/>
    <n v="16"/>
    <x v="1"/>
    <x v="15"/>
    <x v="10"/>
    <n v="3.1949999999999998"/>
    <n v="0.3"/>
    <n v="0"/>
    <n v="0.5"/>
    <n v="0.2"/>
    <n v="0"/>
    <n v="0.3"/>
    <n v="1"/>
    <n v="10"/>
    <n v="6"/>
    <n v="0.1"/>
    <n v="2.7550000000000008"/>
    <x v="4"/>
    <n v="1.6530000000000005"/>
  </r>
  <r>
    <n v="2"/>
    <x v="1"/>
    <n v="17"/>
    <x v="1"/>
    <x v="16"/>
    <x v="10"/>
    <n v="3.2384999999999997"/>
    <n v="0.3"/>
    <n v="0.1"/>
    <n v="0.5"/>
    <n v="0.2"/>
    <n v="0"/>
    <n v="0.2"/>
    <n v="1"/>
    <n v="10"/>
    <n v="6"/>
    <n v="0.1"/>
    <n v="2.7115000000000009"/>
    <x v="4"/>
    <n v="1.6269000000000005"/>
  </r>
  <r>
    <n v="2"/>
    <x v="1"/>
    <n v="18"/>
    <x v="2"/>
    <x v="17"/>
    <x v="6"/>
    <n v="1.2945"/>
    <n v="0.15"/>
    <n v="0.2"/>
    <n v="0"/>
    <n v="0.5"/>
    <n v="0"/>
    <n v="0.3"/>
    <n v="1"/>
    <n v="20"/>
    <n v="3"/>
    <n v="0.05"/>
    <n v="2.3805000000000001"/>
    <x v="5"/>
    <n v="0.95220000000000005"/>
  </r>
  <r>
    <n v="2"/>
    <x v="1"/>
    <n v="19"/>
    <x v="2"/>
    <x v="18"/>
    <x v="6"/>
    <n v="1.2945"/>
    <n v="0.15"/>
    <n v="0.2"/>
    <n v="0"/>
    <n v="0.5"/>
    <n v="0"/>
    <n v="0.3"/>
    <n v="1"/>
    <n v="20"/>
    <n v="3"/>
    <n v="0.05"/>
    <n v="2.3805000000000001"/>
    <x v="5"/>
    <n v="0.95220000000000005"/>
  </r>
  <r>
    <n v="2"/>
    <x v="1"/>
    <n v="20"/>
    <x v="2"/>
    <x v="19"/>
    <x v="11"/>
    <n v="0.8630000000000001"/>
    <n v="0.1"/>
    <n v="0.2"/>
    <n v="0"/>
    <n v="0.5"/>
    <n v="0"/>
    <n v="0.3"/>
    <n v="1"/>
    <n v="60"/>
    <n v="1"/>
    <n v="1.6666666666666666E-2"/>
    <n v="1.0620000000000001"/>
    <x v="5"/>
    <n v="0.42480000000000007"/>
  </r>
  <r>
    <n v="2"/>
    <x v="1"/>
    <n v="21"/>
    <x v="3"/>
    <x v="20"/>
    <x v="11"/>
    <n v="0.91199999999999992"/>
    <n v="0.2"/>
    <n v="0"/>
    <n v="0"/>
    <n v="0"/>
    <n v="1"/>
    <n v="0"/>
    <n v="1"/>
    <n v="120"/>
    <n v="0.5"/>
    <n v="8.3333333333333332E-3"/>
    <n v="1.1005000000000003"/>
    <x v="3"/>
    <n v="0.88040000000000029"/>
  </r>
  <r>
    <n v="2"/>
    <x v="1"/>
    <n v="22"/>
    <x v="3"/>
    <x v="21"/>
    <x v="11"/>
    <n v="0.91199999999999992"/>
    <n v="0.2"/>
    <n v="0"/>
    <n v="0"/>
    <n v="0"/>
    <n v="1"/>
    <n v="0"/>
    <n v="1"/>
    <n v="120"/>
    <n v="0.5"/>
    <n v="8.3333333333333332E-3"/>
    <n v="1.1005000000000003"/>
    <x v="3"/>
    <n v="0.88040000000000029"/>
  </r>
  <r>
    <n v="2"/>
    <x v="1"/>
    <n v="23"/>
    <x v="3"/>
    <x v="22"/>
    <x v="7"/>
    <n v="1.1832"/>
    <n v="0.2"/>
    <n v="0"/>
    <n v="0"/>
    <n v="0.2"/>
    <n v="0.8"/>
    <n v="0"/>
    <n v="1"/>
    <n v="60"/>
    <n v="1"/>
    <n v="1.6666666666666666E-2"/>
    <n v="1.4418000000000002"/>
    <x v="3"/>
    <n v="1.1534400000000002"/>
  </r>
  <r>
    <n v="2"/>
    <x v="1"/>
    <n v="24"/>
    <x v="3"/>
    <x v="23"/>
    <x v="7"/>
    <n v="1.1832"/>
    <n v="0.2"/>
    <n v="0"/>
    <n v="0"/>
    <n v="0.2"/>
    <n v="0.8"/>
    <n v="0"/>
    <n v="1"/>
    <n v="60"/>
    <n v="1"/>
    <n v="1.6666666666666666E-2"/>
    <n v="1.4418000000000002"/>
    <x v="3"/>
    <n v="1.1534400000000002"/>
  </r>
  <r>
    <n v="2"/>
    <x v="1"/>
    <n v="25"/>
    <x v="3"/>
    <x v="24"/>
    <x v="11"/>
    <n v="0.91199999999999992"/>
    <n v="0.2"/>
    <n v="0"/>
    <n v="0"/>
    <n v="0"/>
    <n v="1"/>
    <n v="0"/>
    <n v="1"/>
    <n v="40"/>
    <n v="1.5"/>
    <n v="2.5000000000000001E-2"/>
    <n v="0.92550000000000021"/>
    <x v="3"/>
    <n v="0.74040000000000017"/>
  </r>
  <r>
    <n v="2"/>
    <x v="1"/>
    <n v="26"/>
    <x v="3"/>
    <x v="25"/>
    <x v="11"/>
    <n v="1.0476000000000001"/>
    <n v="0.2"/>
    <n v="0"/>
    <n v="0"/>
    <n v="0.1"/>
    <n v="0.9"/>
    <n v="0"/>
    <n v="1"/>
    <n v="40"/>
    <n v="1.5"/>
    <n v="2.5000000000000001E-2"/>
    <n v="0.78990000000000005"/>
    <x v="3"/>
    <n v="0.63192000000000004"/>
  </r>
  <r>
    <n v="3"/>
    <x v="2"/>
    <n v="1"/>
    <x v="0"/>
    <x v="0"/>
    <x v="12"/>
    <n v="2.355"/>
    <n v="0.2"/>
    <n v="0"/>
    <n v="0"/>
    <n v="0.9"/>
    <n v="0"/>
    <n v="0.1"/>
    <n v="1"/>
    <n v="20"/>
    <n v="3"/>
    <n v="0.05"/>
    <n v="1.4950000000000003"/>
    <x v="5"/>
    <n v="0.5980000000000002"/>
  </r>
  <r>
    <n v="3"/>
    <x v="2"/>
    <n v="2"/>
    <x v="0"/>
    <x v="1"/>
    <x v="12"/>
    <n v="2.4089999999999998"/>
    <n v="0.2"/>
    <n v="0"/>
    <n v="0.2"/>
    <n v="0.7"/>
    <n v="0"/>
    <n v="0.1"/>
    <n v="0.99999999999999989"/>
    <n v="20"/>
    <n v="3"/>
    <n v="0.05"/>
    <n v="1.4410000000000005"/>
    <x v="5"/>
    <n v="0.57640000000000025"/>
  </r>
  <r>
    <n v="3"/>
    <x v="2"/>
    <n v="3"/>
    <x v="0"/>
    <x v="2"/>
    <x v="12"/>
    <n v="2.4900000000000002"/>
    <n v="0.2"/>
    <n v="0"/>
    <n v="0.5"/>
    <n v="0.4"/>
    <n v="0"/>
    <n v="0.1"/>
    <n v="1"/>
    <n v="20"/>
    <n v="3"/>
    <n v="0.05"/>
    <n v="1.36"/>
    <x v="5"/>
    <n v="0.54400000000000004"/>
  </r>
  <r>
    <n v="3"/>
    <x v="2"/>
    <n v="4"/>
    <x v="0"/>
    <x v="3"/>
    <x v="13"/>
    <n v="1.6806000000000005"/>
    <n v="0.2"/>
    <n v="0.1"/>
    <n v="0"/>
    <n v="0.4"/>
    <n v="0.1"/>
    <n v="0.4"/>
    <n v="1"/>
    <n v="60"/>
    <n v="1"/>
    <n v="1.6666666666666666E-2"/>
    <n v="1.0693999999999997"/>
    <x v="5"/>
    <n v="0.42775999999999992"/>
  </r>
  <r>
    <n v="3"/>
    <x v="2"/>
    <n v="5"/>
    <x v="0"/>
    <x v="4"/>
    <x v="13"/>
    <n v="1.8695999999999999"/>
    <n v="0.2"/>
    <n v="0.1"/>
    <n v="0.2"/>
    <n v="0.3"/>
    <n v="0.1"/>
    <n v="0.3"/>
    <n v="1"/>
    <n v="60"/>
    <n v="1"/>
    <n v="1.6666666666666666E-2"/>
    <n v="0.88040000000000029"/>
    <x v="5"/>
    <n v="0.35216000000000014"/>
  </r>
  <r>
    <n v="3"/>
    <x v="2"/>
    <n v="6"/>
    <x v="0"/>
    <x v="5"/>
    <x v="14"/>
    <n v="1.0790499999999998"/>
    <n v="0.1"/>
    <n v="0.1"/>
    <n v="0"/>
    <n v="0.75"/>
    <n v="0.05"/>
    <n v="0.1"/>
    <n v="1"/>
    <n v="30"/>
    <n v="2"/>
    <n v="3.3333333333333333E-2"/>
    <n v="2.0950000000000302E-2"/>
    <x v="5"/>
    <n v="8.3800000000001217E-3"/>
  </r>
  <r>
    <n v="3"/>
    <x v="2"/>
    <n v="7"/>
    <x v="0"/>
    <x v="6"/>
    <x v="14"/>
    <n v="1.1465500000000002"/>
    <n v="0.1"/>
    <n v="0.1"/>
    <n v="0.5"/>
    <n v="0.25"/>
    <n v="0.05"/>
    <n v="0.1"/>
    <n v="1"/>
    <n v="30"/>
    <n v="2"/>
    <n v="3.3333333333333333E-2"/>
    <n v="-4.6550000000000036E-2"/>
    <x v="5"/>
    <n v="-1.8620000000000015E-2"/>
  </r>
  <r>
    <n v="3"/>
    <x v="2"/>
    <n v="8"/>
    <x v="1"/>
    <x v="7"/>
    <x v="12"/>
    <n v="2.1580999999999997"/>
    <n v="0.2"/>
    <n v="0.1"/>
    <n v="0"/>
    <n v="0.75"/>
    <n v="0.05"/>
    <n v="0.1"/>
    <n v="1"/>
    <n v="15"/>
    <n v="4"/>
    <n v="6.6666666666666666E-2"/>
    <n v="1.5085666666666673"/>
    <x v="6"/>
    <n v="1.2822816666666672"/>
  </r>
  <r>
    <n v="3"/>
    <x v="2"/>
    <n v="9"/>
    <x v="1"/>
    <x v="8"/>
    <x v="12"/>
    <n v="2.86395"/>
    <n v="0.3"/>
    <n v="0.3"/>
    <n v="0"/>
    <n v="0.55000000000000004"/>
    <n v="0.05"/>
    <n v="0.1"/>
    <n v="1.0000000000000002"/>
    <n v="15"/>
    <n v="4"/>
    <n v="6.6666666666666666E-2"/>
    <n v="0.80271666666666708"/>
    <x v="6"/>
    <n v="0.68230916666666697"/>
  </r>
  <r>
    <n v="3"/>
    <x v="2"/>
    <n v="10"/>
    <x v="1"/>
    <x v="9"/>
    <x v="12"/>
    <n v="3.3384"/>
    <n v="0.3"/>
    <n v="0.1"/>
    <n v="0.25"/>
    <n v="0.5"/>
    <n v="0.05"/>
    <n v="0.1"/>
    <n v="1"/>
    <n v="15"/>
    <n v="4"/>
    <n v="6.6666666666666666E-2"/>
    <n v="0.32826666666666704"/>
    <x v="6"/>
    <n v="0.27902666666666698"/>
  </r>
  <r>
    <n v="3"/>
    <x v="2"/>
    <n v="11"/>
    <x v="1"/>
    <x v="10"/>
    <x v="12"/>
    <n v="2.1417000000000002"/>
    <n v="0.2"/>
    <n v="0.2"/>
    <n v="0.4"/>
    <n v="0.25"/>
    <n v="0.05"/>
    <n v="0.1"/>
    <n v="1.0000000000000002"/>
    <n v="10"/>
    <n v="6"/>
    <n v="0.1"/>
    <n v="1.1583000000000001"/>
    <x v="6"/>
    <n v="0.98455500000000007"/>
  </r>
  <r>
    <n v="3"/>
    <x v="2"/>
    <n v="12"/>
    <x v="1"/>
    <x v="11"/>
    <x v="15"/>
    <n v="3.2935500000000002"/>
    <n v="0.3"/>
    <n v="0.2"/>
    <n v="0.6"/>
    <n v="0.05"/>
    <n v="0.05"/>
    <n v="0.1"/>
    <n v="1.0000000000000002"/>
    <n v="10"/>
    <n v="6"/>
    <n v="0.1"/>
    <n v="1.4731166666666669"/>
    <x v="6"/>
    <n v="1.2521491666666669"/>
  </r>
  <r>
    <n v="3"/>
    <x v="2"/>
    <n v="13"/>
    <x v="1"/>
    <x v="12"/>
    <x v="15"/>
    <n v="3.25305"/>
    <n v="0.3"/>
    <n v="0.2"/>
    <n v="0.5"/>
    <n v="0.15"/>
    <n v="0.05"/>
    <n v="0.1"/>
    <n v="1"/>
    <n v="10"/>
    <n v="6"/>
    <n v="0.1"/>
    <n v="1.5136166666666671"/>
    <x v="6"/>
    <n v="1.286574166666667"/>
  </r>
  <r>
    <n v="3"/>
    <x v="2"/>
    <n v="14"/>
    <x v="1"/>
    <x v="13"/>
    <x v="12"/>
    <n v="2.1580999999999997"/>
    <n v="0.2"/>
    <n v="0.1"/>
    <n v="0"/>
    <n v="0.75"/>
    <n v="0.05"/>
    <n v="0.1"/>
    <n v="1"/>
    <n v="15"/>
    <n v="4"/>
    <n v="6.6666666666666666E-2"/>
    <n v="1.5085666666666673"/>
    <x v="6"/>
    <n v="1.2822816666666672"/>
  </r>
  <r>
    <n v="3"/>
    <x v="2"/>
    <n v="15"/>
    <x v="1"/>
    <x v="14"/>
    <x v="12"/>
    <n v="2.0337000000000001"/>
    <n v="0.2"/>
    <n v="0.2"/>
    <n v="0"/>
    <n v="0.65"/>
    <n v="0.05"/>
    <n v="0.1"/>
    <n v="1.0000000000000002"/>
    <n v="15"/>
    <n v="4"/>
    <n v="6.6666666666666666E-2"/>
    <n v="1.6329666666666669"/>
    <x v="6"/>
    <n v="1.3880216666666669"/>
  </r>
  <r>
    <n v="3"/>
    <x v="2"/>
    <n v="16"/>
    <x v="1"/>
    <x v="15"/>
    <x v="16"/>
    <n v="3.3300000000000005"/>
    <n v="0.3"/>
    <n v="0"/>
    <n v="0.5"/>
    <n v="0.2"/>
    <n v="0"/>
    <n v="0.3"/>
    <n v="1"/>
    <n v="10"/>
    <n v="6"/>
    <n v="0.1"/>
    <n v="2.9033333333333338"/>
    <x v="6"/>
    <n v="2.4678333333333335"/>
  </r>
  <r>
    <n v="3"/>
    <x v="2"/>
    <n v="17"/>
    <x v="1"/>
    <x v="16"/>
    <x v="16"/>
    <n v="3.3459000000000008"/>
    <n v="0.3"/>
    <n v="0.1"/>
    <n v="0.5"/>
    <n v="0.2"/>
    <n v="0"/>
    <n v="0.2"/>
    <n v="1"/>
    <n v="10"/>
    <n v="6"/>
    <n v="0.1"/>
    <n v="2.8874333333333331"/>
    <x v="6"/>
    <n v="2.4543183333333332"/>
  </r>
  <r>
    <n v="3"/>
    <x v="2"/>
    <n v="18"/>
    <x v="2"/>
    <x v="17"/>
    <x v="12"/>
    <n v="1.3771500000000001"/>
    <n v="0.15"/>
    <n v="0.2"/>
    <n v="0"/>
    <n v="0.5"/>
    <n v="0"/>
    <n v="0.3"/>
    <n v="1"/>
    <n v="20"/>
    <n v="3"/>
    <n v="0.05"/>
    <n v="2.4728500000000002"/>
    <x v="1"/>
    <n v="1.3600675000000002"/>
  </r>
  <r>
    <n v="3"/>
    <x v="2"/>
    <n v="19"/>
    <x v="2"/>
    <x v="18"/>
    <x v="12"/>
    <n v="1.3771500000000001"/>
    <n v="0.15"/>
    <n v="0.2"/>
    <n v="0"/>
    <n v="0.5"/>
    <n v="0"/>
    <n v="0.3"/>
    <n v="1"/>
    <n v="20"/>
    <n v="3"/>
    <n v="0.05"/>
    <n v="2.4728500000000002"/>
    <x v="1"/>
    <n v="1.3600675000000002"/>
  </r>
  <r>
    <n v="3"/>
    <x v="2"/>
    <n v="20"/>
    <x v="2"/>
    <x v="19"/>
    <x v="17"/>
    <n v="0.91810000000000014"/>
    <n v="0.1"/>
    <n v="0.2"/>
    <n v="0"/>
    <n v="0.5"/>
    <n v="0"/>
    <n v="0.3"/>
    <n v="1"/>
    <n v="60"/>
    <n v="1"/>
    <n v="1.6666666666666666E-2"/>
    <n v="1.0985666666666667"/>
    <x v="1"/>
    <n v="0.6042116666666667"/>
  </r>
  <r>
    <n v="3"/>
    <x v="2"/>
    <n v="21"/>
    <x v="3"/>
    <x v="20"/>
    <x v="17"/>
    <n v="1.04"/>
    <n v="0.2"/>
    <n v="0"/>
    <n v="0"/>
    <n v="0"/>
    <n v="1"/>
    <n v="0"/>
    <n v="1"/>
    <n v="120"/>
    <n v="0.5"/>
    <n v="8.3333333333333332E-3"/>
    <n v="1.0683333333333336"/>
    <x v="7"/>
    <n v="0.80125000000000024"/>
  </r>
  <r>
    <n v="3"/>
    <x v="2"/>
    <n v="22"/>
    <x v="3"/>
    <x v="21"/>
    <x v="17"/>
    <n v="1.04"/>
    <n v="0.2"/>
    <n v="0"/>
    <n v="0"/>
    <n v="0"/>
    <n v="1"/>
    <n v="0"/>
    <n v="1"/>
    <n v="120"/>
    <n v="0.5"/>
    <n v="8.3333333333333332E-3"/>
    <n v="1.0683333333333336"/>
    <x v="7"/>
    <n v="0.80125000000000024"/>
  </r>
  <r>
    <n v="3"/>
    <x v="2"/>
    <n v="23"/>
    <x v="3"/>
    <x v="22"/>
    <x v="13"/>
    <n v="1.33"/>
    <n v="0.2"/>
    <n v="0"/>
    <n v="0"/>
    <n v="0.2"/>
    <n v="0.8"/>
    <n v="0"/>
    <n v="1"/>
    <n v="60"/>
    <n v="1"/>
    <n v="1.6666666666666666E-2"/>
    <n v="1.4200000000000002"/>
    <x v="7"/>
    <n v="1.0650000000000002"/>
  </r>
  <r>
    <n v="3"/>
    <x v="2"/>
    <n v="24"/>
    <x v="3"/>
    <x v="23"/>
    <x v="13"/>
    <n v="1.33"/>
    <n v="0.2"/>
    <n v="0"/>
    <n v="0"/>
    <n v="0.2"/>
    <n v="0.8"/>
    <n v="0"/>
    <n v="1"/>
    <n v="60"/>
    <n v="1"/>
    <n v="1.6666666666666666E-2"/>
    <n v="1.4200000000000002"/>
    <x v="7"/>
    <n v="1.0650000000000002"/>
  </r>
  <r>
    <n v="3"/>
    <x v="2"/>
    <n v="25"/>
    <x v="3"/>
    <x v="24"/>
    <x v="17"/>
    <n v="1.04"/>
    <n v="0.2"/>
    <n v="0"/>
    <n v="0"/>
    <n v="0"/>
    <n v="1"/>
    <n v="0"/>
    <n v="1"/>
    <n v="40"/>
    <n v="1.5"/>
    <n v="2.5000000000000001E-2"/>
    <n v="0.88500000000000012"/>
    <x v="7"/>
    <n v="0.66375000000000006"/>
  </r>
  <r>
    <n v="3"/>
    <x v="2"/>
    <n v="26"/>
    <x v="3"/>
    <x v="25"/>
    <x v="17"/>
    <n v="1.1850000000000003"/>
    <n v="0.2"/>
    <n v="0"/>
    <n v="0"/>
    <n v="0.1"/>
    <n v="0.9"/>
    <n v="0"/>
    <n v="1"/>
    <n v="40"/>
    <n v="1.5"/>
    <n v="2.5000000000000001E-2"/>
    <n v="0.73999999999999988"/>
    <x v="7"/>
    <n v="0.55499999999999994"/>
  </r>
  <r>
    <n v="4"/>
    <x v="3"/>
    <n v="1"/>
    <x v="0"/>
    <x v="0"/>
    <x v="18"/>
    <n v="3.0127999999999999"/>
    <n v="0.2"/>
    <n v="0"/>
    <n v="0"/>
    <n v="0.9"/>
    <n v="0"/>
    <n v="0.1"/>
    <n v="1"/>
    <n v="20"/>
    <n v="3"/>
    <n v="0.05"/>
    <n v="0.1372000000000006"/>
    <x v="1"/>
    <n v="7.5460000000000332E-2"/>
  </r>
  <r>
    <n v="4"/>
    <x v="3"/>
    <n v="2"/>
    <x v="0"/>
    <x v="1"/>
    <x v="18"/>
    <n v="3.2663999999999995"/>
    <n v="0.2"/>
    <n v="0"/>
    <n v="0.2"/>
    <n v="0.7"/>
    <n v="0"/>
    <n v="0.1"/>
    <n v="0.99999999999999989"/>
    <n v="20"/>
    <n v="3"/>
    <n v="0.05"/>
    <n v="-0.116399999999999"/>
    <x v="1"/>
    <n v="-6.4019999999999452E-2"/>
  </r>
  <r>
    <n v="4"/>
    <x v="3"/>
    <n v="3"/>
    <x v="0"/>
    <x v="2"/>
    <x v="18"/>
    <n v="3.6467999999999998"/>
    <n v="0.2"/>
    <n v="0"/>
    <n v="0.5"/>
    <n v="0.4"/>
    <n v="0"/>
    <n v="0.1"/>
    <n v="1"/>
    <n v="20"/>
    <n v="3"/>
    <n v="0.05"/>
    <n v="-0.4967999999999993"/>
    <x v="1"/>
    <n v="-0.27323999999999965"/>
  </r>
  <r>
    <n v="4"/>
    <x v="3"/>
    <n v="4"/>
    <x v="0"/>
    <x v="3"/>
    <x v="19"/>
    <n v="2.5934000000000008"/>
    <n v="0.2"/>
    <n v="0.1"/>
    <n v="0"/>
    <n v="0.4"/>
    <n v="0.1"/>
    <n v="0.4"/>
    <n v="1"/>
    <n v="60"/>
    <n v="1"/>
    <n v="1.6666666666666666E-2"/>
    <n v="-0.34340000000000048"/>
    <x v="1"/>
    <n v="-0.18887000000000029"/>
  </r>
  <r>
    <n v="4"/>
    <x v="3"/>
    <n v="5"/>
    <x v="0"/>
    <x v="4"/>
    <x v="19"/>
    <n v="2.9422000000000001"/>
    <n v="0.2"/>
    <n v="0.1"/>
    <n v="0.2"/>
    <n v="0.3"/>
    <n v="0.1"/>
    <n v="0.3"/>
    <n v="1"/>
    <n v="60"/>
    <n v="1"/>
    <n v="1.6666666666666666E-2"/>
    <n v="-0.69219999999999982"/>
    <x v="1"/>
    <n v="-0.38070999999999994"/>
  </r>
  <r>
    <n v="4"/>
    <x v="3"/>
    <n v="6"/>
    <x v="0"/>
    <x v="5"/>
    <x v="20"/>
    <n v="1.4680499999999999"/>
    <n v="0.1"/>
    <n v="0.1"/>
    <n v="0"/>
    <n v="0.75"/>
    <n v="0.05"/>
    <n v="0.1"/>
    <n v="1"/>
    <n v="30"/>
    <n v="2"/>
    <n v="3.3333333333333333E-2"/>
    <n v="-0.56804999999999972"/>
    <x v="1"/>
    <n v="-0.31242749999999986"/>
  </r>
  <r>
    <n v="4"/>
    <x v="3"/>
    <n v="7"/>
    <x v="0"/>
    <x v="6"/>
    <x v="20"/>
    <n v="1.7850499999999998"/>
    <n v="0.1"/>
    <n v="0.1"/>
    <n v="0.5"/>
    <n v="0.25"/>
    <n v="0.05"/>
    <n v="0.1"/>
    <n v="1"/>
    <n v="30"/>
    <n v="2"/>
    <n v="3.3333333333333333E-2"/>
    <n v="-0.88504999999999967"/>
    <x v="1"/>
    <n v="-0.48677749999999986"/>
  </r>
  <r>
    <n v="4"/>
    <x v="3"/>
    <n v="8"/>
    <x v="1"/>
    <x v="7"/>
    <x v="18"/>
    <n v="2.9360999999999997"/>
    <n v="0.2"/>
    <n v="0.1"/>
    <n v="0"/>
    <n v="0.75"/>
    <n v="0.05"/>
    <n v="0.1"/>
    <n v="1"/>
    <n v="15"/>
    <n v="4"/>
    <n v="6.6666666666666666E-2"/>
    <n v="6.3900000000000845E-2"/>
    <x v="8"/>
    <n v="5.7510000000000762E-2"/>
  </r>
  <r>
    <n v="4"/>
    <x v="3"/>
    <n v="9"/>
    <x v="1"/>
    <x v="8"/>
    <x v="18"/>
    <n v="4.3453499999999998"/>
    <n v="0.3"/>
    <n v="0.3"/>
    <n v="0"/>
    <n v="0.55000000000000004"/>
    <n v="0.05"/>
    <n v="0.1"/>
    <n v="1.0000000000000002"/>
    <n v="15"/>
    <n v="4"/>
    <n v="6.6666666666666666E-2"/>
    <n v="-1.3453499999999994"/>
    <x v="8"/>
    <n v="-1.2108149999999995"/>
  </r>
  <r>
    <n v="4"/>
    <x v="3"/>
    <n v="10"/>
    <x v="1"/>
    <x v="9"/>
    <x v="18"/>
    <n v="4.8796499999999998"/>
    <n v="0.3"/>
    <n v="0.1"/>
    <n v="0.25"/>
    <n v="0.5"/>
    <n v="0.05"/>
    <n v="0.1"/>
    <n v="1"/>
    <n v="15"/>
    <n v="4"/>
    <n v="6.6666666666666666E-2"/>
    <n v="-1.8796499999999994"/>
    <x v="8"/>
    <n v="-1.6916849999999994"/>
  </r>
  <r>
    <n v="4"/>
    <x v="3"/>
    <n v="11"/>
    <x v="1"/>
    <x v="10"/>
    <x v="18"/>
    <n v="3.4237000000000002"/>
    <n v="0.2"/>
    <n v="0.2"/>
    <n v="0.4"/>
    <n v="0.25"/>
    <n v="0.05"/>
    <n v="0.1"/>
    <n v="1.0000000000000002"/>
    <n v="10"/>
    <n v="6"/>
    <n v="0.1"/>
    <n v="-0.72369999999999968"/>
    <x v="8"/>
    <n v="-0.65132999999999974"/>
  </r>
  <r>
    <n v="4"/>
    <x v="3"/>
    <n v="12"/>
    <x v="1"/>
    <x v="11"/>
    <x v="21"/>
    <n v="5.5159499999999992"/>
    <n v="0.3"/>
    <n v="0.2"/>
    <n v="0.6"/>
    <n v="0.05"/>
    <n v="0.05"/>
    <n v="0.1"/>
    <n v="1.0000000000000002"/>
    <n v="10"/>
    <n v="6"/>
    <n v="0.1"/>
    <n v="-1.6159499999999984"/>
    <x v="8"/>
    <n v="-1.4543549999999987"/>
  </r>
  <r>
    <n v="4"/>
    <x v="3"/>
    <n v="13"/>
    <x v="1"/>
    <x v="12"/>
    <x v="21"/>
    <n v="5.3257499999999993"/>
    <n v="0.3"/>
    <n v="0.2"/>
    <n v="0.5"/>
    <n v="0.15"/>
    <n v="0.05"/>
    <n v="0.1"/>
    <n v="1"/>
    <n v="10"/>
    <n v="6"/>
    <n v="0.1"/>
    <n v="-1.4257499999999985"/>
    <x v="8"/>
    <n v="-1.2831749999999986"/>
  </r>
  <r>
    <n v="4"/>
    <x v="3"/>
    <n v="14"/>
    <x v="1"/>
    <x v="13"/>
    <x v="18"/>
    <n v="2.9360999999999997"/>
    <n v="0.2"/>
    <n v="0.1"/>
    <n v="0"/>
    <n v="0.75"/>
    <n v="0.05"/>
    <n v="0.1"/>
    <n v="1"/>
    <n v="15"/>
    <n v="4"/>
    <n v="6.6666666666666666E-2"/>
    <n v="6.3900000000000845E-2"/>
    <x v="8"/>
    <n v="5.7510000000000762E-2"/>
  </r>
  <r>
    <n v="4"/>
    <x v="3"/>
    <n v="15"/>
    <x v="1"/>
    <x v="14"/>
    <x v="18"/>
    <n v="2.9165000000000001"/>
    <n v="0.2"/>
    <n v="0.2"/>
    <n v="0"/>
    <n v="0.65"/>
    <n v="0.05"/>
    <n v="0.1"/>
    <n v="1.0000000000000002"/>
    <n v="15"/>
    <n v="4"/>
    <n v="6.6666666666666666E-2"/>
    <n v="8.3500000000000463E-2"/>
    <x v="8"/>
    <n v="7.5150000000000425E-2"/>
  </r>
  <r>
    <n v="4"/>
    <x v="3"/>
    <n v="16"/>
    <x v="1"/>
    <x v="15"/>
    <x v="22"/>
    <n v="5.1845999999999997"/>
    <n v="0.3"/>
    <n v="0"/>
    <n v="0.5"/>
    <n v="0.2"/>
    <n v="0"/>
    <n v="0.3"/>
    <n v="1"/>
    <n v="10"/>
    <n v="6"/>
    <n v="0.1"/>
    <n v="-8.4599999999998787E-2"/>
    <x v="8"/>
    <n v="-7.6139999999998917E-2"/>
  </r>
  <r>
    <n v="4"/>
    <x v="3"/>
    <n v="17"/>
    <x v="1"/>
    <x v="16"/>
    <x v="22"/>
    <n v="5.298"/>
    <n v="0.3"/>
    <n v="0.1"/>
    <n v="0.5"/>
    <n v="0.2"/>
    <n v="0"/>
    <n v="0.2"/>
    <n v="1"/>
    <n v="10"/>
    <n v="6"/>
    <n v="0.1"/>
    <n v="-0.19799999999999918"/>
    <x v="8"/>
    <n v="-0.17819999999999928"/>
  </r>
  <r>
    <n v="4"/>
    <x v="3"/>
    <n v="18"/>
    <x v="2"/>
    <x v="17"/>
    <x v="18"/>
    <n v="2.0874000000000001"/>
    <n v="0.15"/>
    <n v="0.2"/>
    <n v="0"/>
    <n v="0.5"/>
    <n v="0"/>
    <n v="0.3"/>
    <n v="1"/>
    <n v="20"/>
    <n v="3"/>
    <n v="0.05"/>
    <n v="1.0626000000000004"/>
    <x v="9"/>
    <n v="0.74382000000000026"/>
  </r>
  <r>
    <n v="4"/>
    <x v="3"/>
    <n v="19"/>
    <x v="2"/>
    <x v="18"/>
    <x v="18"/>
    <n v="2.0874000000000001"/>
    <n v="0.15"/>
    <n v="0.2"/>
    <n v="0"/>
    <n v="0.5"/>
    <n v="0"/>
    <n v="0.3"/>
    <n v="1"/>
    <n v="20"/>
    <n v="3"/>
    <n v="0.05"/>
    <n v="1.0626000000000004"/>
    <x v="9"/>
    <n v="0.74382000000000026"/>
  </r>
  <r>
    <n v="4"/>
    <x v="3"/>
    <n v="20"/>
    <x v="2"/>
    <x v="19"/>
    <x v="23"/>
    <n v="1.3916000000000002"/>
    <n v="0.1"/>
    <n v="0.2"/>
    <n v="0"/>
    <n v="0.5"/>
    <n v="0"/>
    <n v="0.3"/>
    <n v="1"/>
    <n v="60"/>
    <n v="1"/>
    <n v="1.6666666666666666E-2"/>
    <n v="0.25840000000000007"/>
    <x v="9"/>
    <n v="0.18088000000000004"/>
  </r>
  <r>
    <n v="4"/>
    <x v="3"/>
    <n v="21"/>
    <x v="3"/>
    <x v="20"/>
    <x v="23"/>
    <n v="1.9660000000000002"/>
    <n v="0.2"/>
    <n v="0"/>
    <n v="0"/>
    <n v="0"/>
    <n v="1"/>
    <n v="0"/>
    <n v="1"/>
    <n v="120"/>
    <n v="0.5"/>
    <n v="8.3333333333333332E-3"/>
    <n v="-0.24099999999999994"/>
    <x v="8"/>
    <n v="-0.21689999999999995"/>
  </r>
  <r>
    <n v="4"/>
    <x v="3"/>
    <n v="22"/>
    <x v="3"/>
    <x v="21"/>
    <x v="23"/>
    <n v="1.9660000000000002"/>
    <n v="0.2"/>
    <n v="0"/>
    <n v="0"/>
    <n v="0"/>
    <n v="1"/>
    <n v="0"/>
    <n v="1"/>
    <n v="120"/>
    <n v="0.5"/>
    <n v="8.3333333333333332E-3"/>
    <n v="-0.24099999999999994"/>
    <x v="8"/>
    <n v="-0.21689999999999995"/>
  </r>
  <r>
    <n v="4"/>
    <x v="3"/>
    <n v="23"/>
    <x v="3"/>
    <x v="22"/>
    <x v="19"/>
    <n v="2.1944000000000004"/>
    <n v="0.2"/>
    <n v="0"/>
    <n v="0"/>
    <n v="0.2"/>
    <n v="0.8"/>
    <n v="0"/>
    <n v="1"/>
    <n v="60"/>
    <n v="1"/>
    <n v="1.6666666666666666E-2"/>
    <n v="5.5600000000000011E-2"/>
    <x v="8"/>
    <n v="5.0040000000000008E-2"/>
  </r>
  <r>
    <n v="4"/>
    <x v="3"/>
    <n v="24"/>
    <x v="3"/>
    <x v="23"/>
    <x v="19"/>
    <n v="2.1944000000000004"/>
    <n v="0.2"/>
    <n v="0"/>
    <n v="0"/>
    <n v="0.2"/>
    <n v="0.8"/>
    <n v="0"/>
    <n v="1"/>
    <n v="60"/>
    <n v="1"/>
    <n v="1.6666666666666666E-2"/>
    <n v="5.5600000000000011E-2"/>
    <x v="8"/>
    <n v="5.0040000000000008E-2"/>
  </r>
  <r>
    <n v="4"/>
    <x v="3"/>
    <n v="25"/>
    <x v="3"/>
    <x v="24"/>
    <x v="23"/>
    <n v="1.9660000000000002"/>
    <n v="0.2"/>
    <n v="0"/>
    <n v="0"/>
    <n v="0"/>
    <n v="1"/>
    <n v="0"/>
    <n v="1"/>
    <n v="40"/>
    <n v="1.5"/>
    <n v="2.5000000000000001E-2"/>
    <n v="-0.3909999999999999"/>
    <x v="8"/>
    <n v="-0.35189999999999994"/>
  </r>
  <r>
    <n v="4"/>
    <x v="3"/>
    <n v="26"/>
    <x v="3"/>
    <x v="25"/>
    <x v="23"/>
    <n v="2.0802"/>
    <n v="0.2"/>
    <n v="0"/>
    <n v="0"/>
    <n v="0.1"/>
    <n v="0.9"/>
    <n v="0"/>
    <n v="1"/>
    <n v="40"/>
    <n v="1.5"/>
    <n v="2.5000000000000001E-2"/>
    <n v="-0.50519999999999976"/>
    <x v="8"/>
    <n v="-0.45467999999999981"/>
  </r>
  <r>
    <n v="5"/>
    <x v="4"/>
    <n v="1"/>
    <x v="0"/>
    <x v="0"/>
    <x v="24"/>
    <n v="2.9234000000000004"/>
    <n v="0.2"/>
    <n v="0"/>
    <n v="0"/>
    <n v="0.9"/>
    <n v="0"/>
    <n v="0.1"/>
    <n v="1"/>
    <n v="20"/>
    <n v="3"/>
    <n v="0.05"/>
    <n v="0.40159999999999935"/>
    <x v="10"/>
    <n v="0.20079999999999967"/>
  </r>
  <r>
    <n v="5"/>
    <x v="4"/>
    <n v="2"/>
    <x v="0"/>
    <x v="1"/>
    <x v="24"/>
    <n v="3.0942000000000003"/>
    <n v="0.2"/>
    <n v="0"/>
    <n v="0.2"/>
    <n v="0.7"/>
    <n v="0"/>
    <n v="0.1"/>
    <n v="0.99999999999999989"/>
    <n v="20"/>
    <n v="3"/>
    <n v="0.05"/>
    <n v="0.23079999999999951"/>
    <x v="10"/>
    <n v="0.11539999999999975"/>
  </r>
  <r>
    <n v="5"/>
    <x v="4"/>
    <n v="3"/>
    <x v="0"/>
    <x v="2"/>
    <x v="24"/>
    <n v="3.3504000000000005"/>
    <n v="0.2"/>
    <n v="0"/>
    <n v="0.5"/>
    <n v="0.4"/>
    <n v="0"/>
    <n v="0.1"/>
    <n v="1"/>
    <n v="20"/>
    <n v="3"/>
    <n v="0.05"/>
    <n v="-2.54000000000007E-2"/>
    <x v="10"/>
    <n v="-1.270000000000035E-2"/>
  </r>
  <r>
    <n v="5"/>
    <x v="4"/>
    <n v="4"/>
    <x v="0"/>
    <x v="3"/>
    <x v="25"/>
    <n v="2.4140000000000001"/>
    <n v="0.2"/>
    <n v="0.1"/>
    <n v="0"/>
    <n v="0.4"/>
    <n v="0.1"/>
    <n v="0.4"/>
    <n v="1"/>
    <n v="60"/>
    <n v="1"/>
    <n v="1.6666666666666666E-2"/>
    <n v="-3.9000000000000257E-2"/>
    <x v="10"/>
    <n v="-1.9500000000000128E-2"/>
  </r>
  <r>
    <n v="5"/>
    <x v="4"/>
    <n v="5"/>
    <x v="0"/>
    <x v="4"/>
    <x v="25"/>
    <n v="2.7094000000000005"/>
    <n v="0.2"/>
    <n v="0.1"/>
    <n v="0.2"/>
    <n v="0.3"/>
    <n v="0.1"/>
    <n v="0.3"/>
    <n v="1"/>
    <n v="60"/>
    <n v="1"/>
    <n v="1.6666666666666666E-2"/>
    <n v="-0.33440000000000059"/>
    <x v="10"/>
    <n v="-0.16720000000000029"/>
  </r>
  <r>
    <n v="5"/>
    <x v="4"/>
    <n v="6"/>
    <x v="0"/>
    <x v="5"/>
    <x v="26"/>
    <n v="1.4226000000000001"/>
    <n v="0.1"/>
    <n v="0.1"/>
    <n v="0"/>
    <n v="0.75"/>
    <n v="0.05"/>
    <n v="0.1"/>
    <n v="1"/>
    <n v="30"/>
    <n v="2"/>
    <n v="3.3333333333333333E-2"/>
    <n v="-0.47260000000000013"/>
    <x v="10"/>
    <n v="-0.23630000000000007"/>
  </r>
  <r>
    <n v="5"/>
    <x v="4"/>
    <n v="7"/>
    <x v="0"/>
    <x v="6"/>
    <x v="26"/>
    <n v="1.6361000000000001"/>
    <n v="0.1"/>
    <n v="0.1"/>
    <n v="0.5"/>
    <n v="0.25"/>
    <n v="0.05"/>
    <n v="0.1"/>
    <n v="1"/>
    <n v="30"/>
    <n v="2"/>
    <n v="3.3333333333333333E-2"/>
    <n v="-0.68610000000000015"/>
    <x v="10"/>
    <n v="-0.34305000000000008"/>
  </r>
  <r>
    <n v="5"/>
    <x v="4"/>
    <n v="8"/>
    <x v="1"/>
    <x v="7"/>
    <x v="24"/>
    <n v="2.8452000000000002"/>
    <n v="0.2"/>
    <n v="0.1"/>
    <n v="0"/>
    <n v="0.75"/>
    <n v="0.05"/>
    <n v="0.1"/>
    <n v="1"/>
    <n v="15"/>
    <n v="4"/>
    <n v="6.6666666666666666E-2"/>
    <n v="0.32146666666666635"/>
    <x v="6"/>
    <n v="0.27324666666666636"/>
  </r>
  <r>
    <n v="5"/>
    <x v="4"/>
    <n v="9"/>
    <x v="1"/>
    <x v="8"/>
    <x v="24"/>
    <n v="4.2054"/>
    <n v="0.3"/>
    <n v="0.3"/>
    <n v="0"/>
    <n v="0.55000000000000004"/>
    <n v="0.05"/>
    <n v="0.1"/>
    <n v="1.0000000000000002"/>
    <n v="15"/>
    <n v="4"/>
    <n v="6.6666666666666666E-2"/>
    <n v="-1.0387333333333335"/>
    <x v="6"/>
    <n v="-0.8829233333333335"/>
  </r>
  <r>
    <n v="5"/>
    <x v="4"/>
    <n v="10"/>
    <x v="1"/>
    <x v="9"/>
    <x v="24"/>
    <n v="4.58805"/>
    <n v="0.3"/>
    <n v="0.1"/>
    <n v="0.25"/>
    <n v="0.5"/>
    <n v="0.05"/>
    <n v="0.1"/>
    <n v="1"/>
    <n v="15"/>
    <n v="4"/>
    <n v="6.6666666666666666E-2"/>
    <n v="-1.4213833333333334"/>
    <x v="6"/>
    <n v="-1.2081758333333334"/>
  </r>
  <r>
    <n v="5"/>
    <x v="4"/>
    <n v="11"/>
    <x v="1"/>
    <x v="10"/>
    <x v="24"/>
    <n v="3.1660000000000004"/>
    <n v="0.2"/>
    <n v="0.2"/>
    <n v="0.4"/>
    <n v="0.25"/>
    <n v="0.05"/>
    <n v="0.1"/>
    <n v="1.0000000000000002"/>
    <n v="10"/>
    <n v="6"/>
    <n v="0.1"/>
    <n v="-0.31600000000000061"/>
    <x v="6"/>
    <n v="-0.26860000000000051"/>
  </r>
  <r>
    <n v="5"/>
    <x v="4"/>
    <n v="12"/>
    <x v="1"/>
    <x v="11"/>
    <x v="27"/>
    <n v="5.0052000000000003"/>
    <n v="0.3"/>
    <n v="0.2"/>
    <n v="0.6"/>
    <n v="0.05"/>
    <n v="0.05"/>
    <n v="0.1"/>
    <n v="1.0000000000000002"/>
    <n v="10"/>
    <n v="6"/>
    <n v="0.1"/>
    <n v="-0.88853333333333395"/>
    <x v="6"/>
    <n v="-0.75525333333333389"/>
  </r>
  <r>
    <n v="5"/>
    <x v="4"/>
    <n v="13"/>
    <x v="1"/>
    <x v="12"/>
    <x v="27"/>
    <n v="4.8771000000000004"/>
    <n v="0.3"/>
    <n v="0.2"/>
    <n v="0.5"/>
    <n v="0.15"/>
    <n v="0.05"/>
    <n v="0.1"/>
    <n v="1"/>
    <n v="10"/>
    <n v="6"/>
    <n v="0.1"/>
    <n v="-0.76043333333333407"/>
    <x v="6"/>
    <n v="-0.64636833333333399"/>
  </r>
  <r>
    <n v="5"/>
    <x v="4"/>
    <n v="14"/>
    <x v="1"/>
    <x v="13"/>
    <x v="24"/>
    <n v="2.8452000000000002"/>
    <n v="0.2"/>
    <n v="0.1"/>
    <n v="0"/>
    <n v="0.75"/>
    <n v="0.05"/>
    <n v="0.1"/>
    <n v="1"/>
    <n v="15"/>
    <n v="4"/>
    <n v="6.6666666666666666E-2"/>
    <n v="0.32146666666666635"/>
    <x v="6"/>
    <n v="0.27324666666666636"/>
  </r>
  <r>
    <n v="5"/>
    <x v="4"/>
    <n v="15"/>
    <x v="1"/>
    <x v="14"/>
    <x v="24"/>
    <n v="2.8244000000000002"/>
    <n v="0.2"/>
    <n v="0.2"/>
    <n v="0"/>
    <n v="0.65"/>
    <n v="0.05"/>
    <n v="0.1"/>
    <n v="1.0000000000000002"/>
    <n v="15"/>
    <n v="4"/>
    <n v="6.6666666666666666E-2"/>
    <n v="0.34226666666666627"/>
    <x v="6"/>
    <n v="0.29092666666666633"/>
  </r>
  <r>
    <n v="5"/>
    <x v="4"/>
    <n v="16"/>
    <x v="1"/>
    <x v="15"/>
    <x v="28"/>
    <n v="4.6517999999999997"/>
    <n v="0.3"/>
    <n v="0"/>
    <n v="0.5"/>
    <n v="0.2"/>
    <n v="0"/>
    <n v="0.3"/>
    <n v="1"/>
    <n v="10"/>
    <n v="6"/>
    <n v="0.1"/>
    <n v="0.73153333333333326"/>
    <x v="6"/>
    <n v="0.62180333333333326"/>
  </r>
  <r>
    <n v="5"/>
    <x v="4"/>
    <n v="17"/>
    <x v="1"/>
    <x v="16"/>
    <x v="28"/>
    <n v="4.8075000000000001"/>
    <n v="0.3"/>
    <n v="0.1"/>
    <n v="0.5"/>
    <n v="0.2"/>
    <n v="0"/>
    <n v="0.2"/>
    <n v="1"/>
    <n v="10"/>
    <n v="6"/>
    <n v="0.1"/>
    <n v="0.57583333333333286"/>
    <x v="6"/>
    <n v="0.48945833333333294"/>
  </r>
  <r>
    <n v="5"/>
    <x v="4"/>
    <n v="18"/>
    <x v="2"/>
    <x v="17"/>
    <x v="24"/>
    <n v="1.97445"/>
    <n v="0.15"/>
    <n v="0.2"/>
    <n v="0"/>
    <n v="0.5"/>
    <n v="0"/>
    <n v="0.3"/>
    <n v="1"/>
    <n v="20"/>
    <n v="3"/>
    <n v="0.05"/>
    <n v="1.3505499999999997"/>
    <x v="3"/>
    <n v="1.0804399999999998"/>
  </r>
  <r>
    <n v="5"/>
    <x v="4"/>
    <n v="19"/>
    <x v="2"/>
    <x v="18"/>
    <x v="24"/>
    <n v="1.97445"/>
    <n v="0.15"/>
    <n v="0.2"/>
    <n v="0"/>
    <n v="0.5"/>
    <n v="0"/>
    <n v="0.3"/>
    <n v="1"/>
    <n v="20"/>
    <n v="3"/>
    <n v="0.05"/>
    <n v="1.3505499999999997"/>
    <x v="3"/>
    <n v="1.0804399999999998"/>
  </r>
  <r>
    <n v="5"/>
    <x v="4"/>
    <n v="20"/>
    <x v="2"/>
    <x v="19"/>
    <x v="29"/>
    <n v="1.3163"/>
    <n v="0.1"/>
    <n v="0.2"/>
    <n v="0"/>
    <n v="0.5"/>
    <n v="0"/>
    <n v="0.3"/>
    <n v="1"/>
    <n v="60"/>
    <n v="1"/>
    <n v="1.6666666666666666E-2"/>
    <n v="0.42536666666666656"/>
    <x v="3"/>
    <n v="0.34029333333333328"/>
  </r>
  <r>
    <n v="5"/>
    <x v="4"/>
    <n v="21"/>
    <x v="3"/>
    <x v="20"/>
    <x v="29"/>
    <n v="1.9000000000000001"/>
    <n v="0.2"/>
    <n v="0"/>
    <n v="0"/>
    <n v="0"/>
    <n v="1"/>
    <n v="0"/>
    <n v="1"/>
    <n v="120"/>
    <n v="0.5"/>
    <n v="8.3333333333333332E-3"/>
    <n v="-7.9166666666666885E-2"/>
    <x v="11"/>
    <n v="-7.5208333333333544E-2"/>
  </r>
  <r>
    <n v="5"/>
    <x v="4"/>
    <n v="22"/>
    <x v="3"/>
    <x v="21"/>
    <x v="29"/>
    <n v="1.9000000000000001"/>
    <n v="0.2"/>
    <n v="0"/>
    <n v="0"/>
    <n v="0"/>
    <n v="1"/>
    <n v="0"/>
    <n v="1"/>
    <n v="120"/>
    <n v="0.5"/>
    <n v="8.3333333333333332E-3"/>
    <n v="-7.9166666666666885E-2"/>
    <x v="11"/>
    <n v="-7.5208333333333544E-2"/>
  </r>
  <r>
    <n v="5"/>
    <x v="4"/>
    <n v="23"/>
    <x v="3"/>
    <x v="22"/>
    <x v="25"/>
    <n v="2.1295999999999999"/>
    <n v="0.2"/>
    <n v="0"/>
    <n v="0"/>
    <n v="0.2"/>
    <n v="0.8"/>
    <n v="0"/>
    <n v="1"/>
    <n v="60"/>
    <n v="1"/>
    <n v="1.6666666666666666E-2"/>
    <n v="0.24539999999999995"/>
    <x v="11"/>
    <n v="0.23312999999999995"/>
  </r>
  <r>
    <n v="5"/>
    <x v="4"/>
    <n v="24"/>
    <x v="3"/>
    <x v="23"/>
    <x v="25"/>
    <n v="2.1295999999999999"/>
    <n v="0.2"/>
    <n v="0"/>
    <n v="0"/>
    <n v="0.2"/>
    <n v="0.8"/>
    <n v="0"/>
    <n v="1"/>
    <n v="60"/>
    <n v="1"/>
    <n v="1.6666666666666666E-2"/>
    <n v="0.24539999999999995"/>
    <x v="11"/>
    <n v="0.23312999999999995"/>
  </r>
  <r>
    <n v="5"/>
    <x v="4"/>
    <n v="25"/>
    <x v="3"/>
    <x v="24"/>
    <x v="29"/>
    <n v="1.9000000000000001"/>
    <n v="0.2"/>
    <n v="0"/>
    <n v="0"/>
    <n v="0"/>
    <n v="1"/>
    <n v="0"/>
    <n v="1"/>
    <n v="40"/>
    <n v="1.5"/>
    <n v="2.5000000000000001E-2"/>
    <n v="-0.23750000000000024"/>
    <x v="11"/>
    <n v="-0.22562500000000021"/>
  </r>
  <r>
    <n v="5"/>
    <x v="4"/>
    <n v="26"/>
    <x v="3"/>
    <x v="25"/>
    <x v="29"/>
    <n v="2.0148000000000006"/>
    <n v="0.2"/>
    <n v="0"/>
    <n v="0"/>
    <n v="0.1"/>
    <n v="0.9"/>
    <n v="0"/>
    <n v="1"/>
    <n v="40"/>
    <n v="1.5"/>
    <n v="2.5000000000000001E-2"/>
    <n v="-0.35230000000000072"/>
    <x v="11"/>
    <n v="-0.33468500000000068"/>
  </r>
  <r>
    <n v="6"/>
    <x v="5"/>
    <n v="1"/>
    <x v="0"/>
    <x v="0"/>
    <x v="30"/>
    <n v="1.9500000000000004"/>
    <n v="0.2"/>
    <n v="0"/>
    <n v="0"/>
    <n v="0.9"/>
    <n v="0"/>
    <n v="0.1"/>
    <n v="1"/>
    <n v="20"/>
    <n v="3"/>
    <n v="0.05"/>
    <n v="0.84999999999999976"/>
    <x v="5"/>
    <n v="0.33999999999999991"/>
  </r>
  <r>
    <n v="6"/>
    <x v="5"/>
    <n v="2"/>
    <x v="0"/>
    <x v="1"/>
    <x v="30"/>
    <n v="2.0552000000000001"/>
    <n v="0.2"/>
    <n v="0"/>
    <n v="0.2"/>
    <n v="0.7"/>
    <n v="0"/>
    <n v="0.1"/>
    <n v="0.99999999999999989"/>
    <n v="20"/>
    <n v="3"/>
    <n v="0.05"/>
    <n v="0.74480000000000002"/>
    <x v="5"/>
    <n v="0.29792000000000002"/>
  </r>
  <r>
    <n v="6"/>
    <x v="5"/>
    <n v="3"/>
    <x v="0"/>
    <x v="2"/>
    <x v="30"/>
    <n v="2.2130000000000005"/>
    <n v="0.2"/>
    <n v="0"/>
    <n v="0.5"/>
    <n v="0.4"/>
    <n v="0"/>
    <n v="0.1"/>
    <n v="1"/>
    <n v="20"/>
    <n v="3"/>
    <n v="0.05"/>
    <n v="0.58699999999999963"/>
    <x v="5"/>
    <n v="0.23479999999999987"/>
  </r>
  <r>
    <n v="6"/>
    <x v="5"/>
    <n v="4"/>
    <x v="0"/>
    <x v="3"/>
    <x v="31"/>
    <n v="1.4080000000000004"/>
    <n v="0.2"/>
    <n v="0.1"/>
    <n v="0"/>
    <n v="0.4"/>
    <n v="0.1"/>
    <n v="0.4"/>
    <n v="1"/>
    <n v="60"/>
    <n v="1"/>
    <n v="1.6666666666666666E-2"/>
    <n v="0.59199999999999964"/>
    <x v="5"/>
    <n v="0.23679999999999987"/>
  </r>
  <r>
    <n v="6"/>
    <x v="5"/>
    <n v="5"/>
    <x v="0"/>
    <x v="4"/>
    <x v="31"/>
    <n v="1.6232"/>
    <n v="0.2"/>
    <n v="0.1"/>
    <n v="0.2"/>
    <n v="0.3"/>
    <n v="0.1"/>
    <n v="0.3"/>
    <n v="1"/>
    <n v="60"/>
    <n v="1"/>
    <n v="1.6666666666666666E-2"/>
    <n v="0.37680000000000002"/>
    <x v="5"/>
    <n v="0.15072000000000002"/>
  </r>
  <r>
    <n v="6"/>
    <x v="5"/>
    <n v="6"/>
    <x v="0"/>
    <x v="5"/>
    <x v="32"/>
    <n v="0.8973000000000001"/>
    <n v="0.1"/>
    <n v="0.1"/>
    <n v="0"/>
    <n v="0.75"/>
    <n v="0.05"/>
    <n v="0.1"/>
    <n v="1"/>
    <n v="30"/>
    <n v="2"/>
    <n v="3.3333333333333333E-2"/>
    <n v="-9.7300000000000109E-2"/>
    <x v="5"/>
    <n v="-3.8920000000000045E-2"/>
  </r>
  <r>
    <n v="6"/>
    <x v="5"/>
    <n v="7"/>
    <x v="0"/>
    <x v="6"/>
    <x v="32"/>
    <n v="1.0288000000000002"/>
    <n v="0.1"/>
    <n v="0.1"/>
    <n v="0.5"/>
    <n v="0.25"/>
    <n v="0.05"/>
    <n v="0.1"/>
    <n v="1"/>
    <n v="30"/>
    <n v="2"/>
    <n v="3.3333333333333333E-2"/>
    <n v="-0.22880000000000017"/>
    <x v="5"/>
    <n v="-9.1520000000000074E-2"/>
  </r>
  <r>
    <n v="6"/>
    <x v="5"/>
    <n v="8"/>
    <x v="1"/>
    <x v="7"/>
    <x v="30"/>
    <n v="1.7946000000000002"/>
    <n v="0.2"/>
    <n v="0.1"/>
    <n v="0"/>
    <n v="0.75"/>
    <n v="0.05"/>
    <n v="0.1"/>
    <n v="1"/>
    <n v="15"/>
    <n v="4"/>
    <n v="6.6666666666666666E-2"/>
    <n v="0.87206666666666666"/>
    <x v="4"/>
    <n v="0.52323999999999993"/>
  </r>
  <r>
    <n v="6"/>
    <x v="5"/>
    <n v="9"/>
    <x v="1"/>
    <x v="8"/>
    <x v="30"/>
    <n v="2.3955000000000002"/>
    <n v="0.3"/>
    <n v="0.3"/>
    <n v="0"/>
    <n v="0.55000000000000004"/>
    <n v="0.05"/>
    <n v="0.1"/>
    <n v="1.0000000000000002"/>
    <n v="15"/>
    <n v="4"/>
    <n v="6.6666666666666666E-2"/>
    <n v="0.27116666666666667"/>
    <x v="4"/>
    <n v="0.16269999999999998"/>
  </r>
  <r>
    <n v="6"/>
    <x v="5"/>
    <n v="10"/>
    <x v="1"/>
    <x v="9"/>
    <x v="30"/>
    <n v="2.8891499999999999"/>
    <n v="0.3"/>
    <n v="0.1"/>
    <n v="0.25"/>
    <n v="0.5"/>
    <n v="0.05"/>
    <n v="0.1"/>
    <n v="1"/>
    <n v="15"/>
    <n v="4"/>
    <n v="6.6666666666666666E-2"/>
    <n v="-0.22248333333333303"/>
    <x v="4"/>
    <n v="-0.1334899999999998"/>
  </r>
  <r>
    <n v="6"/>
    <x v="5"/>
    <n v="11"/>
    <x v="1"/>
    <x v="10"/>
    <x v="30"/>
    <n v="1.9062000000000001"/>
    <n v="0.2"/>
    <n v="0.2"/>
    <n v="0.4"/>
    <n v="0.25"/>
    <n v="0.05"/>
    <n v="0.1"/>
    <n v="1.0000000000000002"/>
    <n v="10"/>
    <n v="6"/>
    <n v="0.1"/>
    <n v="0.49380000000000002"/>
    <x v="4"/>
    <n v="0.29627999999999999"/>
  </r>
  <r>
    <n v="6"/>
    <x v="5"/>
    <n v="12"/>
    <x v="1"/>
    <x v="11"/>
    <x v="33"/>
    <n v="3.0170999999999997"/>
    <n v="0.3"/>
    <n v="0.2"/>
    <n v="0.6"/>
    <n v="0.05"/>
    <n v="0.05"/>
    <n v="0.1"/>
    <n v="1.0000000000000002"/>
    <n v="10"/>
    <n v="6"/>
    <n v="0.1"/>
    <n v="0.44956666666666689"/>
    <x v="4"/>
    <n v="0.26974000000000015"/>
  </r>
  <r>
    <n v="6"/>
    <x v="5"/>
    <n v="13"/>
    <x v="1"/>
    <x v="12"/>
    <x v="33"/>
    <n v="2.9382000000000001"/>
    <n v="0.3"/>
    <n v="0.2"/>
    <n v="0.5"/>
    <n v="0.15"/>
    <n v="0.05"/>
    <n v="0.1"/>
    <n v="1"/>
    <n v="10"/>
    <n v="6"/>
    <n v="0.1"/>
    <n v="0.52846666666666642"/>
    <x v="4"/>
    <n v="0.31707999999999986"/>
  </r>
  <r>
    <n v="6"/>
    <x v="5"/>
    <n v="14"/>
    <x v="1"/>
    <x v="13"/>
    <x v="30"/>
    <n v="1.7946000000000002"/>
    <n v="0.2"/>
    <n v="0.1"/>
    <n v="0"/>
    <n v="0.75"/>
    <n v="0.05"/>
    <n v="0.1"/>
    <n v="1"/>
    <n v="15"/>
    <n v="4"/>
    <n v="6.6666666666666666E-2"/>
    <n v="0.87206666666666666"/>
    <x v="4"/>
    <n v="0.52323999999999993"/>
  </r>
  <r>
    <n v="6"/>
    <x v="5"/>
    <n v="15"/>
    <x v="1"/>
    <x v="14"/>
    <x v="30"/>
    <n v="1.6958000000000002"/>
    <n v="0.2"/>
    <n v="0.2"/>
    <n v="0"/>
    <n v="0.65"/>
    <n v="0.05"/>
    <n v="0.1"/>
    <n v="1.0000000000000002"/>
    <n v="15"/>
    <n v="4"/>
    <n v="6.6666666666666666E-2"/>
    <n v="0.97086666666666666"/>
    <x v="4"/>
    <n v="0.58251999999999993"/>
  </r>
  <r>
    <n v="6"/>
    <x v="5"/>
    <n v="16"/>
    <x v="1"/>
    <x v="15"/>
    <x v="34"/>
    <n v="2.9895"/>
    <n v="0.3"/>
    <n v="0"/>
    <n v="0.5"/>
    <n v="0.2"/>
    <n v="0"/>
    <n v="0.3"/>
    <n v="1"/>
    <n v="10"/>
    <n v="6"/>
    <n v="0.1"/>
    <n v="1.5438333333333329"/>
    <x v="4"/>
    <n v="0.92629999999999968"/>
  </r>
  <r>
    <n v="6"/>
    <x v="5"/>
    <n v="17"/>
    <x v="1"/>
    <x v="16"/>
    <x v="34"/>
    <n v="3.0063"/>
    <n v="0.3"/>
    <n v="0.1"/>
    <n v="0.5"/>
    <n v="0.2"/>
    <n v="0"/>
    <n v="0.2"/>
    <n v="1"/>
    <n v="10"/>
    <n v="6"/>
    <n v="0.1"/>
    <n v="1.527033333333333"/>
    <x v="4"/>
    <n v="0.91621999999999981"/>
  </r>
  <r>
    <n v="6"/>
    <x v="5"/>
    <n v="18"/>
    <x v="2"/>
    <x v="17"/>
    <x v="30"/>
    <n v="1.1493"/>
    <n v="0.15"/>
    <n v="0.2"/>
    <n v="0"/>
    <n v="0.5"/>
    <n v="0"/>
    <n v="0.3"/>
    <n v="1"/>
    <n v="20"/>
    <n v="3"/>
    <n v="0.05"/>
    <n v="1.6507000000000001"/>
    <x v="12"/>
    <n v="1.0729550000000001"/>
  </r>
  <r>
    <n v="6"/>
    <x v="5"/>
    <n v="19"/>
    <x v="2"/>
    <x v="18"/>
    <x v="30"/>
    <n v="1.1493"/>
    <n v="0.15"/>
    <n v="0.2"/>
    <n v="0"/>
    <n v="0.5"/>
    <n v="0"/>
    <n v="0.3"/>
    <n v="1"/>
    <n v="20"/>
    <n v="3"/>
    <n v="0.05"/>
    <n v="1.6507000000000001"/>
    <x v="12"/>
    <n v="1.0729550000000001"/>
  </r>
  <r>
    <n v="6"/>
    <x v="5"/>
    <n v="20"/>
    <x v="2"/>
    <x v="19"/>
    <x v="35"/>
    <n v="0.7662000000000001"/>
    <n v="0.1"/>
    <n v="0.2"/>
    <n v="0"/>
    <n v="0.5"/>
    <n v="0"/>
    <n v="0.3"/>
    <n v="1"/>
    <n v="60"/>
    <n v="1"/>
    <n v="1.6666666666666666E-2"/>
    <n v="0.70046666666666668"/>
    <x v="12"/>
    <n v="0.45530333333333334"/>
  </r>
  <r>
    <n v="6"/>
    <x v="5"/>
    <n v="21"/>
    <x v="3"/>
    <x v="20"/>
    <x v="35"/>
    <n v="0.92799999999999994"/>
    <n v="0.2"/>
    <n v="0"/>
    <n v="0"/>
    <n v="0"/>
    <n v="1"/>
    <n v="0"/>
    <n v="1"/>
    <n v="120"/>
    <n v="0.5"/>
    <n v="8.3333333333333332E-3"/>
    <n v="0.6053333333333335"/>
    <x v="3"/>
    <n v="0.48426666666666685"/>
  </r>
  <r>
    <n v="6"/>
    <x v="5"/>
    <n v="22"/>
    <x v="3"/>
    <x v="21"/>
    <x v="35"/>
    <n v="0.92799999999999994"/>
    <n v="0.2"/>
    <n v="0"/>
    <n v="0"/>
    <n v="0"/>
    <n v="1"/>
    <n v="0"/>
    <n v="1"/>
    <n v="120"/>
    <n v="0.5"/>
    <n v="8.3333333333333332E-3"/>
    <n v="0.6053333333333335"/>
    <x v="3"/>
    <n v="0.48426666666666685"/>
  </r>
  <r>
    <n v="6"/>
    <x v="5"/>
    <n v="23"/>
    <x v="3"/>
    <x v="22"/>
    <x v="31"/>
    <n v="1.1544000000000001"/>
    <n v="0.2"/>
    <n v="0"/>
    <n v="0"/>
    <n v="0.2"/>
    <n v="0.8"/>
    <n v="0"/>
    <n v="1"/>
    <n v="60"/>
    <n v="1"/>
    <n v="1.6666666666666666E-2"/>
    <n v="0.84559999999999991"/>
    <x v="3"/>
    <n v="0.67647999999999997"/>
  </r>
  <r>
    <n v="6"/>
    <x v="5"/>
    <n v="24"/>
    <x v="3"/>
    <x v="23"/>
    <x v="31"/>
    <n v="1.1544000000000001"/>
    <n v="0.2"/>
    <n v="0"/>
    <n v="0"/>
    <n v="0.2"/>
    <n v="0.8"/>
    <n v="0"/>
    <n v="1"/>
    <n v="60"/>
    <n v="1"/>
    <n v="1.6666666666666666E-2"/>
    <n v="0.84559999999999991"/>
    <x v="3"/>
    <n v="0.67647999999999997"/>
  </r>
  <r>
    <n v="6"/>
    <x v="5"/>
    <n v="25"/>
    <x v="3"/>
    <x v="24"/>
    <x v="35"/>
    <n v="0.92799999999999994"/>
    <n v="0.2"/>
    <n v="0"/>
    <n v="0"/>
    <n v="0"/>
    <n v="1"/>
    <n v="0"/>
    <n v="1"/>
    <n v="40"/>
    <n v="1.5"/>
    <n v="2.5000000000000001E-2"/>
    <n v="0.47200000000000014"/>
    <x v="3"/>
    <n v="0.37760000000000016"/>
  </r>
  <r>
    <n v="6"/>
    <x v="5"/>
    <n v="26"/>
    <x v="3"/>
    <x v="25"/>
    <x v="35"/>
    <n v="1.0412000000000001"/>
    <n v="0.2"/>
    <n v="0"/>
    <n v="0"/>
    <n v="0.1"/>
    <n v="0.9"/>
    <n v="0"/>
    <n v="1"/>
    <n v="40"/>
    <n v="1.5"/>
    <n v="2.5000000000000001E-2"/>
    <n v="0.35879999999999995"/>
    <x v="3"/>
    <n v="0.28703999999999996"/>
  </r>
  <r>
    <n v="6"/>
    <x v="5"/>
    <n v="1"/>
    <x v="0"/>
    <x v="0"/>
    <x v="30"/>
    <n v="1.9500000000000004"/>
    <n v="0.2"/>
    <n v="0"/>
    <n v="0"/>
    <n v="0.9"/>
    <n v="0"/>
    <n v="0.1"/>
    <n v="1"/>
    <n v="20"/>
    <n v="3"/>
    <n v="0.05"/>
    <n v="0.84999999999999976"/>
    <x v="5"/>
    <n v="0.33999999999999991"/>
  </r>
  <r>
    <n v="6"/>
    <x v="5"/>
    <n v="2"/>
    <x v="0"/>
    <x v="1"/>
    <x v="30"/>
    <n v="2.0552000000000001"/>
    <n v="0.2"/>
    <n v="0"/>
    <n v="0.2"/>
    <n v="0.7"/>
    <n v="0"/>
    <n v="0.1"/>
    <n v="0.99999999999999989"/>
    <n v="20"/>
    <n v="3"/>
    <n v="0.05"/>
    <n v="0.74480000000000002"/>
    <x v="5"/>
    <n v="0.29792000000000002"/>
  </r>
  <r>
    <n v="6"/>
    <x v="5"/>
    <n v="3"/>
    <x v="0"/>
    <x v="2"/>
    <x v="30"/>
    <n v="2.2130000000000005"/>
    <n v="0.2"/>
    <n v="0"/>
    <n v="0.5"/>
    <n v="0.4"/>
    <n v="0"/>
    <n v="0.1"/>
    <n v="1"/>
    <n v="20"/>
    <n v="3"/>
    <n v="0.05"/>
    <n v="0.58699999999999963"/>
    <x v="5"/>
    <n v="0.23479999999999987"/>
  </r>
  <r>
    <n v="6"/>
    <x v="5"/>
    <n v="4"/>
    <x v="0"/>
    <x v="3"/>
    <x v="31"/>
    <n v="1.4080000000000004"/>
    <n v="0.2"/>
    <n v="0.1"/>
    <n v="0"/>
    <n v="0.4"/>
    <n v="0.1"/>
    <n v="0.4"/>
    <n v="1"/>
    <n v="60"/>
    <n v="1"/>
    <n v="1.6666666666666666E-2"/>
    <n v="0.59199999999999964"/>
    <x v="5"/>
    <n v="0.23679999999999987"/>
  </r>
  <r>
    <n v="6"/>
    <x v="5"/>
    <n v="5"/>
    <x v="0"/>
    <x v="4"/>
    <x v="31"/>
    <n v="1.6232"/>
    <n v="0.2"/>
    <n v="0.1"/>
    <n v="0.2"/>
    <n v="0.3"/>
    <n v="0.1"/>
    <n v="0.3"/>
    <n v="1"/>
    <n v="60"/>
    <n v="1"/>
    <n v="1.6666666666666666E-2"/>
    <n v="0.37680000000000002"/>
    <x v="5"/>
    <n v="0.15072000000000002"/>
  </r>
  <r>
    <n v="6"/>
    <x v="5"/>
    <n v="6"/>
    <x v="0"/>
    <x v="5"/>
    <x v="32"/>
    <n v="0.8973000000000001"/>
    <n v="0.1"/>
    <n v="0.1"/>
    <n v="0"/>
    <n v="0.75"/>
    <n v="0.05"/>
    <n v="0.1"/>
    <n v="1"/>
    <n v="30"/>
    <n v="2"/>
    <n v="3.3333333333333333E-2"/>
    <n v="-9.7300000000000109E-2"/>
    <x v="5"/>
    <n v="-3.8920000000000045E-2"/>
  </r>
  <r>
    <n v="6"/>
    <x v="5"/>
    <n v="7"/>
    <x v="0"/>
    <x v="6"/>
    <x v="32"/>
    <n v="1.0288000000000002"/>
    <n v="0.1"/>
    <n v="0.1"/>
    <n v="0.5"/>
    <n v="0.25"/>
    <n v="0.05"/>
    <n v="0.1"/>
    <n v="1"/>
    <n v="30"/>
    <n v="2"/>
    <n v="3.3333333333333333E-2"/>
    <n v="-0.22880000000000017"/>
    <x v="5"/>
    <n v="-9.1520000000000074E-2"/>
  </r>
  <r>
    <n v="6"/>
    <x v="5"/>
    <n v="8"/>
    <x v="1"/>
    <x v="7"/>
    <x v="30"/>
    <n v="1.7946000000000002"/>
    <n v="0.2"/>
    <n v="0.1"/>
    <n v="0"/>
    <n v="0.75"/>
    <n v="0.05"/>
    <n v="0.1"/>
    <n v="1"/>
    <n v="15"/>
    <n v="4"/>
    <n v="6.6666666666666666E-2"/>
    <n v="0.87206666666666666"/>
    <x v="4"/>
    <n v="0.52323999999999993"/>
  </r>
  <r>
    <n v="6"/>
    <x v="5"/>
    <n v="9"/>
    <x v="1"/>
    <x v="8"/>
    <x v="30"/>
    <n v="2.3955000000000002"/>
    <n v="0.3"/>
    <n v="0.3"/>
    <n v="0"/>
    <n v="0.55000000000000004"/>
    <n v="0.05"/>
    <n v="0.1"/>
    <n v="1.0000000000000002"/>
    <n v="15"/>
    <n v="4"/>
    <n v="6.6666666666666666E-2"/>
    <n v="0.27116666666666667"/>
    <x v="4"/>
    <n v="0.16269999999999998"/>
  </r>
  <r>
    <n v="6"/>
    <x v="5"/>
    <n v="10"/>
    <x v="1"/>
    <x v="9"/>
    <x v="30"/>
    <n v="2.8891499999999999"/>
    <n v="0.3"/>
    <n v="0.1"/>
    <n v="0.25"/>
    <n v="0.5"/>
    <n v="0.05"/>
    <n v="0.1"/>
    <n v="1"/>
    <n v="15"/>
    <n v="4"/>
    <n v="6.6666666666666666E-2"/>
    <n v="-0.22248333333333303"/>
    <x v="4"/>
    <n v="-0.1334899999999998"/>
  </r>
  <r>
    <n v="6"/>
    <x v="5"/>
    <n v="11"/>
    <x v="1"/>
    <x v="10"/>
    <x v="30"/>
    <n v="1.9062000000000001"/>
    <n v="0.2"/>
    <n v="0.2"/>
    <n v="0.4"/>
    <n v="0.25"/>
    <n v="0.05"/>
    <n v="0.1"/>
    <n v="1.0000000000000002"/>
    <n v="10"/>
    <n v="6"/>
    <n v="0.1"/>
    <n v="0.49380000000000002"/>
    <x v="4"/>
    <n v="0.29627999999999999"/>
  </r>
  <r>
    <n v="6"/>
    <x v="5"/>
    <n v="12"/>
    <x v="1"/>
    <x v="11"/>
    <x v="33"/>
    <n v="3.0170999999999997"/>
    <n v="0.3"/>
    <n v="0.2"/>
    <n v="0.6"/>
    <n v="0.05"/>
    <n v="0.05"/>
    <n v="0.1"/>
    <n v="1.0000000000000002"/>
    <n v="10"/>
    <n v="6"/>
    <n v="0.1"/>
    <n v="0.44956666666666689"/>
    <x v="4"/>
    <n v="0.26974000000000015"/>
  </r>
  <r>
    <n v="6"/>
    <x v="5"/>
    <n v="13"/>
    <x v="1"/>
    <x v="12"/>
    <x v="33"/>
    <n v="2.9382000000000001"/>
    <n v="0.3"/>
    <n v="0.2"/>
    <n v="0.5"/>
    <n v="0.15"/>
    <n v="0.05"/>
    <n v="0.1"/>
    <n v="1"/>
    <n v="10"/>
    <n v="6"/>
    <n v="0.1"/>
    <n v="0.52846666666666642"/>
    <x v="4"/>
    <n v="0.31707999999999986"/>
  </r>
  <r>
    <n v="6"/>
    <x v="5"/>
    <n v="14"/>
    <x v="1"/>
    <x v="13"/>
    <x v="30"/>
    <n v="1.7946000000000002"/>
    <n v="0.2"/>
    <n v="0.1"/>
    <n v="0"/>
    <n v="0.75"/>
    <n v="0.05"/>
    <n v="0.1"/>
    <n v="1"/>
    <n v="15"/>
    <n v="4"/>
    <n v="6.6666666666666666E-2"/>
    <n v="0.87206666666666666"/>
    <x v="4"/>
    <n v="0.52323999999999993"/>
  </r>
  <r>
    <n v="6"/>
    <x v="5"/>
    <n v="15"/>
    <x v="1"/>
    <x v="14"/>
    <x v="30"/>
    <n v="1.6958000000000002"/>
    <n v="0.2"/>
    <n v="0.2"/>
    <n v="0"/>
    <n v="0.65"/>
    <n v="0.05"/>
    <n v="0.1"/>
    <n v="1.0000000000000002"/>
    <n v="15"/>
    <n v="4"/>
    <n v="6.6666666666666666E-2"/>
    <n v="0.97086666666666666"/>
    <x v="4"/>
    <n v="0.58251999999999993"/>
  </r>
  <r>
    <n v="6"/>
    <x v="5"/>
    <n v="16"/>
    <x v="1"/>
    <x v="15"/>
    <x v="34"/>
    <n v="2.9895"/>
    <n v="0.3"/>
    <n v="0"/>
    <n v="0.5"/>
    <n v="0.2"/>
    <n v="0"/>
    <n v="0.3"/>
    <n v="1"/>
    <n v="10"/>
    <n v="6"/>
    <n v="0.1"/>
    <n v="1.5438333333333329"/>
    <x v="4"/>
    <n v="0.92629999999999968"/>
  </r>
  <r>
    <n v="6"/>
    <x v="5"/>
    <n v="17"/>
    <x v="1"/>
    <x v="16"/>
    <x v="34"/>
    <n v="3.0063"/>
    <n v="0.3"/>
    <n v="0.1"/>
    <n v="0.5"/>
    <n v="0.2"/>
    <n v="0"/>
    <n v="0.2"/>
    <n v="1"/>
    <n v="10"/>
    <n v="6"/>
    <n v="0.1"/>
    <n v="1.527033333333333"/>
    <x v="4"/>
    <n v="0.91621999999999981"/>
  </r>
  <r>
    <n v="6"/>
    <x v="5"/>
    <n v="18"/>
    <x v="2"/>
    <x v="17"/>
    <x v="30"/>
    <n v="1.1493"/>
    <n v="0.15"/>
    <n v="0.2"/>
    <n v="0"/>
    <n v="0.5"/>
    <n v="0"/>
    <n v="0.3"/>
    <n v="1"/>
    <n v="20"/>
    <n v="3"/>
    <n v="0.05"/>
    <n v="1.6507000000000001"/>
    <x v="12"/>
    <n v="1.0729550000000001"/>
  </r>
  <r>
    <n v="6"/>
    <x v="5"/>
    <n v="19"/>
    <x v="2"/>
    <x v="18"/>
    <x v="30"/>
    <n v="1.1493"/>
    <n v="0.15"/>
    <n v="0.2"/>
    <n v="0"/>
    <n v="0.5"/>
    <n v="0"/>
    <n v="0.3"/>
    <n v="1"/>
    <n v="20"/>
    <n v="3"/>
    <n v="0.05"/>
    <n v="1.6507000000000001"/>
    <x v="12"/>
    <n v="1.0729550000000001"/>
  </r>
  <r>
    <n v="6"/>
    <x v="5"/>
    <n v="20"/>
    <x v="2"/>
    <x v="19"/>
    <x v="35"/>
    <n v="0.7662000000000001"/>
    <n v="0.1"/>
    <n v="0.2"/>
    <n v="0"/>
    <n v="0.5"/>
    <n v="0"/>
    <n v="0.3"/>
    <n v="1"/>
    <n v="60"/>
    <n v="1"/>
    <n v="1.6666666666666666E-2"/>
    <n v="0.70046666666666668"/>
    <x v="12"/>
    <n v="0.45530333333333334"/>
  </r>
  <r>
    <n v="6"/>
    <x v="5"/>
    <n v="21"/>
    <x v="3"/>
    <x v="20"/>
    <x v="35"/>
    <n v="0.92799999999999994"/>
    <n v="0.2"/>
    <n v="0"/>
    <n v="0"/>
    <n v="0"/>
    <n v="1"/>
    <n v="0"/>
    <n v="1"/>
    <n v="120"/>
    <n v="0.5"/>
    <n v="8.3333333333333332E-3"/>
    <n v="0.6053333333333335"/>
    <x v="3"/>
    <n v="0.48426666666666685"/>
  </r>
  <r>
    <n v="6"/>
    <x v="5"/>
    <n v="22"/>
    <x v="3"/>
    <x v="21"/>
    <x v="35"/>
    <n v="0.92799999999999994"/>
    <n v="0.2"/>
    <n v="0"/>
    <n v="0"/>
    <n v="0"/>
    <n v="1"/>
    <n v="0"/>
    <n v="1"/>
    <n v="120"/>
    <n v="0.5"/>
    <n v="8.3333333333333332E-3"/>
    <n v="0.6053333333333335"/>
    <x v="3"/>
    <n v="0.48426666666666685"/>
  </r>
  <r>
    <n v="6"/>
    <x v="5"/>
    <n v="23"/>
    <x v="3"/>
    <x v="22"/>
    <x v="31"/>
    <n v="1.1544000000000001"/>
    <n v="0.2"/>
    <n v="0"/>
    <n v="0"/>
    <n v="0.2"/>
    <n v="0.8"/>
    <n v="0"/>
    <n v="1"/>
    <n v="60"/>
    <n v="1"/>
    <n v="1.6666666666666666E-2"/>
    <n v="0.84559999999999991"/>
    <x v="3"/>
    <n v="0.67647999999999997"/>
  </r>
  <r>
    <n v="6"/>
    <x v="5"/>
    <n v="24"/>
    <x v="3"/>
    <x v="23"/>
    <x v="31"/>
    <n v="1.1544000000000001"/>
    <n v="0.2"/>
    <n v="0"/>
    <n v="0"/>
    <n v="0.2"/>
    <n v="0.8"/>
    <n v="0"/>
    <n v="1"/>
    <n v="60"/>
    <n v="1"/>
    <n v="1.6666666666666666E-2"/>
    <n v="0.84559999999999991"/>
    <x v="3"/>
    <n v="0.67647999999999997"/>
  </r>
  <r>
    <n v="6"/>
    <x v="5"/>
    <n v="25"/>
    <x v="3"/>
    <x v="24"/>
    <x v="35"/>
    <n v="0.92799999999999994"/>
    <n v="0.2"/>
    <n v="0"/>
    <n v="0"/>
    <n v="0"/>
    <n v="1"/>
    <n v="0"/>
    <n v="1"/>
    <n v="40"/>
    <n v="1.5"/>
    <n v="2.5000000000000001E-2"/>
    <n v="0.47200000000000014"/>
    <x v="3"/>
    <n v="0.37760000000000016"/>
  </r>
  <r>
    <n v="6"/>
    <x v="5"/>
    <n v="26"/>
    <x v="3"/>
    <x v="25"/>
    <x v="35"/>
    <n v="1.0412000000000001"/>
    <n v="0.2"/>
    <n v="0"/>
    <n v="0"/>
    <n v="0.1"/>
    <n v="0.9"/>
    <n v="0"/>
    <n v="1"/>
    <n v="40"/>
    <n v="1.5"/>
    <n v="2.5000000000000001E-2"/>
    <n v="0.35879999999999995"/>
    <x v="3"/>
    <n v="0.28703999999999996"/>
  </r>
  <r>
    <n v="7"/>
    <x v="6"/>
    <n v="1"/>
    <x v="0"/>
    <x v="0"/>
    <x v="0"/>
    <n v="2.7600000000000002"/>
    <n v="0.2"/>
    <n v="0"/>
    <n v="0"/>
    <n v="0.9"/>
    <n v="0"/>
    <n v="0.1"/>
    <n v="1"/>
    <n v="20"/>
    <n v="3"/>
    <n v="0.05"/>
    <n v="0.73999999999999977"/>
    <x v="13"/>
    <n v="0.14799999999999996"/>
  </r>
  <r>
    <n v="7"/>
    <x v="6"/>
    <n v="2"/>
    <x v="0"/>
    <x v="1"/>
    <x v="0"/>
    <n v="2.774"/>
    <n v="0.2"/>
    <n v="0"/>
    <n v="0.2"/>
    <n v="0.7"/>
    <n v="0"/>
    <n v="0.1"/>
    <n v="0.99999999999999989"/>
    <n v="20"/>
    <n v="3"/>
    <n v="0.05"/>
    <n v="0.72599999999999998"/>
    <x v="13"/>
    <n v="0.1452"/>
  </r>
  <r>
    <n v="7"/>
    <x v="6"/>
    <n v="3"/>
    <x v="0"/>
    <x v="2"/>
    <x v="0"/>
    <n v="2.7949999999999999"/>
    <n v="0.2"/>
    <n v="0"/>
    <n v="0.5"/>
    <n v="0.4"/>
    <n v="0"/>
    <n v="0.1"/>
    <n v="1"/>
    <n v="20"/>
    <n v="3"/>
    <n v="0.05"/>
    <n v="0.70500000000000007"/>
    <x v="13"/>
    <n v="0.14100000000000001"/>
  </r>
  <r>
    <n v="7"/>
    <x v="6"/>
    <n v="4"/>
    <x v="0"/>
    <x v="3"/>
    <x v="1"/>
    <n v="2.1648000000000001"/>
    <n v="0.2"/>
    <n v="0.1"/>
    <n v="0"/>
    <n v="0.4"/>
    <n v="0.1"/>
    <n v="0.4"/>
    <n v="1"/>
    <n v="60"/>
    <n v="1"/>
    <n v="1.6666666666666666E-2"/>
    <n v="0.33520000000000028"/>
    <x v="13"/>
    <n v="6.7040000000000058E-2"/>
  </r>
  <r>
    <n v="7"/>
    <x v="6"/>
    <n v="5"/>
    <x v="0"/>
    <x v="4"/>
    <x v="1"/>
    <n v="2.3067999999999995"/>
    <n v="0.2"/>
    <n v="0.1"/>
    <n v="0.2"/>
    <n v="0.3"/>
    <n v="0.1"/>
    <n v="0.3"/>
    <n v="1"/>
    <n v="60"/>
    <n v="1"/>
    <n v="1.6666666666666666E-2"/>
    <n v="0.19320000000000079"/>
    <x v="13"/>
    <n v="3.864000000000016E-2"/>
  </r>
  <r>
    <n v="7"/>
    <x v="6"/>
    <n v="6"/>
    <x v="0"/>
    <x v="5"/>
    <x v="2"/>
    <n v="1.3031000000000001"/>
    <n v="0.1"/>
    <n v="0.1"/>
    <n v="0"/>
    <n v="0.75"/>
    <n v="0.05"/>
    <n v="0.1"/>
    <n v="1"/>
    <n v="30"/>
    <n v="2"/>
    <n v="3.3333333333333333E-2"/>
    <n v="-0.30309999999999998"/>
    <x v="13"/>
    <n v="-6.062E-2"/>
  </r>
  <r>
    <n v="7"/>
    <x v="6"/>
    <n v="7"/>
    <x v="0"/>
    <x v="6"/>
    <x v="2"/>
    <n v="1.3206"/>
    <n v="0.1"/>
    <n v="0.1"/>
    <n v="0.5"/>
    <n v="0.25"/>
    <n v="0.05"/>
    <n v="0.1"/>
    <n v="1"/>
    <n v="30"/>
    <n v="2"/>
    <n v="3.3333333333333333E-2"/>
    <n v="-0.32059999999999983"/>
    <x v="13"/>
    <n v="-6.4119999999999969E-2"/>
  </r>
  <r>
    <n v="7"/>
    <x v="6"/>
    <n v="8"/>
    <x v="1"/>
    <x v="7"/>
    <x v="0"/>
    <n v="2.6062000000000003"/>
    <n v="0.2"/>
    <n v="0.1"/>
    <n v="0"/>
    <n v="0.75"/>
    <n v="0.05"/>
    <n v="0.1"/>
    <n v="1"/>
    <n v="15"/>
    <n v="4"/>
    <n v="6.6666666666666666E-2"/>
    <n v="0.72713333333333308"/>
    <x v="12"/>
    <n v="0.47263666666666654"/>
  </r>
  <r>
    <n v="7"/>
    <x v="6"/>
    <n v="9"/>
    <x v="1"/>
    <x v="8"/>
    <x v="0"/>
    <n v="3.6200999999999999"/>
    <n v="0.3"/>
    <n v="0.3"/>
    <n v="0"/>
    <n v="0.55000000000000004"/>
    <n v="0.05"/>
    <n v="0.1"/>
    <n v="1.0000000000000002"/>
    <n v="15"/>
    <n v="4"/>
    <n v="6.6666666666666666E-2"/>
    <n v="-0.2867666666666665"/>
    <x v="12"/>
    <n v="-0.18639833333333322"/>
  </r>
  <r>
    <n v="7"/>
    <x v="6"/>
    <n v="10"/>
    <x v="1"/>
    <x v="9"/>
    <x v="0"/>
    <n v="3.9355500000000001"/>
    <n v="0.3"/>
    <n v="0.1"/>
    <n v="0.25"/>
    <n v="0.5"/>
    <n v="0.05"/>
    <n v="0.1"/>
    <n v="1"/>
    <n v="15"/>
    <n v="4"/>
    <n v="6.6666666666666666E-2"/>
    <n v="-0.60221666666666673"/>
    <x v="12"/>
    <n v="-0.3914408333333334"/>
  </r>
  <r>
    <n v="7"/>
    <x v="6"/>
    <n v="11"/>
    <x v="1"/>
    <x v="10"/>
    <x v="0"/>
    <n v="2.5378000000000003"/>
    <n v="0.2"/>
    <n v="0.2"/>
    <n v="0.4"/>
    <n v="0.25"/>
    <n v="0.05"/>
    <n v="0.1"/>
    <n v="1.0000000000000002"/>
    <n v="10"/>
    <n v="6"/>
    <n v="0.1"/>
    <n v="0.46219999999999972"/>
    <x v="12"/>
    <n v="0.30042999999999981"/>
  </r>
  <r>
    <n v="7"/>
    <x v="6"/>
    <n v="12"/>
    <x v="1"/>
    <x v="11"/>
    <x v="3"/>
    <n v="3.8276999999999992"/>
    <n v="0.3"/>
    <n v="0.2"/>
    <n v="0.6"/>
    <n v="0.05"/>
    <n v="0.05"/>
    <n v="0.1"/>
    <n v="1.0000000000000002"/>
    <n v="10"/>
    <n v="6"/>
    <n v="0.1"/>
    <n v="0.50563333333333471"/>
    <x v="12"/>
    <n v="0.32866166666666757"/>
  </r>
  <r>
    <n v="7"/>
    <x v="6"/>
    <n v="13"/>
    <x v="1"/>
    <x v="12"/>
    <x v="3"/>
    <n v="3.8171999999999997"/>
    <n v="0.3"/>
    <n v="0.2"/>
    <n v="0.5"/>
    <n v="0.15"/>
    <n v="0.05"/>
    <n v="0.1"/>
    <n v="1"/>
    <n v="10"/>
    <n v="6"/>
    <n v="0.1"/>
    <n v="0.51613333333333422"/>
    <x v="12"/>
    <n v="0.33548666666666727"/>
  </r>
  <r>
    <n v="7"/>
    <x v="6"/>
    <n v="14"/>
    <x v="1"/>
    <x v="13"/>
    <x v="0"/>
    <n v="2.6062000000000003"/>
    <n v="0.2"/>
    <n v="0.1"/>
    <n v="0"/>
    <n v="0.75"/>
    <n v="0.05"/>
    <n v="0.1"/>
    <n v="1"/>
    <n v="15"/>
    <n v="4"/>
    <n v="6.6666666666666666E-2"/>
    <n v="0.72713333333333308"/>
    <x v="12"/>
    <n v="0.47263666666666654"/>
  </r>
  <r>
    <n v="7"/>
    <x v="6"/>
    <n v="15"/>
    <x v="1"/>
    <x v="14"/>
    <x v="0"/>
    <n v="2.5098000000000003"/>
    <n v="0.2"/>
    <n v="0.2"/>
    <n v="0"/>
    <n v="0.65"/>
    <n v="0.05"/>
    <n v="0.1"/>
    <n v="1.0000000000000002"/>
    <n v="15"/>
    <n v="4"/>
    <n v="6.6666666666666666E-2"/>
    <n v="0.82353333333333312"/>
    <x v="12"/>
    <n v="0.53529666666666653"/>
  </r>
  <r>
    <n v="7"/>
    <x v="6"/>
    <n v="16"/>
    <x v="1"/>
    <x v="15"/>
    <x v="4"/>
    <n v="3.8084999999999996"/>
    <n v="0.3"/>
    <n v="0"/>
    <n v="0.5"/>
    <n v="0.2"/>
    <n v="0"/>
    <n v="0.3"/>
    <n v="1"/>
    <n v="10"/>
    <n v="6"/>
    <n v="0.1"/>
    <n v="1.8581666666666683"/>
    <x v="12"/>
    <n v="1.2078083333333345"/>
  </r>
  <r>
    <n v="7"/>
    <x v="6"/>
    <n v="17"/>
    <x v="1"/>
    <x v="16"/>
    <x v="4"/>
    <n v="3.8558999999999997"/>
    <n v="0.3"/>
    <n v="0.1"/>
    <n v="0.5"/>
    <n v="0.2"/>
    <n v="0"/>
    <n v="0.2"/>
    <n v="1"/>
    <n v="10"/>
    <n v="6"/>
    <n v="0.1"/>
    <n v="1.8107666666666682"/>
    <x v="12"/>
    <n v="1.1769983333333343"/>
  </r>
  <r>
    <n v="7"/>
    <x v="6"/>
    <n v="18"/>
    <x v="2"/>
    <x v="17"/>
    <x v="0"/>
    <n v="1.7333999999999998"/>
    <n v="0.15"/>
    <n v="0.2"/>
    <n v="0"/>
    <n v="0.5"/>
    <n v="0"/>
    <n v="0.3"/>
    <n v="1"/>
    <n v="20"/>
    <n v="3"/>
    <n v="0.05"/>
    <n v="1.7666000000000004"/>
    <x v="14"/>
    <n v="0.79497000000000018"/>
  </r>
  <r>
    <n v="7"/>
    <x v="6"/>
    <n v="19"/>
    <x v="2"/>
    <x v="18"/>
    <x v="0"/>
    <n v="1.7333999999999998"/>
    <n v="0.15"/>
    <n v="0.2"/>
    <n v="0"/>
    <n v="0.5"/>
    <n v="0"/>
    <n v="0.3"/>
    <n v="1"/>
    <n v="20"/>
    <n v="3"/>
    <n v="0.05"/>
    <n v="1.7666000000000004"/>
    <x v="14"/>
    <n v="0.79497000000000018"/>
  </r>
  <r>
    <n v="7"/>
    <x v="6"/>
    <n v="20"/>
    <x v="2"/>
    <x v="19"/>
    <x v="5"/>
    <n v="1.1556"/>
    <n v="0.1"/>
    <n v="0.2"/>
    <n v="0"/>
    <n v="0.5"/>
    <n v="0"/>
    <n v="0.3"/>
    <n v="1"/>
    <n v="60"/>
    <n v="1"/>
    <n v="1.6666666666666666E-2"/>
    <n v="0.67773333333333341"/>
    <x v="14"/>
    <n v="0.30498000000000003"/>
  </r>
  <r>
    <n v="7"/>
    <x v="6"/>
    <n v="21"/>
    <x v="3"/>
    <x v="20"/>
    <x v="5"/>
    <n v="1.74"/>
    <n v="0.2"/>
    <n v="0"/>
    <n v="0"/>
    <n v="0"/>
    <n v="1"/>
    <n v="0"/>
    <n v="1"/>
    <n v="120"/>
    <n v="0.5"/>
    <n v="8.3333333333333332E-3"/>
    <n v="0.17666666666666669"/>
    <x v="7"/>
    <n v="0.13250000000000001"/>
  </r>
  <r>
    <n v="7"/>
    <x v="6"/>
    <n v="22"/>
    <x v="3"/>
    <x v="21"/>
    <x v="5"/>
    <n v="1.74"/>
    <n v="0.2"/>
    <n v="0"/>
    <n v="0"/>
    <n v="0"/>
    <n v="1"/>
    <n v="0"/>
    <n v="1"/>
    <n v="120"/>
    <n v="0.5"/>
    <n v="8.3333333333333332E-3"/>
    <n v="0.17666666666666669"/>
    <x v="7"/>
    <n v="0.13250000000000001"/>
  </r>
  <r>
    <n v="7"/>
    <x v="6"/>
    <n v="23"/>
    <x v="3"/>
    <x v="22"/>
    <x v="1"/>
    <n v="1.9695999999999998"/>
    <n v="0.2"/>
    <n v="0"/>
    <n v="0"/>
    <n v="0.2"/>
    <n v="0.8"/>
    <n v="0"/>
    <n v="1"/>
    <n v="60"/>
    <n v="1"/>
    <n v="1.6666666666666666E-2"/>
    <n v="0.53040000000000054"/>
    <x v="7"/>
    <n v="0.39780000000000038"/>
  </r>
  <r>
    <n v="7"/>
    <x v="6"/>
    <n v="24"/>
    <x v="3"/>
    <x v="23"/>
    <x v="1"/>
    <n v="1.9695999999999998"/>
    <n v="0.2"/>
    <n v="0"/>
    <n v="0"/>
    <n v="0.2"/>
    <n v="0.8"/>
    <n v="0"/>
    <n v="1"/>
    <n v="60"/>
    <n v="1"/>
    <n v="1.6666666666666666E-2"/>
    <n v="0.53040000000000054"/>
    <x v="7"/>
    <n v="0.39780000000000038"/>
  </r>
  <r>
    <n v="7"/>
    <x v="6"/>
    <n v="25"/>
    <x v="3"/>
    <x v="24"/>
    <x v="5"/>
    <n v="1.74"/>
    <n v="0.2"/>
    <n v="0"/>
    <n v="0"/>
    <n v="0"/>
    <n v="1"/>
    <n v="0"/>
    <n v="1"/>
    <n v="40"/>
    <n v="1.5"/>
    <n v="2.5000000000000001E-2"/>
    <n v="1.0000000000000009E-2"/>
    <x v="7"/>
    <n v="7.5000000000000067E-3"/>
  </r>
  <r>
    <n v="7"/>
    <x v="6"/>
    <n v="26"/>
    <x v="3"/>
    <x v="25"/>
    <x v="5"/>
    <n v="1.8548"/>
    <n v="0.2"/>
    <n v="0"/>
    <n v="0"/>
    <n v="0.1"/>
    <n v="0.9"/>
    <n v="0"/>
    <n v="1"/>
    <n v="40"/>
    <n v="1.5"/>
    <n v="2.5000000000000001E-2"/>
    <n v="-0.1048"/>
    <x v="7"/>
    <n v="-7.8600000000000003E-2"/>
  </r>
  <r>
    <n v="8"/>
    <x v="7"/>
    <n v="1"/>
    <x v="0"/>
    <x v="0"/>
    <x v="9"/>
    <n v="2.5678000000000001"/>
    <n v="0.2"/>
    <n v="0"/>
    <n v="0"/>
    <n v="0.9"/>
    <n v="0"/>
    <n v="0.1"/>
    <n v="1"/>
    <n v="20"/>
    <n v="3"/>
    <n v="0.05"/>
    <n v="2.3322000000000003"/>
    <x v="2"/>
    <n v="0.81627000000000005"/>
  </r>
  <r>
    <n v="8"/>
    <x v="7"/>
    <n v="2"/>
    <x v="0"/>
    <x v="1"/>
    <x v="9"/>
    <n v="2.5998000000000001"/>
    <n v="0.2"/>
    <n v="0"/>
    <n v="0.2"/>
    <n v="0.7"/>
    <n v="0"/>
    <n v="0.1"/>
    <n v="0.99999999999999989"/>
    <n v="20"/>
    <n v="3"/>
    <n v="0.05"/>
    <n v="2.3002000000000002"/>
    <x v="2"/>
    <n v="0.80507000000000006"/>
  </r>
  <r>
    <n v="8"/>
    <x v="7"/>
    <n v="3"/>
    <x v="0"/>
    <x v="2"/>
    <x v="9"/>
    <n v="2.6478000000000002"/>
    <n v="0.2"/>
    <n v="0"/>
    <n v="0.5"/>
    <n v="0.4"/>
    <n v="0"/>
    <n v="0.1"/>
    <n v="1"/>
    <n v="20"/>
    <n v="3"/>
    <n v="0.05"/>
    <n v="2.2522000000000002"/>
    <x v="2"/>
    <n v="0.78827000000000003"/>
  </r>
  <r>
    <n v="8"/>
    <x v="7"/>
    <n v="4"/>
    <x v="0"/>
    <x v="3"/>
    <x v="36"/>
    <n v="1.9498000000000006"/>
    <n v="0.2"/>
    <n v="0.1"/>
    <n v="0"/>
    <n v="0.4"/>
    <n v="0.1"/>
    <n v="0.4"/>
    <n v="1"/>
    <n v="60"/>
    <n v="1"/>
    <n v="1.6666666666666666E-2"/>
    <n v="1.5501999999999998"/>
    <x v="2"/>
    <n v="0.54256999999999989"/>
  </r>
  <r>
    <n v="8"/>
    <x v="7"/>
    <n v="5"/>
    <x v="0"/>
    <x v="4"/>
    <x v="36"/>
    <n v="2.1240000000000001"/>
    <n v="0.2"/>
    <n v="0.1"/>
    <n v="0.2"/>
    <n v="0.3"/>
    <n v="0.1"/>
    <n v="0.3"/>
    <n v="1"/>
    <n v="60"/>
    <n v="1"/>
    <n v="1.6666666666666666E-2"/>
    <n v="1.3760000000000003"/>
    <x v="2"/>
    <n v="0.48160000000000008"/>
  </r>
  <r>
    <n v="8"/>
    <x v="7"/>
    <n v="6"/>
    <x v="0"/>
    <x v="5"/>
    <x v="37"/>
    <n v="1.2147500000000004"/>
    <n v="0.1"/>
    <n v="0.1"/>
    <n v="0"/>
    <n v="0.75"/>
    <n v="0.05"/>
    <n v="0.1"/>
    <n v="1"/>
    <n v="30"/>
    <n v="2"/>
    <n v="3.3333333333333333E-2"/>
    <n v="0.1852499999999998"/>
    <x v="2"/>
    <n v="6.4837499999999923E-2"/>
  </r>
  <r>
    <n v="8"/>
    <x v="7"/>
    <n v="7"/>
    <x v="0"/>
    <x v="6"/>
    <x v="37"/>
    <n v="1.25475"/>
    <n v="0.1"/>
    <n v="0.1"/>
    <n v="0.5"/>
    <n v="0.25"/>
    <n v="0.05"/>
    <n v="0.1"/>
    <n v="1"/>
    <n v="30"/>
    <n v="2"/>
    <n v="3.3333333333333333E-2"/>
    <n v="0.14525000000000021"/>
    <x v="2"/>
    <n v="5.083750000000007E-2"/>
  </r>
  <r>
    <n v="8"/>
    <x v="7"/>
    <n v="8"/>
    <x v="1"/>
    <x v="7"/>
    <x v="9"/>
    <n v="2.4295000000000009"/>
    <n v="0.2"/>
    <n v="0.1"/>
    <n v="0"/>
    <n v="0.75"/>
    <n v="0.05"/>
    <n v="0.1"/>
    <n v="1"/>
    <n v="15"/>
    <n v="4"/>
    <n v="6.6666666666666666E-2"/>
    <n v="2.2371666666666661"/>
    <x v="3"/>
    <n v="1.789733333333333"/>
  </r>
  <r>
    <n v="8"/>
    <x v="7"/>
    <n v="9"/>
    <x v="1"/>
    <x v="8"/>
    <x v="9"/>
    <n v="3.3886500000000002"/>
    <n v="0.3"/>
    <n v="0.3"/>
    <n v="0"/>
    <n v="0.55000000000000004"/>
    <n v="0.05"/>
    <n v="0.1"/>
    <n v="1.0000000000000002"/>
    <n v="15"/>
    <n v="4"/>
    <n v="6.6666666666666666E-2"/>
    <n v="1.278016666666667"/>
    <x v="3"/>
    <n v="1.0224133333333336"/>
  </r>
  <r>
    <n v="8"/>
    <x v="7"/>
    <n v="10"/>
    <x v="1"/>
    <x v="9"/>
    <x v="9"/>
    <n v="3.70425"/>
    <n v="0.3"/>
    <n v="0.1"/>
    <n v="0.25"/>
    <n v="0.5"/>
    <n v="0.05"/>
    <n v="0.1"/>
    <n v="1"/>
    <n v="15"/>
    <n v="4"/>
    <n v="6.6666666666666666E-2"/>
    <n v="0.96241666666666714"/>
    <x v="3"/>
    <n v="0.7699333333333338"/>
  </r>
  <r>
    <n v="8"/>
    <x v="7"/>
    <n v="11"/>
    <x v="1"/>
    <x v="10"/>
    <x v="9"/>
    <n v="2.4083000000000006"/>
    <n v="0.2"/>
    <n v="0.2"/>
    <n v="0.4"/>
    <n v="0.25"/>
    <n v="0.05"/>
    <n v="0.1"/>
    <n v="1.0000000000000002"/>
    <n v="10"/>
    <n v="6"/>
    <n v="0.1"/>
    <n v="1.7916999999999998"/>
    <x v="3"/>
    <n v="1.43336"/>
  </r>
  <r>
    <n v="8"/>
    <x v="7"/>
    <n v="12"/>
    <x v="1"/>
    <x v="11"/>
    <x v="38"/>
    <n v="3.66045"/>
    <n v="0.3"/>
    <n v="0.2"/>
    <n v="0.6"/>
    <n v="0.05"/>
    <n v="0.05"/>
    <n v="0.1"/>
    <n v="1.0000000000000002"/>
    <n v="10"/>
    <n v="6"/>
    <n v="0.1"/>
    <n v="2.4062166666666673"/>
    <x v="3"/>
    <n v="1.9249733333333339"/>
  </r>
  <r>
    <n v="8"/>
    <x v="7"/>
    <n v="13"/>
    <x v="1"/>
    <x v="12"/>
    <x v="38"/>
    <n v="3.63645"/>
    <n v="0.3"/>
    <n v="0.2"/>
    <n v="0.5"/>
    <n v="0.15"/>
    <n v="0.05"/>
    <n v="0.1"/>
    <n v="1"/>
    <n v="10"/>
    <n v="6"/>
    <n v="0.1"/>
    <n v="2.4302166666666674"/>
    <x v="3"/>
    <n v="1.944173333333334"/>
  </r>
  <r>
    <n v="8"/>
    <x v="7"/>
    <n v="14"/>
    <x v="1"/>
    <x v="13"/>
    <x v="9"/>
    <n v="2.4295000000000009"/>
    <n v="0.2"/>
    <n v="0.1"/>
    <n v="0"/>
    <n v="0.75"/>
    <n v="0.05"/>
    <n v="0.1"/>
    <n v="1"/>
    <n v="15"/>
    <n v="4"/>
    <n v="6.6666666666666666E-2"/>
    <n v="2.2371666666666661"/>
    <x v="3"/>
    <n v="1.789733333333333"/>
  </r>
  <r>
    <n v="8"/>
    <x v="7"/>
    <n v="15"/>
    <x v="1"/>
    <x v="14"/>
    <x v="9"/>
    <n v="2.3443000000000005"/>
    <n v="0.2"/>
    <n v="0.2"/>
    <n v="0"/>
    <n v="0.65"/>
    <n v="0.05"/>
    <n v="0.1"/>
    <n v="1.0000000000000002"/>
    <n v="15"/>
    <n v="4"/>
    <n v="6.6666666666666666E-2"/>
    <n v="2.3223666666666665"/>
    <x v="3"/>
    <n v="1.8578933333333332"/>
  </r>
  <r>
    <n v="8"/>
    <x v="7"/>
    <n v="16"/>
    <x v="1"/>
    <x v="15"/>
    <x v="39"/>
    <n v="3.5451000000000001"/>
    <n v="0.3"/>
    <n v="0"/>
    <n v="0.5"/>
    <n v="0.2"/>
    <n v="0"/>
    <n v="0.3"/>
    <n v="1"/>
    <n v="10"/>
    <n v="6"/>
    <n v="0.1"/>
    <n v="4.3882333333333339"/>
    <x v="3"/>
    <n v="3.5105866666666672"/>
  </r>
  <r>
    <n v="8"/>
    <x v="7"/>
    <n v="17"/>
    <x v="1"/>
    <x v="16"/>
    <x v="39"/>
    <n v="3.6305999999999998"/>
    <n v="0.3"/>
    <n v="0.1"/>
    <n v="0.5"/>
    <n v="0.2"/>
    <n v="0"/>
    <n v="0.2"/>
    <n v="1"/>
    <n v="10"/>
    <n v="6"/>
    <n v="0.1"/>
    <n v="4.3027333333333342"/>
    <x v="3"/>
    <n v="3.4421866666666676"/>
  </r>
  <r>
    <n v="8"/>
    <x v="7"/>
    <n v="18"/>
    <x v="2"/>
    <x v="17"/>
    <x v="9"/>
    <n v="1.5847500000000001"/>
    <n v="0.15"/>
    <n v="0.2"/>
    <n v="0"/>
    <n v="0.5"/>
    <n v="0"/>
    <n v="0.3"/>
    <n v="1"/>
    <n v="20"/>
    <n v="3"/>
    <n v="0.05"/>
    <n v="3.3152499999999998"/>
    <x v="10"/>
    <n v="1.6576249999999999"/>
  </r>
  <r>
    <n v="8"/>
    <x v="7"/>
    <n v="19"/>
    <x v="2"/>
    <x v="18"/>
    <x v="9"/>
    <n v="1.5847500000000001"/>
    <n v="0.15"/>
    <n v="0.2"/>
    <n v="0"/>
    <n v="0.5"/>
    <n v="0"/>
    <n v="0.3"/>
    <n v="1"/>
    <n v="20"/>
    <n v="3"/>
    <n v="0.05"/>
    <n v="3.3152499999999998"/>
    <x v="10"/>
    <n v="1.6576249999999999"/>
  </r>
  <r>
    <n v="8"/>
    <x v="7"/>
    <n v="20"/>
    <x v="2"/>
    <x v="19"/>
    <x v="7"/>
    <n v="1.0565000000000002"/>
    <n v="0.1"/>
    <n v="0.2"/>
    <n v="0"/>
    <n v="0.5"/>
    <n v="0"/>
    <n v="0.3"/>
    <n v="1"/>
    <n v="60"/>
    <n v="1"/>
    <n v="1.6666666666666666E-2"/>
    <n v="1.5101666666666667"/>
    <x v="10"/>
    <n v="0.75508333333333333"/>
  </r>
  <r>
    <n v="8"/>
    <x v="7"/>
    <n v="21"/>
    <x v="3"/>
    <x v="20"/>
    <x v="7"/>
    <n v="1.6480000000000001"/>
    <n v="0.2"/>
    <n v="0"/>
    <n v="0"/>
    <n v="0"/>
    <n v="1"/>
    <n v="0"/>
    <n v="1"/>
    <n v="120"/>
    <n v="0.5"/>
    <n v="8.3333333333333332E-3"/>
    <n v="1.0353333333333334"/>
    <x v="11"/>
    <n v="0.9835666666666667"/>
  </r>
  <r>
    <n v="8"/>
    <x v="7"/>
    <n v="22"/>
    <x v="3"/>
    <x v="21"/>
    <x v="7"/>
    <n v="1.6480000000000001"/>
    <n v="0.2"/>
    <n v="0"/>
    <n v="0"/>
    <n v="0"/>
    <n v="1"/>
    <n v="0"/>
    <n v="1"/>
    <n v="120"/>
    <n v="0.5"/>
    <n v="8.3333333333333332E-3"/>
    <n v="1.0353333333333334"/>
    <x v="11"/>
    <n v="0.9835666666666667"/>
  </r>
  <r>
    <n v="8"/>
    <x v="7"/>
    <n v="23"/>
    <x v="3"/>
    <x v="22"/>
    <x v="36"/>
    <n v="1.8604000000000003"/>
    <n v="0.2"/>
    <n v="0"/>
    <n v="0"/>
    <n v="0.2"/>
    <n v="0.8"/>
    <n v="0"/>
    <n v="1"/>
    <n v="60"/>
    <n v="1"/>
    <n v="1.6666666666666666E-2"/>
    <n v="1.6396000000000002"/>
    <x v="11"/>
    <n v="1.55762"/>
  </r>
  <r>
    <n v="8"/>
    <x v="7"/>
    <n v="24"/>
    <x v="3"/>
    <x v="23"/>
    <x v="36"/>
    <n v="1.8604000000000003"/>
    <n v="0.2"/>
    <n v="0"/>
    <n v="0"/>
    <n v="0.2"/>
    <n v="0.8"/>
    <n v="0"/>
    <n v="1"/>
    <n v="60"/>
    <n v="1"/>
    <n v="1.6666666666666666E-2"/>
    <n v="1.6396000000000002"/>
    <x v="11"/>
    <n v="1.55762"/>
  </r>
  <r>
    <n v="8"/>
    <x v="7"/>
    <n v="25"/>
    <x v="3"/>
    <x v="24"/>
    <x v="7"/>
    <n v="1.6480000000000001"/>
    <n v="0.2"/>
    <n v="0"/>
    <n v="0"/>
    <n v="0"/>
    <n v="1"/>
    <n v="0"/>
    <n v="1"/>
    <n v="40"/>
    <n v="1.5"/>
    <n v="2.5000000000000001E-2"/>
    <n v="0.80200000000000005"/>
    <x v="11"/>
    <n v="0.76190000000000002"/>
  </r>
  <r>
    <n v="8"/>
    <x v="7"/>
    <n v="26"/>
    <x v="3"/>
    <x v="25"/>
    <x v="7"/>
    <n v="1.7542000000000002"/>
    <n v="0.2"/>
    <n v="0"/>
    <n v="0"/>
    <n v="0.1"/>
    <n v="0.9"/>
    <n v="0"/>
    <n v="1"/>
    <n v="40"/>
    <n v="1.5"/>
    <n v="2.5000000000000001E-2"/>
    <n v="0.69579999999999997"/>
    <x v="11"/>
    <n v="0.661009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6286E-701A-4F06-9501-305EE67041D6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 rowHeaderCaption="City" colHeaderCaption="Category">
  <location ref="A21:H61" firstHeaderRow="0" firstDataRow="1" firstDataCol="2"/>
  <pivotFields count="22">
    <pivotField compact="0" numFmtId="1" outline="0" showAll="0"/>
    <pivotField axis="axisRow" compact="0" outline="0" showAll="0" sortType="descending">
      <items count="9">
        <item x="6"/>
        <item x="1"/>
        <item x="2"/>
        <item x="0"/>
        <item x="5"/>
        <item x="3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5"/>
            </reference>
          </references>
        </pivotArea>
      </autoSortScope>
    </pivotField>
    <pivotField compact="0" outline="0" showAll="0"/>
    <pivotField axis="axisRow" compact="0" outline="0" showAll="0">
      <items count="5">
        <item x="0"/>
        <item x="3"/>
        <item x="2"/>
        <item x="1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dragToRow="0" dragToCol="0" dragToPage="0" showAll="0" defaultSubtotal="0"/>
    <pivotField compact="0" outline="0" dragToRow="0" dragToCol="0" dragToPage="0" showAll="0" defaultSubtotal="0"/>
  </pivotFields>
  <rowFields count="2">
    <field x="1"/>
    <field x="3"/>
  </rowFields>
  <rowItems count="40">
    <i>
      <x v="7"/>
      <x/>
    </i>
    <i r="1">
      <x v="1"/>
    </i>
    <i r="1">
      <x v="2"/>
    </i>
    <i r="1">
      <x v="3"/>
    </i>
    <i t="default">
      <x v="7"/>
    </i>
    <i>
      <x v="2"/>
      <x/>
    </i>
    <i r="1">
      <x v="1"/>
    </i>
    <i r="1">
      <x v="2"/>
    </i>
    <i r="1">
      <x v="3"/>
    </i>
    <i t="default">
      <x v="2"/>
    </i>
    <i>
      <x v="1"/>
      <x/>
    </i>
    <i r="1">
      <x v="1"/>
    </i>
    <i r="1">
      <x v="2"/>
    </i>
    <i r="1">
      <x v="3"/>
    </i>
    <i t="default">
      <x v="1"/>
    </i>
    <i>
      <x v="4"/>
      <x/>
    </i>
    <i r="1">
      <x v="1"/>
    </i>
    <i r="1">
      <x v="2"/>
    </i>
    <i r="1">
      <x v="3"/>
    </i>
    <i t="default">
      <x v="4"/>
    </i>
    <i>
      <x v="3"/>
      <x/>
    </i>
    <i r="1">
      <x v="1"/>
    </i>
    <i r="1">
      <x v="2"/>
    </i>
    <i r="1">
      <x v="3"/>
    </i>
    <i t="default">
      <x v="3"/>
    </i>
    <i>
      <x/>
      <x/>
    </i>
    <i r="1">
      <x v="1"/>
    </i>
    <i r="1">
      <x v="2"/>
    </i>
    <i r="1">
      <x v="3"/>
    </i>
    <i t="default">
      <x/>
    </i>
    <i>
      <x v="6"/>
      <x/>
    </i>
    <i r="1">
      <x v="1"/>
    </i>
    <i r="1">
      <x v="2"/>
    </i>
    <i r="1">
      <x v="3"/>
    </i>
    <i t="default">
      <x v="6"/>
    </i>
    <i>
      <x v="5"/>
      <x/>
    </i>
    <i r="1">
      <x v="1"/>
    </i>
    <i r="1">
      <x v="2"/>
    </i>
    <i r="1">
      <x v="3"/>
    </i>
    <i t="default">
      <x v="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Order Composition " fld="18" subtotal="average" baseField="3" baseItem="0" numFmtId="9"/>
    <dataField name="AVG Price" fld="5" subtotal="average" baseField="1" baseItem="7"/>
    <dataField name="AVG Cost" fld="6" subtotal="average" baseField="1" baseItem="7"/>
    <dataField name="AVG Profit" fld="17" subtotal="average" baseField="1" baseItem="7"/>
    <dataField name="AVG Profit by Order Composition" fld="19" subtotal="average" baseField="1" baseItem="7" numFmtId="164"/>
    <dataField name="AVG Margin%" fld="20" subtotal="average" baseField="3" baseItem="0" numFmtId="9"/>
  </dataFields>
  <formats count="26">
    <format dxfId="41">
      <pivotArea type="origin" dataOnly="0" labelOnly="1" outline="0" fieldPosition="0"/>
    </format>
    <format dxfId="40">
      <pivotArea outline="0" collapsedLevelsAreSubtotals="1" fieldPosition="0"/>
    </format>
    <format dxfId="3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8">
      <pivotArea field="1" type="button" dataOnly="0" labelOnly="1" outline="0" axis="axisRow" fieldPosition="0"/>
    </format>
    <format dxfId="37">
      <pivotArea field="3" type="button" dataOnly="0" labelOnly="1" outline="0" axis="axisRow" fieldPosition="1"/>
    </format>
    <format dxfId="36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35">
      <pivotArea outline="0" collapsedLevelsAreSubtotals="1" fieldPosition="0"/>
    </format>
    <format dxfId="34">
      <pivotArea outline="0" collapsedLevelsAreSubtotals="1" fieldPosition="0"/>
    </format>
    <format dxfId="33">
      <pivotArea dataOnly="0" labelOnly="1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  <format dxfId="32">
      <pivotArea outline="0" fieldPosition="0">
        <references count="1">
          <reference field="4294967294" count="1" selected="0">
            <x v="5"/>
          </reference>
        </references>
      </pivotArea>
    </format>
    <format dxfId="31">
      <pivotArea dataOnly="0" outline="0" fieldPosition="0">
        <references count="1">
          <reference field="4294967294" count="1">
            <x v="5"/>
          </reference>
        </references>
      </pivotArea>
    </format>
    <format dxfId="30">
      <pivotArea dataOnly="0" outline="0" fieldPosition="0">
        <references count="1">
          <reference field="4294967294" count="1">
            <x v="5"/>
          </reference>
        </references>
      </pivotArea>
    </format>
    <format dxfId="29">
      <pivotArea dataOnly="0" outline="0" fieldPosition="0">
        <references count="1">
          <reference field="4294967294" count="1">
            <x v="5"/>
          </reference>
        </references>
      </pivotArea>
    </format>
    <format dxfId="28">
      <pivotArea outline="0" fieldPosition="0">
        <references count="1">
          <reference field="4294967294" count="1" selected="0">
            <x v="0"/>
          </reference>
        </references>
      </pivotArea>
    </format>
    <format dxfId="27">
      <pivotArea field="1" type="button" dataOnly="0" labelOnly="1" outline="0" axis="axisRow" fieldPosition="0"/>
    </format>
    <format dxfId="26">
      <pivotArea field="3" type="button" dataOnly="0" labelOnly="1" outline="0" axis="axisRow" fieldPosition="1"/>
    </format>
    <format dxfId="2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">
      <pivotArea field="1" type="button" dataOnly="0" labelOnly="1" outline="0" axis="axisRow" fieldPosition="0"/>
    </format>
    <format dxfId="23">
      <pivotArea field="3" type="button" dataOnly="0" labelOnly="1" outline="0" axis="axisRow" fieldPosition="1"/>
    </format>
    <format dxfId="2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">
      <pivotArea field="1" type="button" dataOnly="0" labelOnly="1" outline="0" axis="axisRow" fieldPosition="0"/>
    </format>
    <format dxfId="20">
      <pivotArea field="3" type="button" dataOnly="0" labelOnly="1" outline="0" axis="axisRow" fieldPosition="1"/>
    </format>
    <format dxfId="1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18">
      <pivotArea field="1" type="button" dataOnly="0" labelOnly="1" outline="0" axis="axisRow" fieldPosition="0"/>
    </format>
    <format dxfId="17">
      <pivotArea field="3" type="button" dataOnly="0" labelOnly="1" outline="0" axis="axisRow" fieldPosition="1"/>
    </format>
    <format dxfId="1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1DAA5-4FFA-4068-9E24-3AC9EA102E58}" name="Сводная таблица2" cacheId="0" applyNumberFormats="0" applyBorderFormats="0" applyFontFormats="0" applyPatternFormats="0" applyAlignmentFormats="0" applyWidthHeightFormats="1" dataCaption="Значения" updatedVersion="8" minRefreshableVersion="3" rowGrandTotals="0" colGrandTotals="0" itemPrintTitles="1" createdVersion="8" indent="0" compact="0" compactData="0" multipleFieldFilters="0" rowHeaderCaption="City" colHeaderCaption="Category">
  <location ref="K5:S35" firstHeaderRow="0" firstDataRow="1" firstDataCol="2" rowPageCount="1" colPageCount="1"/>
  <pivotFields count="22">
    <pivotField compact="0" numFmtId="1" outline="0" subtotalTop="0" showAll="0"/>
    <pivotField axis="axisPage" compact="0" outline="0" subtotalTop="0" multipleItemSelectionAllowed="1" showAll="0">
      <items count="9">
        <item h="1" x="6"/>
        <item h="1" x="1"/>
        <item h="1" x="2"/>
        <item h="1" x="0"/>
        <item h="1" x="5"/>
        <item h="1" x="3"/>
        <item h="1" x="4"/>
        <item x="7"/>
        <item t="default"/>
      </items>
    </pivotField>
    <pivotField compact="0" outline="0" subtotalTop="0" showAll="0"/>
    <pivotField axis="axisRow" compact="0" outline="0" subtotalTop="0" showAll="0" sortType="descending">
      <items count="5">
        <item x="0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4"/>
            </reference>
          </references>
        </pivotArea>
      </autoSortScope>
    </pivotField>
    <pivotField axis="axisRow" compact="0" outline="0" subtotalTop="0" showAll="0">
      <items count="27">
        <item x="7"/>
        <item x="8"/>
        <item x="9"/>
        <item x="10"/>
        <item x="11"/>
        <item x="12"/>
        <item x="17"/>
        <item x="18"/>
        <item x="19"/>
        <item x="20"/>
        <item x="21"/>
        <item x="22"/>
        <item x="23"/>
        <item x="15"/>
        <item x="16"/>
        <item x="14"/>
        <item x="24"/>
        <item x="25"/>
        <item x="5"/>
        <item x="6"/>
        <item x="0"/>
        <item x="1"/>
        <item x="2"/>
        <item x="3"/>
        <item x="4"/>
        <item x="13"/>
        <item t="default"/>
      </items>
    </pivotField>
    <pivotField dataField="1" compact="0" outline="0" subtotalTop="0" showAll="0"/>
    <pivotField dataField="1"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numFmtId="9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compact="0" outline="0" subtotalTop="0" showAll="0"/>
    <pivotField dataField="1" compact="0" outline="0" subtotalTop="0" showAll="0"/>
    <pivotField dataField="1" compact="0" outline="0" subtotalTop="0" showAll="0">
      <items count="16">
        <item x="13"/>
        <item x="0"/>
        <item x="2"/>
        <item x="5"/>
        <item x="14"/>
        <item x="10"/>
        <item x="1"/>
        <item x="4"/>
        <item x="12"/>
        <item x="9"/>
        <item x="7"/>
        <item x="3"/>
        <item x="6"/>
        <item x="8"/>
        <item x="11"/>
        <item t="default"/>
      </items>
    </pivotField>
    <pivotField dataField="1" compact="0" outline="0" subtotalTop="0" showAll="0"/>
    <pivotField dataField="1" compact="0" outline="0" subtotalTop="0" dragToRow="0" dragToCol="0" dragToPage="0" showAll="0" defaultSubtotal="0"/>
    <pivotField dataField="1" compact="0" outline="0" subtotalTop="0" dragToRow="0" dragToCol="0" dragToPage="0" showAll="0" defaultSubtotal="0"/>
  </pivotFields>
  <rowFields count="2">
    <field x="3"/>
    <field x="4"/>
  </rowFields>
  <rowItems count="30">
    <i>
      <x v="3"/>
      <x/>
    </i>
    <i r="1">
      <x v="1"/>
    </i>
    <i r="1">
      <x v="2"/>
    </i>
    <i r="1">
      <x v="3"/>
    </i>
    <i r="1">
      <x v="4"/>
    </i>
    <i r="1">
      <x v="5"/>
    </i>
    <i r="1">
      <x v="13"/>
    </i>
    <i r="1">
      <x v="14"/>
    </i>
    <i r="1">
      <x v="15"/>
    </i>
    <i r="1">
      <x v="25"/>
    </i>
    <i t="default">
      <x v="3"/>
    </i>
    <i>
      <x v="1"/>
      <x v="9"/>
    </i>
    <i r="1">
      <x v="10"/>
    </i>
    <i r="1">
      <x v="11"/>
    </i>
    <i r="1">
      <x v="12"/>
    </i>
    <i r="1">
      <x v="16"/>
    </i>
    <i r="1">
      <x v="17"/>
    </i>
    <i t="default">
      <x v="1"/>
    </i>
    <i>
      <x v="2"/>
      <x v="6"/>
    </i>
    <i r="1">
      <x v="7"/>
    </i>
    <i r="1">
      <x v="8"/>
    </i>
    <i t="default">
      <x v="2"/>
    </i>
    <i>
      <x/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t="default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hier="-1"/>
  </pageFields>
  <dataFields count="7">
    <dataField name="Order Composition " fld="18" subtotal="average" baseField="4" baseItem="4" numFmtId="9"/>
    <dataField name="Price " fld="5" baseField="0" baseItem="0"/>
    <dataField name="Cost " fld="6" baseField="0" baseItem="0"/>
    <dataField name="Profit " fld="17" baseField="0" baseItem="0"/>
    <dataField name="Profit by Order Composition " fld="19" baseField="0" baseItem="0"/>
    <dataField name="Margin %" fld="20" baseField="0" baseItem="0" numFmtId="168"/>
    <dataField name="Profitability %" fld="21" baseField="0" baseItem="0" numFmtId="9"/>
  </dataFields>
  <formats count="23">
    <format dxfId="64">
      <pivotArea type="origin" dataOnly="0" labelOnly="1" outline="0" fieldPosition="0"/>
    </format>
    <format dxfId="63">
      <pivotArea outline="0" collapsedLevelsAreSubtotals="1" fieldPosition="0"/>
    </format>
    <format dxfId="62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61">
      <pivotArea field="18" type="button" dataOnly="0" labelOnly="1" outline="0"/>
    </format>
    <format dxfId="60">
      <pivotArea field="18" type="button" dataOnly="0" labelOnly="1" outline="0"/>
    </format>
    <format dxfId="59">
      <pivotArea outline="0" fieldPosition="0">
        <references count="1">
          <reference field="4294967294" count="1" selected="0">
            <x v="5"/>
          </reference>
        </references>
      </pivotArea>
    </format>
    <format dxfId="58">
      <pivotArea outline="0" fieldPosition="0">
        <references count="1">
          <reference field="4294967294" count="1" selected="0">
            <x v="6"/>
          </reference>
        </references>
      </pivotArea>
    </format>
    <format dxfId="57">
      <pivotArea dataOnly="0" outline="0" fieldPosition="0">
        <references count="1">
          <reference field="4294967294" count="1">
            <x v="6"/>
          </reference>
        </references>
      </pivotArea>
    </format>
    <format dxfId="56">
      <pivotArea dataOnly="0" outline="0" fieldPosition="0">
        <references count="1">
          <reference field="4294967294" count="1">
            <x v="6"/>
          </reference>
        </references>
      </pivotArea>
    </format>
    <format dxfId="55">
      <pivotArea dataOnly="0" outline="0" fieldPosition="0">
        <references count="1">
          <reference field="4294967294" count="2">
            <x v="5"/>
            <x v="6"/>
          </reference>
        </references>
      </pivotArea>
    </format>
    <format dxfId="54">
      <pivotArea dataOnly="0" labelOnly="1" outline="0" fieldPosition="0">
        <references count="2">
          <reference field="3" count="1" selected="0">
            <x v="1"/>
          </reference>
          <reference field="4" count="1">
            <x v="17"/>
          </reference>
        </references>
      </pivotArea>
    </format>
    <format dxfId="53">
      <pivotArea outline="0" fieldPosition="0">
        <references count="1">
          <reference field="4294967294" count="1" selected="0">
            <x v="0"/>
          </reference>
        </references>
      </pivotArea>
    </format>
    <format dxfId="52">
      <pivotArea outline="0" fieldPosition="0">
        <references count="1">
          <reference field="4294967294" count="1" selected="0">
            <x v="0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0">
      <pivotArea field="3" type="button" dataOnly="0" labelOnly="1" outline="0" axis="axisRow" fieldPosition="0"/>
    </format>
    <format dxfId="49">
      <pivotArea field="4" type="button" dataOnly="0" labelOnly="1" outline="0" axis="axisRow" fieldPosition="1"/>
    </format>
    <format dxfId="48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7">
      <pivotArea field="3" type="button" dataOnly="0" labelOnly="1" outline="0" axis="axisRow" fieldPosition="0"/>
    </format>
    <format dxfId="46">
      <pivotArea field="4" type="button" dataOnly="0" labelOnly="1" outline="0" axis="axisRow" fieldPosition="1"/>
    </format>
    <format dxfId="4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44">
      <pivotArea outline="0" fieldPosition="0">
        <references count="2">
          <reference field="3" count="1" selected="0">
            <x v="1"/>
          </reference>
          <reference field="4" count="1" selected="0">
            <x v="16"/>
          </reference>
        </references>
      </pivotArea>
    </format>
    <format dxfId="43">
      <pivotArea dataOnly="0" labelOnly="1" outline="0" fieldPosition="0">
        <references count="2">
          <reference field="3" count="1" selected="0">
            <x v="1"/>
          </reference>
          <reference field="4" count="1">
            <x v="16"/>
          </reference>
        </references>
      </pivotArea>
    </format>
    <format dxfId="42">
      <pivotArea outline="0" fieldPosition="0">
        <references count="1">
          <reference field="4294967294" count="2" selected="0">
            <x v="5"/>
            <x v="6"/>
          </reference>
        </references>
      </pivotArea>
    </format>
  </formats>
  <conditionalFormats count="4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6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1">
            <reference field="4294967294" count="1" selected="0">
              <x v="5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3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FD3139-A27E-4439-AF5E-9BFD2B05D153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rowHeaderCaption="City" colHeaderCaption="Category">
  <location ref="A5:E14" firstHeaderRow="1" firstDataRow="2" firstDataCol="1"/>
  <pivotFields count="22">
    <pivotField numFmtId="1" showAll="0"/>
    <pivotField axis="axisRow" showAll="0" sortType="descending">
      <items count="9">
        <item x="6"/>
        <item x="1"/>
        <item x="2"/>
        <item x="0"/>
        <item x="5"/>
        <item x="3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8">
    <i>
      <x v="7"/>
    </i>
    <i>
      <x v="2"/>
    </i>
    <i>
      <x v="1"/>
    </i>
    <i>
      <x v="3"/>
    </i>
    <i>
      <x v="4"/>
    </i>
    <i>
      <x/>
    </i>
    <i>
      <x v="6"/>
    </i>
    <i>
      <x v="5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AVG Profit by Order Composition" fld="19" subtotal="average" baseField="1" baseItem="7" numFmtId="164"/>
  </dataFields>
  <formats count="1">
    <format dxfId="65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8C312-97F5-4634-B42D-EAC1DDECE6AA}" name="US_City_COGS_Order_Composition" displayName="US_City_COGS_Order_Composition" ref="A2:M11" totalsRowShown="0" headerRowDxfId="15">
  <autoFilter ref="A2:M11" xr:uid="{7EC8C312-97F5-4634-B42D-EAC1DDECE6AA}"/>
  <tableColumns count="13">
    <tableColumn id="1" xr3:uid="{F2E50FF9-06AA-4E1C-B4AE-365F4255C4C9}" name="ID City" dataDxfId="14"/>
    <tableColumn id="2" xr3:uid="{C0A0ABC9-2B01-4EAF-8756-15006C3BAF89}" name="City " dataDxfId="13"/>
    <tableColumn id="3" xr3:uid="{9A77F6EA-A021-468A-8E10-DD896C800FBF}" name="Dairy Products" dataDxfId="12"/>
    <tableColumn id="4" xr3:uid="{AAAF5994-063E-4B5B-BB6D-76F0E206E68B}" name="Meat / Seafood" dataDxfId="11"/>
    <tableColumn id="5" xr3:uid="{100D4CE4-8286-44CC-8FB3-C6ADA571B8FA}" name="Fruits / Veggie" dataDxfId="10"/>
    <tableColumn id="6" xr3:uid="{4EE8E79A-650C-4FB6-B44C-11CF2AE7A19F}" name="Beverages_" dataDxfId="9"/>
    <tableColumn id="7" xr3:uid="{2C7C7E21-6833-4015-BEAC-148597A81CC9}" name="Pantry" dataDxfId="8"/>
    <tableColumn id="8" xr3:uid="{1B08CE51-CED5-443B-90D1-0B435F28AC16}" name="Labor Costs" dataDxfId="7"/>
    <tableColumn id="9" xr3:uid="{7F3638CC-C85D-4E13-AA21-BFFD17368186}" name="Coefficient for Price Calculation (comp. with Russia)" dataDxfId="6">
      <calculatedColumnFormula>H3/Labor_in_Russia*0.4</calculatedColumnFormula>
    </tableColumn>
    <tableColumn id="10" xr3:uid="{96D7F4A7-583B-490A-AC3D-BF449BA6CE3D}" name="Appetizer" dataDxfId="5"/>
    <tableColumn id="11" xr3:uid="{96EF9640-DA9B-4E59-9B8A-1D336709EF0D}" name="Entry" dataDxfId="4"/>
    <tableColumn id="12" xr3:uid="{1F5144A4-D9D6-469E-B6A0-99B8EEFB6599}" name="Dessert" dataDxfId="3"/>
    <tableColumn id="13" xr3:uid="{3B353607-2163-4CB8-8A0E-49B64D004C13}" name="Beverages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E4918-F146-4758-86BC-BDB3DFAE249D}" name="Unit_calculation" displayName="Unit_calculation" ref="O2:AH262" totalsRowShown="0" dataDxfId="86">
  <autoFilter ref="O2:AH262" xr:uid="{971E4918-F146-4758-86BC-BDB3DFAE249D}"/>
  <tableColumns count="20">
    <tableColumn id="1" xr3:uid="{28014CBA-D870-4C2A-B4C9-75D5AF700640}" name="ID City" dataDxfId="85"/>
    <tableColumn id="2" xr3:uid="{C71878A4-4F6B-4270-8D5E-5D194118C48B}" name="City" dataDxfId="84">
      <calculatedColumnFormula>VLOOKUP(O:O,US_City_COGS_Order_Composition[#All],2,FALSE)</calculatedColumnFormula>
    </tableColumn>
    <tableColumn id="3" xr3:uid="{4CCA1CC7-AC3D-4773-A2FE-7B451ECF407F}" name="ID" dataDxfId="83">
      <calculatedColumnFormula>Q2+1</calculatedColumnFormula>
    </tableColumn>
    <tableColumn id="4" xr3:uid="{F498ED39-89CF-4AE4-B58E-96C04CEB690E}" name="Category" dataDxfId="82">
      <calculatedColumnFormula>VLOOKUP($Q3,'Menu and cost - Russia'!$B$3:$Q$29,MATCH(R$2,'Menu and cost - Russia'!$B$3:$Q$3,0),0)</calculatedColumnFormula>
    </tableColumn>
    <tableColumn id="5" xr3:uid="{D2BF501D-2D77-4448-A29E-395507EB4DD6}" name="Product" dataDxfId="81">
      <calculatedColumnFormula>VLOOKUP($Q3,'Menu and cost - Russia'!$B$3:$Q$29,MATCH(S$2,'Menu and cost - Russia'!$B$3:$Q$3,0),0)</calculatedColumnFormula>
    </tableColumn>
    <tableColumn id="6" xr3:uid="{4428A4BE-5157-4C36-BA7F-6344444DB9BB}" name="Price" dataDxfId="80" dataCellStyle="Денежный">
      <calculatedColumnFormula>VLOOKUP($Q3,'Menu and cost - Russia'!$B$3:$Q$29,MATCH(T$2,'Menu and cost - Russia'!$B$3:$Q$3,0),0)*VLOOKUP(O3,US_City_COGS_Order_Composition[#All],MATCH("Coefficient for Price Calculation (comp. with Russia)",$A$2:$M$2,0))</calculatedColumnFormula>
    </tableColumn>
    <tableColumn id="7" xr3:uid="{B64418B5-5850-480B-AB76-823CAD7CC8A8}" name="Cost" dataDxfId="79" dataCellStyle="Денежный">
      <calculatedColumnFormula array="1">SUMPRODUCT(W3:AA3,_xlfn._xlws.FILTER(US_City_COGS_Order_Composition[[#All],[Dairy Products]:[Pantry]],US_City_COGS_Order_Composition[[#All],[ID City]]=O3))*V3</calculatedColumnFormula>
    </tableColumn>
    <tableColumn id="8" xr3:uid="{D59238DC-CCFD-4D6E-B3A1-8BEA7007A781}" name="Weight" dataDxfId="78" dataCellStyle="Процентный">
      <calculatedColumnFormula>VLOOKUP($Q3,'Menu and cost - Russia'!$B$3:$Q$29,MATCH(V$2,'Menu and cost - Russia'!$B$3:$Q$3,0),0)</calculatedColumnFormula>
    </tableColumn>
    <tableColumn id="9" xr3:uid="{44D95A6D-DCD2-4731-9CAF-55BE9B884B73}" name="Dairy Products" dataDxfId="77" dataCellStyle="Процентный">
      <calculatedColumnFormula>VLOOKUP($Q3,'Menu and cost - Russia'!$B$3:$Q$29,MATCH(W$2,'Menu and cost - Russia'!$B$3:$Q$3,0),0)</calculatedColumnFormula>
    </tableColumn>
    <tableColumn id="10" xr3:uid="{925D7D03-38B1-4456-8E30-6934FCEDC8AB}" name="Meat / Seafood" dataDxfId="76" dataCellStyle="Процентный">
      <calculatedColumnFormula>VLOOKUP($Q3,'Menu and cost - Russia'!$B$3:$Q$29,MATCH(X$2,'Menu and cost - Russia'!$B$3:$Q$3,0),0)</calculatedColumnFormula>
    </tableColumn>
    <tableColumn id="11" xr3:uid="{9B865D9C-A28A-4CC3-9D39-CF7835110976}" name="Fruits / Veggie" dataDxfId="75" dataCellStyle="Процентный">
      <calculatedColumnFormula>VLOOKUP($Q3,'Menu and cost - Russia'!$B$3:$Q$29,MATCH(Y$2,'Menu and cost - Russia'!$B$3:$Q$3,0),0)</calculatedColumnFormula>
    </tableColumn>
    <tableColumn id="12" xr3:uid="{90219EF7-6CD8-4834-855A-276CE4DD7EBB}" name="Beverages_" dataDxfId="74" dataCellStyle="Процентный">
      <calculatedColumnFormula>VLOOKUP($Q3,'Menu and cost - Russia'!$B$3:$Q$29,MATCH(Z$2,'Menu and cost - Russia'!$B$3:$Q$3,0),0)</calculatedColumnFormula>
    </tableColumn>
    <tableColumn id="13" xr3:uid="{E48E17A1-869C-4BBA-BBA9-9D3B74658931}" name="Pantry" dataDxfId="73" dataCellStyle="Процентный">
      <calculatedColumnFormula>VLOOKUP($Q3,'Menu and cost - Russia'!$B$3:$Q$29,MATCH(AA$2,'Menu and cost - Russia'!$B$3:$Q$3,0),0)</calculatedColumnFormula>
    </tableColumn>
    <tableColumn id="14" xr3:uid="{19863AD8-0615-421D-A02C-653F55171449}" name="Total" dataDxfId="72" dataCellStyle="Процентный">
      <calculatedColumnFormula>SUM(W3:AA3)</calculatedColumnFormula>
    </tableColumn>
    <tableColumn id="15" xr3:uid="{03525AFB-4621-4450-9ED7-2EA5D0DF0A8F}" name="Portions/hour" dataDxfId="71">
      <calculatedColumnFormula>VLOOKUP($Q3,'Menu and cost - Russia'!$B$3:$Q$29,MATCH(AC$2,'Menu and cost - Russia'!$B$3:$Q$3,0),0)</calculatedColumnFormula>
    </tableColumn>
    <tableColumn id="16" xr3:uid="{144A74B9-B863-44C1-81EF-69C8ECCE6810}" name="Time - min" dataDxfId="70">
      <calculatedColumnFormula>VLOOKUP($Q3,'Menu and cost - Russia'!$B$3:$Q$29,MATCH(AD$2,'Menu and cost - Russia'!$B$3:$Q$3,0),0)</calculatedColumnFormula>
    </tableColumn>
    <tableColumn id="17" xr3:uid="{859359AB-10A6-4E5F-9C7F-27E3ACB1D928}" name="Time - hrs" dataDxfId="69">
      <calculatedColumnFormula>VLOOKUP($Q3,'Menu and cost - Russia'!$B$3:$Q$29,MATCH(AE$2,'Menu and cost - Russia'!$B$3:$Q$3,0),0)</calculatedColumnFormula>
    </tableColumn>
    <tableColumn id="18" xr3:uid="{E662B125-BCBF-4EF4-BDA3-89BF85DE5319}" name="Profit" dataDxfId="68">
      <calculatedColumnFormula>T3-U3-AE3*VLOOKUP(O3,US_City_COGS_Order_Composition[#All],MATCH("Labor Costs",$A$2:$M$2,0),0)</calculatedColumnFormula>
    </tableColumn>
    <tableColumn id="19" xr3:uid="{74A5C873-C0E1-4D27-BEC9-541C30877995}" name="Order Composition" dataDxfId="67">
      <calculatedColumnFormula array="1">IFERROR(INDEX(US_City_COGS_Order_Composition[[Appetizer]:[Beverages]],O3,MATCH(R3,$J$2:$M$2,0)),"")</calculatedColumnFormula>
    </tableColumn>
    <tableColumn id="20" xr3:uid="{509ECD62-9AE9-48D4-9EA7-DDA48E85A246}" name="Profit by Order Composition" dataDxfId="66">
      <calculatedColumnFormula>IFERROR(AF3*AG3,"")</calculatedColumnFormula>
    </tableColumn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DCE0-CDCE-DB4D-BD9C-87B6D5879079}">
  <sheetPr>
    <tabColor rgb="FF0070C0"/>
  </sheetPr>
  <dimension ref="A1"/>
  <sheetViews>
    <sheetView workbookViewId="0">
      <selection activeCell="C25" sqref="C25"/>
    </sheetView>
  </sheetViews>
  <sheetFormatPr defaultColWidth="10.75" defaultRowHeight="15.75" x14ac:dyDescent="0.25"/>
  <cols>
    <col min="1" max="16384" width="10.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209-45BB-EC44-8775-7CA44096C4B0}">
  <sheetPr>
    <tabColor rgb="FF00B0F0"/>
  </sheetPr>
  <dimension ref="B2:R48"/>
  <sheetViews>
    <sheetView zoomScale="80" workbookViewId="0">
      <selection activeCell="H2" sqref="H2:L2"/>
    </sheetView>
  </sheetViews>
  <sheetFormatPr defaultColWidth="10.75" defaultRowHeight="15.75" x14ac:dyDescent="0.25"/>
  <cols>
    <col min="1" max="1" width="10.75" style="1"/>
    <col min="2" max="2" width="3.25" style="2" bestFit="1" customWidth="1"/>
    <col min="3" max="3" width="10.75" style="1"/>
    <col min="4" max="4" width="12.25" style="1" bestFit="1" customWidth="1"/>
    <col min="5" max="7" width="10.75" style="1"/>
    <col min="8" max="15" width="13.75" style="1" customWidth="1"/>
    <col min="16" max="17" width="10.75" style="1"/>
    <col min="18" max="18" width="14.75" style="1" bestFit="1" customWidth="1"/>
    <col min="19" max="22" width="10.75" style="1" customWidth="1"/>
    <col min="23" max="16384" width="10.75" style="1"/>
  </cols>
  <sheetData>
    <row r="2" spans="2:18" x14ac:dyDescent="0.25">
      <c r="H2" s="5">
        <v>4</v>
      </c>
      <c r="I2" s="5">
        <v>6</v>
      </c>
      <c r="J2" s="5">
        <v>4</v>
      </c>
      <c r="K2" s="5">
        <v>2</v>
      </c>
      <c r="L2" s="5">
        <v>3</v>
      </c>
      <c r="M2" s="5"/>
      <c r="N2" s="5"/>
      <c r="O2" s="5"/>
      <c r="P2" s="6">
        <v>3</v>
      </c>
    </row>
    <row r="3" spans="2:18" ht="47.25" x14ac:dyDescent="0.25">
      <c r="B3" s="3" t="s">
        <v>0</v>
      </c>
      <c r="C3" s="4" t="s">
        <v>2</v>
      </c>
      <c r="D3" s="4" t="s">
        <v>1</v>
      </c>
      <c r="E3" s="4" t="s">
        <v>32</v>
      </c>
      <c r="F3" s="4" t="s">
        <v>33</v>
      </c>
      <c r="G3" s="4" t="s">
        <v>38</v>
      </c>
      <c r="H3" s="4" t="s">
        <v>31</v>
      </c>
      <c r="I3" s="4" t="s">
        <v>34</v>
      </c>
      <c r="J3" s="4" t="s">
        <v>39</v>
      </c>
      <c r="K3" s="4" t="s">
        <v>66</v>
      </c>
      <c r="L3" s="4" t="s">
        <v>36</v>
      </c>
      <c r="M3" s="4" t="s">
        <v>40</v>
      </c>
      <c r="N3" s="4" t="s">
        <v>43</v>
      </c>
      <c r="O3" s="4" t="s">
        <v>42</v>
      </c>
      <c r="P3" s="4" t="s">
        <v>41</v>
      </c>
      <c r="Q3" s="4" t="s">
        <v>37</v>
      </c>
      <c r="R3" s="14" t="s">
        <v>53</v>
      </c>
    </row>
    <row r="4" spans="2:18" x14ac:dyDescent="0.25">
      <c r="B4" s="2">
        <v>1</v>
      </c>
      <c r="C4" s="1" t="s">
        <v>3</v>
      </c>
      <c r="D4" s="1" t="s">
        <v>4</v>
      </c>
      <c r="E4" s="5">
        <v>3</v>
      </c>
      <c r="F4" s="5">
        <f t="shared" ref="F4:F9" si="0">SUMPRODUCT(H4:L4,H$2:L$2)*G4</f>
        <v>0.78000000000000014</v>
      </c>
      <c r="G4" s="1">
        <v>0.2</v>
      </c>
      <c r="H4" s="7">
        <v>0</v>
      </c>
      <c r="I4" s="7">
        <v>0</v>
      </c>
      <c r="J4" s="7">
        <v>0.9</v>
      </c>
      <c r="K4" s="7">
        <v>0</v>
      </c>
      <c r="L4" s="7">
        <v>0.1</v>
      </c>
      <c r="M4" s="7">
        <f>SUM(H4:L4)</f>
        <v>1</v>
      </c>
      <c r="N4" s="9">
        <v>20</v>
      </c>
      <c r="O4" s="8">
        <f>60/N4</f>
        <v>3</v>
      </c>
      <c r="P4" s="8">
        <f>O4/60</f>
        <v>0.05</v>
      </c>
      <c r="Q4" s="6">
        <f>E4-F4-P4*P$2</f>
        <v>2.0699999999999998</v>
      </c>
      <c r="R4" s="15">
        <f>$D$33</f>
        <v>0.25</v>
      </c>
    </row>
    <row r="5" spans="2:18" x14ac:dyDescent="0.25">
      <c r="B5" s="2">
        <f>B4+1</f>
        <v>2</v>
      </c>
      <c r="C5" s="1" t="s">
        <v>3</v>
      </c>
      <c r="D5" s="1" t="s">
        <v>5</v>
      </c>
      <c r="E5" s="5">
        <v>3</v>
      </c>
      <c r="F5" s="5">
        <f t="shared" si="0"/>
        <v>0.86</v>
      </c>
      <c r="G5" s="1">
        <v>0.2</v>
      </c>
      <c r="H5" s="7">
        <v>0</v>
      </c>
      <c r="I5" s="7">
        <v>0.2</v>
      </c>
      <c r="J5" s="7">
        <v>0.7</v>
      </c>
      <c r="K5" s="7">
        <v>0</v>
      </c>
      <c r="L5" s="7">
        <v>0.1</v>
      </c>
      <c r="M5" s="7">
        <f t="shared" ref="M5:M29" si="1">SUM(H5:L5)</f>
        <v>0.99999999999999989</v>
      </c>
      <c r="N5" s="9">
        <v>20</v>
      </c>
      <c r="O5" s="8">
        <f t="shared" ref="O5:O29" si="2">60/N5</f>
        <v>3</v>
      </c>
      <c r="P5" s="8">
        <f t="shared" ref="P5:P29" si="3">O5/60</f>
        <v>0.05</v>
      </c>
      <c r="Q5" s="6">
        <f t="shared" ref="Q5:Q29" si="4">E5-F5-P5*P$2</f>
        <v>1.9900000000000002</v>
      </c>
      <c r="R5" s="15">
        <f t="shared" ref="R5:R10" si="5">$D$33</f>
        <v>0.25</v>
      </c>
    </row>
    <row r="6" spans="2:18" x14ac:dyDescent="0.25">
      <c r="B6" s="2">
        <f t="shared" ref="B6:B29" si="6">B5+1</f>
        <v>3</v>
      </c>
      <c r="C6" s="1" t="s">
        <v>3</v>
      </c>
      <c r="D6" s="1" t="s">
        <v>6</v>
      </c>
      <c r="E6" s="5">
        <v>3</v>
      </c>
      <c r="F6" s="5">
        <f t="shared" si="0"/>
        <v>0.98</v>
      </c>
      <c r="G6" s="1">
        <v>0.2</v>
      </c>
      <c r="H6" s="7">
        <v>0</v>
      </c>
      <c r="I6" s="7">
        <v>0.5</v>
      </c>
      <c r="J6" s="7">
        <v>0.4</v>
      </c>
      <c r="K6" s="7">
        <v>0</v>
      </c>
      <c r="L6" s="7">
        <v>0.1</v>
      </c>
      <c r="M6" s="7">
        <f t="shared" si="1"/>
        <v>1</v>
      </c>
      <c r="N6" s="9">
        <v>20</v>
      </c>
      <c r="O6" s="8">
        <f t="shared" si="2"/>
        <v>3</v>
      </c>
      <c r="P6" s="8">
        <f t="shared" si="3"/>
        <v>0.05</v>
      </c>
      <c r="Q6" s="6">
        <f t="shared" si="4"/>
        <v>1.87</v>
      </c>
      <c r="R6" s="15">
        <f t="shared" si="5"/>
        <v>0.25</v>
      </c>
    </row>
    <row r="7" spans="2:18" x14ac:dyDescent="0.25">
      <c r="B7" s="2">
        <f t="shared" si="6"/>
        <v>4</v>
      </c>
      <c r="C7" s="1" t="s">
        <v>3</v>
      </c>
      <c r="D7" s="1" t="s">
        <v>7</v>
      </c>
      <c r="E7" s="5">
        <v>2</v>
      </c>
      <c r="F7" s="5">
        <f t="shared" si="0"/>
        <v>0.68000000000000016</v>
      </c>
      <c r="G7" s="1">
        <v>0.2</v>
      </c>
      <c r="H7" s="7">
        <v>0.1</v>
      </c>
      <c r="I7" s="7">
        <v>0</v>
      </c>
      <c r="J7" s="7">
        <v>0.4</v>
      </c>
      <c r="K7" s="7">
        <v>0.1</v>
      </c>
      <c r="L7" s="7">
        <v>0.4</v>
      </c>
      <c r="M7" s="7">
        <f t="shared" si="1"/>
        <v>1</v>
      </c>
      <c r="N7" s="9">
        <v>60</v>
      </c>
      <c r="O7" s="8">
        <f>60/N7</f>
        <v>1</v>
      </c>
      <c r="P7" s="8">
        <f t="shared" si="3"/>
        <v>1.6666666666666666E-2</v>
      </c>
      <c r="Q7" s="6">
        <f t="shared" si="4"/>
        <v>1.2699999999999998</v>
      </c>
      <c r="R7" s="15">
        <f t="shared" si="5"/>
        <v>0.25</v>
      </c>
    </row>
    <row r="8" spans="2:18" x14ac:dyDescent="0.25">
      <c r="B8" s="2">
        <f t="shared" si="6"/>
        <v>5</v>
      </c>
      <c r="C8" s="1" t="s">
        <v>3</v>
      </c>
      <c r="D8" s="1" t="s">
        <v>8</v>
      </c>
      <c r="E8" s="5">
        <v>2</v>
      </c>
      <c r="F8" s="5">
        <f t="shared" si="0"/>
        <v>0.78</v>
      </c>
      <c r="G8" s="1">
        <v>0.2</v>
      </c>
      <c r="H8" s="7">
        <v>0.1</v>
      </c>
      <c r="I8" s="7">
        <v>0.2</v>
      </c>
      <c r="J8" s="7">
        <v>0.3</v>
      </c>
      <c r="K8" s="7">
        <v>0.1</v>
      </c>
      <c r="L8" s="7">
        <v>0.3</v>
      </c>
      <c r="M8" s="7">
        <f t="shared" si="1"/>
        <v>1</v>
      </c>
      <c r="N8" s="9">
        <v>60</v>
      </c>
      <c r="O8" s="8">
        <f t="shared" si="2"/>
        <v>1</v>
      </c>
      <c r="P8" s="8">
        <f t="shared" si="3"/>
        <v>1.6666666666666666E-2</v>
      </c>
      <c r="Q8" s="6">
        <f t="shared" si="4"/>
        <v>1.17</v>
      </c>
      <c r="R8" s="15">
        <f t="shared" si="5"/>
        <v>0.25</v>
      </c>
    </row>
    <row r="9" spans="2:18" x14ac:dyDescent="0.25">
      <c r="B9" s="2">
        <f t="shared" si="6"/>
        <v>6</v>
      </c>
      <c r="C9" s="1" t="s">
        <v>3</v>
      </c>
      <c r="D9" s="1" t="s">
        <v>23</v>
      </c>
      <c r="E9" s="5">
        <v>1</v>
      </c>
      <c r="F9" s="5">
        <f t="shared" si="0"/>
        <v>0.38</v>
      </c>
      <c r="G9" s="1">
        <v>0.1</v>
      </c>
      <c r="H9" s="7">
        <v>0.1</v>
      </c>
      <c r="I9" s="7">
        <v>0</v>
      </c>
      <c r="J9" s="7">
        <v>0.75</v>
      </c>
      <c r="K9" s="7">
        <v>0.05</v>
      </c>
      <c r="L9" s="7">
        <v>0.1</v>
      </c>
      <c r="M9" s="7">
        <f t="shared" si="1"/>
        <v>1</v>
      </c>
      <c r="N9" s="9">
        <v>30</v>
      </c>
      <c r="O9" s="8">
        <f t="shared" si="2"/>
        <v>2</v>
      </c>
      <c r="P9" s="8">
        <f t="shared" si="3"/>
        <v>3.3333333333333333E-2</v>
      </c>
      <c r="Q9" s="6">
        <f t="shared" si="4"/>
        <v>0.52</v>
      </c>
      <c r="R9" s="15">
        <f t="shared" si="5"/>
        <v>0.25</v>
      </c>
    </row>
    <row r="10" spans="2:18" x14ac:dyDescent="0.25">
      <c r="B10" s="2">
        <f t="shared" si="6"/>
        <v>7</v>
      </c>
      <c r="C10" s="1" t="s">
        <v>3</v>
      </c>
      <c r="D10" s="1" t="s">
        <v>24</v>
      </c>
      <c r="E10" s="5">
        <v>1</v>
      </c>
      <c r="F10" s="5">
        <f t="shared" ref="F10:F29" si="7">SUMPRODUCT(H10:L10,H$2:L$2)*G10</f>
        <v>0.48</v>
      </c>
      <c r="G10" s="1">
        <v>0.1</v>
      </c>
      <c r="H10" s="7">
        <v>0.1</v>
      </c>
      <c r="I10" s="7">
        <v>0.5</v>
      </c>
      <c r="J10" s="7">
        <v>0.25</v>
      </c>
      <c r="K10" s="7">
        <v>0.05</v>
      </c>
      <c r="L10" s="7">
        <v>0.1</v>
      </c>
      <c r="M10" s="7">
        <f t="shared" si="1"/>
        <v>1</v>
      </c>
      <c r="N10" s="9">
        <v>30</v>
      </c>
      <c r="O10" s="8">
        <f t="shared" si="2"/>
        <v>2</v>
      </c>
      <c r="P10" s="8">
        <f t="shared" si="3"/>
        <v>3.3333333333333333E-2</v>
      </c>
      <c r="Q10" s="6">
        <f t="shared" si="4"/>
        <v>0.42000000000000004</v>
      </c>
      <c r="R10" s="15">
        <f t="shared" si="5"/>
        <v>0.25</v>
      </c>
    </row>
    <row r="11" spans="2:18" x14ac:dyDescent="0.25">
      <c r="B11" s="2">
        <f t="shared" si="6"/>
        <v>8</v>
      </c>
      <c r="C11" s="1" t="s">
        <v>9</v>
      </c>
      <c r="D11" s="1" t="s">
        <v>10</v>
      </c>
      <c r="E11" s="5">
        <v>3</v>
      </c>
      <c r="F11" s="5">
        <f t="shared" si="7"/>
        <v>0.76</v>
      </c>
      <c r="G11" s="1">
        <v>0.2</v>
      </c>
      <c r="H11" s="7">
        <v>0.1</v>
      </c>
      <c r="I11" s="7">
        <v>0</v>
      </c>
      <c r="J11" s="7">
        <v>0.75</v>
      </c>
      <c r="K11" s="7">
        <v>0.05</v>
      </c>
      <c r="L11" s="7">
        <v>0.1</v>
      </c>
      <c r="M11" s="7">
        <f t="shared" si="1"/>
        <v>1</v>
      </c>
      <c r="N11" s="9">
        <v>15</v>
      </c>
      <c r="O11" s="8">
        <f t="shared" si="2"/>
        <v>4</v>
      </c>
      <c r="P11" s="8">
        <f t="shared" si="3"/>
        <v>6.6666666666666666E-2</v>
      </c>
      <c r="Q11" s="6">
        <f t="shared" si="4"/>
        <v>2.04</v>
      </c>
      <c r="R11" s="15">
        <f>$E$33</f>
        <v>0.85</v>
      </c>
    </row>
    <row r="12" spans="2:18" x14ac:dyDescent="0.25">
      <c r="B12" s="2">
        <f t="shared" si="6"/>
        <v>9</v>
      </c>
      <c r="C12" s="1" t="s">
        <v>9</v>
      </c>
      <c r="D12" s="1" t="s">
        <v>11</v>
      </c>
      <c r="E12" s="5">
        <v>3</v>
      </c>
      <c r="F12" s="5">
        <f t="shared" si="7"/>
        <v>1.1400000000000001</v>
      </c>
      <c r="G12" s="1">
        <v>0.3</v>
      </c>
      <c r="H12" s="7">
        <v>0.3</v>
      </c>
      <c r="I12" s="7">
        <v>0</v>
      </c>
      <c r="J12" s="7">
        <v>0.55000000000000004</v>
      </c>
      <c r="K12" s="7">
        <v>0.05</v>
      </c>
      <c r="L12" s="7">
        <v>0.1</v>
      </c>
      <c r="M12" s="7">
        <f t="shared" si="1"/>
        <v>1.0000000000000002</v>
      </c>
      <c r="N12" s="9">
        <v>15</v>
      </c>
      <c r="O12" s="8">
        <f t="shared" si="2"/>
        <v>4</v>
      </c>
      <c r="P12" s="8">
        <f t="shared" si="3"/>
        <v>6.6666666666666666E-2</v>
      </c>
      <c r="Q12" s="6">
        <f t="shared" si="4"/>
        <v>1.66</v>
      </c>
      <c r="R12" s="15">
        <f t="shared" ref="R12:R20" si="8">$E$33</f>
        <v>0.85</v>
      </c>
    </row>
    <row r="13" spans="2:18" x14ac:dyDescent="0.25">
      <c r="B13" s="2">
        <f t="shared" si="6"/>
        <v>10</v>
      </c>
      <c r="C13" s="1" t="s">
        <v>9</v>
      </c>
      <c r="D13" s="1" t="s">
        <v>12</v>
      </c>
      <c r="E13" s="5">
        <v>3</v>
      </c>
      <c r="F13" s="5">
        <f t="shared" si="7"/>
        <v>1.2899999999999998</v>
      </c>
      <c r="G13" s="1">
        <v>0.3</v>
      </c>
      <c r="H13" s="7">
        <v>0.1</v>
      </c>
      <c r="I13" s="7">
        <v>0.25</v>
      </c>
      <c r="J13" s="7">
        <v>0.5</v>
      </c>
      <c r="K13" s="7">
        <v>0.05</v>
      </c>
      <c r="L13" s="7">
        <v>0.1</v>
      </c>
      <c r="M13" s="7">
        <f t="shared" si="1"/>
        <v>1</v>
      </c>
      <c r="N13" s="9">
        <v>15</v>
      </c>
      <c r="O13" s="8">
        <f t="shared" si="2"/>
        <v>4</v>
      </c>
      <c r="P13" s="8">
        <f t="shared" si="3"/>
        <v>6.6666666666666666E-2</v>
      </c>
      <c r="Q13" s="6">
        <f t="shared" si="4"/>
        <v>1.5100000000000002</v>
      </c>
      <c r="R13" s="15">
        <f t="shared" si="8"/>
        <v>0.85</v>
      </c>
    </row>
    <row r="14" spans="2:18" x14ac:dyDescent="0.25">
      <c r="B14" s="2">
        <f t="shared" si="6"/>
        <v>11</v>
      </c>
      <c r="C14" s="1" t="s">
        <v>9</v>
      </c>
      <c r="D14" s="1" t="s">
        <v>13</v>
      </c>
      <c r="E14" s="5">
        <v>3</v>
      </c>
      <c r="F14" s="5">
        <f t="shared" si="7"/>
        <v>0.91999999999999993</v>
      </c>
      <c r="G14" s="1">
        <v>0.2</v>
      </c>
      <c r="H14" s="7">
        <v>0.2</v>
      </c>
      <c r="I14" s="7">
        <v>0.4</v>
      </c>
      <c r="J14" s="7">
        <v>0.25</v>
      </c>
      <c r="K14" s="7">
        <v>0.05</v>
      </c>
      <c r="L14" s="7">
        <v>0.1</v>
      </c>
      <c r="M14" s="7">
        <f t="shared" si="1"/>
        <v>1.0000000000000002</v>
      </c>
      <c r="N14" s="9">
        <v>10</v>
      </c>
      <c r="O14" s="8">
        <f t="shared" si="2"/>
        <v>6</v>
      </c>
      <c r="P14" s="8">
        <f t="shared" si="3"/>
        <v>0.1</v>
      </c>
      <c r="Q14" s="6">
        <f t="shared" si="4"/>
        <v>1.78</v>
      </c>
      <c r="R14" s="15">
        <f t="shared" si="8"/>
        <v>0.85</v>
      </c>
    </row>
    <row r="15" spans="2:18" x14ac:dyDescent="0.25">
      <c r="B15" s="2">
        <f t="shared" si="6"/>
        <v>12</v>
      </c>
      <c r="C15" s="1" t="s">
        <v>9</v>
      </c>
      <c r="D15" s="1" t="s">
        <v>14</v>
      </c>
      <c r="E15" s="5">
        <v>4</v>
      </c>
      <c r="F15" s="5">
        <f t="shared" si="7"/>
        <v>1.4999999999999998</v>
      </c>
      <c r="G15" s="1">
        <v>0.3</v>
      </c>
      <c r="H15" s="7">
        <v>0.2</v>
      </c>
      <c r="I15" s="7">
        <v>0.6</v>
      </c>
      <c r="J15" s="7">
        <v>0.05</v>
      </c>
      <c r="K15" s="7">
        <v>0.05</v>
      </c>
      <c r="L15" s="7">
        <v>0.1</v>
      </c>
      <c r="M15" s="7">
        <f t="shared" si="1"/>
        <v>1.0000000000000002</v>
      </c>
      <c r="N15" s="9">
        <v>10</v>
      </c>
      <c r="O15" s="8">
        <f t="shared" si="2"/>
        <v>6</v>
      </c>
      <c r="P15" s="8">
        <f t="shared" si="3"/>
        <v>0.1</v>
      </c>
      <c r="Q15" s="6">
        <f t="shared" si="4"/>
        <v>2.2000000000000002</v>
      </c>
      <c r="R15" s="15">
        <f t="shared" si="8"/>
        <v>0.85</v>
      </c>
    </row>
    <row r="16" spans="2:18" x14ac:dyDescent="0.25">
      <c r="B16" s="2">
        <f t="shared" si="6"/>
        <v>13</v>
      </c>
      <c r="C16" s="1" t="s">
        <v>9</v>
      </c>
      <c r="D16" s="1" t="s">
        <v>15</v>
      </c>
      <c r="E16" s="5">
        <v>4</v>
      </c>
      <c r="F16" s="5">
        <f t="shared" si="7"/>
        <v>1.4399999999999997</v>
      </c>
      <c r="G16" s="1">
        <v>0.3</v>
      </c>
      <c r="H16" s="7">
        <v>0.2</v>
      </c>
      <c r="I16" s="7">
        <v>0.5</v>
      </c>
      <c r="J16" s="7">
        <v>0.15</v>
      </c>
      <c r="K16" s="7">
        <v>0.05</v>
      </c>
      <c r="L16" s="7">
        <v>0.1</v>
      </c>
      <c r="M16" s="7">
        <f t="shared" si="1"/>
        <v>1</v>
      </c>
      <c r="N16" s="9">
        <v>10</v>
      </c>
      <c r="O16" s="8">
        <f t="shared" si="2"/>
        <v>6</v>
      </c>
      <c r="P16" s="8">
        <f t="shared" si="3"/>
        <v>0.1</v>
      </c>
      <c r="Q16" s="6">
        <f t="shared" si="4"/>
        <v>2.2600000000000007</v>
      </c>
      <c r="R16" s="15">
        <f t="shared" si="8"/>
        <v>0.85</v>
      </c>
    </row>
    <row r="17" spans="2:18" x14ac:dyDescent="0.25">
      <c r="B17" s="2">
        <f t="shared" si="6"/>
        <v>14</v>
      </c>
      <c r="C17" s="1" t="s">
        <v>9</v>
      </c>
      <c r="D17" s="1" t="s">
        <v>16</v>
      </c>
      <c r="E17" s="5">
        <v>3</v>
      </c>
      <c r="F17" s="5">
        <f t="shared" si="7"/>
        <v>0.76</v>
      </c>
      <c r="G17" s="1">
        <v>0.2</v>
      </c>
      <c r="H17" s="7">
        <v>0.1</v>
      </c>
      <c r="I17" s="7">
        <v>0</v>
      </c>
      <c r="J17" s="7">
        <v>0.75</v>
      </c>
      <c r="K17" s="7">
        <v>0.05</v>
      </c>
      <c r="L17" s="7">
        <v>0.1</v>
      </c>
      <c r="M17" s="7">
        <f t="shared" si="1"/>
        <v>1</v>
      </c>
      <c r="N17" s="9">
        <v>15</v>
      </c>
      <c r="O17" s="8">
        <f t="shared" si="2"/>
        <v>4</v>
      </c>
      <c r="P17" s="8">
        <f t="shared" si="3"/>
        <v>6.6666666666666666E-2</v>
      </c>
      <c r="Q17" s="6">
        <f t="shared" si="4"/>
        <v>2.04</v>
      </c>
      <c r="R17" s="15">
        <f t="shared" si="8"/>
        <v>0.85</v>
      </c>
    </row>
    <row r="18" spans="2:18" x14ac:dyDescent="0.25">
      <c r="B18" s="2">
        <f t="shared" si="6"/>
        <v>15</v>
      </c>
      <c r="C18" s="1" t="s">
        <v>9</v>
      </c>
      <c r="D18" s="1" t="s">
        <v>44</v>
      </c>
      <c r="E18" s="5">
        <v>3</v>
      </c>
      <c r="F18" s="5">
        <f t="shared" si="7"/>
        <v>0.76000000000000023</v>
      </c>
      <c r="G18" s="1">
        <v>0.2</v>
      </c>
      <c r="H18" s="7">
        <v>0.2</v>
      </c>
      <c r="I18" s="7">
        <v>0</v>
      </c>
      <c r="J18" s="7">
        <v>0.65</v>
      </c>
      <c r="K18" s="7">
        <v>0.05</v>
      </c>
      <c r="L18" s="7">
        <v>0.1</v>
      </c>
      <c r="M18" s="7">
        <f t="shared" si="1"/>
        <v>1.0000000000000002</v>
      </c>
      <c r="N18" s="9">
        <v>15</v>
      </c>
      <c r="O18" s="8">
        <f t="shared" si="2"/>
        <v>4</v>
      </c>
      <c r="P18" s="8">
        <f t="shared" si="3"/>
        <v>6.6666666666666666E-2</v>
      </c>
      <c r="Q18" s="6">
        <f t="shared" si="4"/>
        <v>2.0399999999999996</v>
      </c>
      <c r="R18" s="15">
        <f t="shared" si="8"/>
        <v>0.85</v>
      </c>
    </row>
    <row r="19" spans="2:18" x14ac:dyDescent="0.25">
      <c r="B19" s="2">
        <f t="shared" si="6"/>
        <v>16</v>
      </c>
      <c r="C19" s="1" t="s">
        <v>9</v>
      </c>
      <c r="D19" s="1" t="s">
        <v>17</v>
      </c>
      <c r="E19" s="5">
        <v>5</v>
      </c>
      <c r="F19" s="5">
        <f t="shared" si="7"/>
        <v>1.4099999999999997</v>
      </c>
      <c r="G19" s="1">
        <v>0.3</v>
      </c>
      <c r="H19" s="7">
        <v>0</v>
      </c>
      <c r="I19" s="7">
        <v>0.5</v>
      </c>
      <c r="J19" s="7">
        <v>0.2</v>
      </c>
      <c r="K19" s="7">
        <v>0</v>
      </c>
      <c r="L19" s="7">
        <v>0.3</v>
      </c>
      <c r="M19" s="7">
        <f t="shared" si="1"/>
        <v>1</v>
      </c>
      <c r="N19" s="9">
        <v>10</v>
      </c>
      <c r="O19" s="8">
        <f t="shared" si="2"/>
        <v>6</v>
      </c>
      <c r="P19" s="8">
        <f t="shared" si="3"/>
        <v>0.1</v>
      </c>
      <c r="Q19" s="6">
        <f t="shared" si="4"/>
        <v>3.29</v>
      </c>
      <c r="R19" s="15">
        <f t="shared" si="8"/>
        <v>0.85</v>
      </c>
    </row>
    <row r="20" spans="2:18" x14ac:dyDescent="0.25">
      <c r="B20" s="2">
        <f t="shared" si="6"/>
        <v>17</v>
      </c>
      <c r="C20" s="1" t="s">
        <v>9</v>
      </c>
      <c r="D20" s="1" t="s">
        <v>18</v>
      </c>
      <c r="E20" s="5">
        <v>5</v>
      </c>
      <c r="F20" s="5">
        <f t="shared" si="7"/>
        <v>1.4400000000000002</v>
      </c>
      <c r="G20" s="1">
        <v>0.3</v>
      </c>
      <c r="H20" s="7">
        <v>0.1</v>
      </c>
      <c r="I20" s="7">
        <v>0.5</v>
      </c>
      <c r="J20" s="7">
        <v>0.2</v>
      </c>
      <c r="K20" s="7">
        <v>0</v>
      </c>
      <c r="L20" s="7">
        <v>0.2</v>
      </c>
      <c r="M20" s="7">
        <f t="shared" si="1"/>
        <v>1</v>
      </c>
      <c r="N20" s="9">
        <v>10</v>
      </c>
      <c r="O20" s="8">
        <f t="shared" si="2"/>
        <v>6</v>
      </c>
      <c r="P20" s="8">
        <f t="shared" si="3"/>
        <v>0.1</v>
      </c>
      <c r="Q20" s="6">
        <f t="shared" si="4"/>
        <v>3.26</v>
      </c>
      <c r="R20" s="15">
        <f t="shared" si="8"/>
        <v>0.85</v>
      </c>
    </row>
    <row r="21" spans="2:18" x14ac:dyDescent="0.25">
      <c r="B21" s="2">
        <f t="shared" si="6"/>
        <v>18</v>
      </c>
      <c r="C21" s="1" t="s">
        <v>19</v>
      </c>
      <c r="D21" s="1" t="s">
        <v>20</v>
      </c>
      <c r="E21" s="5">
        <v>3</v>
      </c>
      <c r="F21" s="5">
        <f t="shared" si="7"/>
        <v>0.55499999999999994</v>
      </c>
      <c r="G21" s="1">
        <v>0.15</v>
      </c>
      <c r="H21" s="7">
        <v>0.2</v>
      </c>
      <c r="I21" s="7">
        <v>0</v>
      </c>
      <c r="J21" s="7">
        <v>0.5</v>
      </c>
      <c r="K21" s="7">
        <v>0</v>
      </c>
      <c r="L21" s="7">
        <v>0.3</v>
      </c>
      <c r="M21" s="7">
        <f t="shared" si="1"/>
        <v>1</v>
      </c>
      <c r="N21" s="9">
        <v>20</v>
      </c>
      <c r="O21" s="8">
        <f t="shared" si="2"/>
        <v>3</v>
      </c>
      <c r="P21" s="8">
        <f t="shared" si="3"/>
        <v>0.05</v>
      </c>
      <c r="Q21" s="6">
        <f t="shared" si="4"/>
        <v>2.2950000000000004</v>
      </c>
      <c r="R21" s="15">
        <f>$F$33</f>
        <v>0.55000000000000004</v>
      </c>
    </row>
    <row r="22" spans="2:18" x14ac:dyDescent="0.25">
      <c r="B22" s="2">
        <f t="shared" si="6"/>
        <v>19</v>
      </c>
      <c r="C22" s="1" t="s">
        <v>19</v>
      </c>
      <c r="D22" s="1" t="s">
        <v>21</v>
      </c>
      <c r="E22" s="5">
        <v>3</v>
      </c>
      <c r="F22" s="5">
        <f t="shared" si="7"/>
        <v>0.55499999999999994</v>
      </c>
      <c r="G22" s="1">
        <v>0.15</v>
      </c>
      <c r="H22" s="7">
        <v>0.2</v>
      </c>
      <c r="I22" s="7">
        <v>0</v>
      </c>
      <c r="J22" s="7">
        <v>0.5</v>
      </c>
      <c r="K22" s="7">
        <v>0</v>
      </c>
      <c r="L22" s="7">
        <v>0.3</v>
      </c>
      <c r="M22" s="7">
        <f t="shared" si="1"/>
        <v>1</v>
      </c>
      <c r="N22" s="9">
        <v>20</v>
      </c>
      <c r="O22" s="8">
        <f t="shared" si="2"/>
        <v>3</v>
      </c>
      <c r="P22" s="8">
        <f t="shared" si="3"/>
        <v>0.05</v>
      </c>
      <c r="Q22" s="6">
        <f t="shared" si="4"/>
        <v>2.2950000000000004</v>
      </c>
      <c r="R22" s="15">
        <f>$F$33</f>
        <v>0.55000000000000004</v>
      </c>
    </row>
    <row r="23" spans="2:18" x14ac:dyDescent="0.25">
      <c r="B23" s="2">
        <f t="shared" si="6"/>
        <v>20</v>
      </c>
      <c r="C23" s="1" t="s">
        <v>19</v>
      </c>
      <c r="D23" s="1" t="s">
        <v>22</v>
      </c>
      <c r="E23" s="5">
        <v>1.5</v>
      </c>
      <c r="F23" s="5">
        <f t="shared" si="7"/>
        <v>0.37</v>
      </c>
      <c r="G23" s="1">
        <v>0.1</v>
      </c>
      <c r="H23" s="7">
        <v>0.2</v>
      </c>
      <c r="I23" s="7">
        <v>0</v>
      </c>
      <c r="J23" s="7">
        <v>0.5</v>
      </c>
      <c r="K23" s="7">
        <v>0</v>
      </c>
      <c r="L23" s="7">
        <v>0.3</v>
      </c>
      <c r="M23" s="7">
        <f t="shared" si="1"/>
        <v>1</v>
      </c>
      <c r="N23" s="9">
        <v>60</v>
      </c>
      <c r="O23" s="8">
        <f t="shared" si="2"/>
        <v>1</v>
      </c>
      <c r="P23" s="8">
        <f t="shared" si="3"/>
        <v>1.6666666666666666E-2</v>
      </c>
      <c r="Q23" s="6">
        <f t="shared" si="4"/>
        <v>1.0799999999999998</v>
      </c>
      <c r="R23" s="15">
        <f>$F$33</f>
        <v>0.55000000000000004</v>
      </c>
    </row>
    <row r="24" spans="2:18" x14ac:dyDescent="0.25">
      <c r="B24" s="2">
        <f t="shared" si="6"/>
        <v>21</v>
      </c>
      <c r="C24" s="1" t="s">
        <v>35</v>
      </c>
      <c r="D24" s="1" t="s">
        <v>25</v>
      </c>
      <c r="E24" s="5">
        <v>1.5</v>
      </c>
      <c r="F24" s="5">
        <f t="shared" si="7"/>
        <v>0.4</v>
      </c>
      <c r="G24" s="1">
        <v>0.2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f t="shared" si="1"/>
        <v>1</v>
      </c>
      <c r="N24" s="9">
        <v>120</v>
      </c>
      <c r="O24" s="8">
        <f t="shared" si="2"/>
        <v>0.5</v>
      </c>
      <c r="P24" s="8">
        <f t="shared" si="3"/>
        <v>8.3333333333333332E-3</v>
      </c>
      <c r="Q24" s="6">
        <f t="shared" si="4"/>
        <v>1.0750000000000002</v>
      </c>
      <c r="R24" s="15">
        <f t="shared" ref="R24:R29" si="9">$G$33</f>
        <v>0.3</v>
      </c>
    </row>
    <row r="25" spans="2:18" x14ac:dyDescent="0.25">
      <c r="B25" s="2">
        <f t="shared" si="6"/>
        <v>22</v>
      </c>
      <c r="C25" s="1" t="s">
        <v>35</v>
      </c>
      <c r="D25" s="1" t="s">
        <v>26</v>
      </c>
      <c r="E25" s="5">
        <v>1.5</v>
      </c>
      <c r="F25" s="5">
        <f t="shared" si="7"/>
        <v>0.4</v>
      </c>
      <c r="G25" s="1">
        <v>0.2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f t="shared" si="1"/>
        <v>1</v>
      </c>
      <c r="N25" s="9">
        <v>120</v>
      </c>
      <c r="O25" s="8">
        <f t="shared" si="2"/>
        <v>0.5</v>
      </c>
      <c r="P25" s="8">
        <f t="shared" si="3"/>
        <v>8.3333333333333332E-3</v>
      </c>
      <c r="Q25" s="6">
        <f t="shared" si="4"/>
        <v>1.0750000000000002</v>
      </c>
      <c r="R25" s="15">
        <f t="shared" si="9"/>
        <v>0.3</v>
      </c>
    </row>
    <row r="26" spans="2:18" x14ac:dyDescent="0.25">
      <c r="B26" s="2">
        <f t="shared" si="6"/>
        <v>23</v>
      </c>
      <c r="C26" s="1" t="s">
        <v>35</v>
      </c>
      <c r="D26" s="1" t="s">
        <v>27</v>
      </c>
      <c r="E26" s="5">
        <v>2</v>
      </c>
      <c r="F26" s="5">
        <f t="shared" si="7"/>
        <v>0.48000000000000009</v>
      </c>
      <c r="G26" s="1">
        <v>0.2</v>
      </c>
      <c r="H26" s="7">
        <v>0</v>
      </c>
      <c r="I26" s="7">
        <v>0</v>
      </c>
      <c r="J26" s="7">
        <v>0.2</v>
      </c>
      <c r="K26" s="7">
        <v>0.8</v>
      </c>
      <c r="L26" s="7">
        <v>0</v>
      </c>
      <c r="M26" s="7">
        <f t="shared" si="1"/>
        <v>1</v>
      </c>
      <c r="N26" s="9">
        <v>60</v>
      </c>
      <c r="O26" s="8">
        <f t="shared" si="2"/>
        <v>1</v>
      </c>
      <c r="P26" s="8">
        <f t="shared" si="3"/>
        <v>1.6666666666666666E-2</v>
      </c>
      <c r="Q26" s="6">
        <f t="shared" si="4"/>
        <v>1.47</v>
      </c>
      <c r="R26" s="15">
        <f t="shared" si="9"/>
        <v>0.3</v>
      </c>
    </row>
    <row r="27" spans="2:18" x14ac:dyDescent="0.25">
      <c r="B27" s="2">
        <f t="shared" si="6"/>
        <v>24</v>
      </c>
      <c r="C27" s="1" t="s">
        <v>35</v>
      </c>
      <c r="D27" s="1" t="s">
        <v>28</v>
      </c>
      <c r="E27" s="5">
        <v>2</v>
      </c>
      <c r="F27" s="5">
        <f t="shared" si="7"/>
        <v>0.48000000000000009</v>
      </c>
      <c r="G27" s="1">
        <v>0.2</v>
      </c>
      <c r="H27" s="7">
        <v>0</v>
      </c>
      <c r="I27" s="7">
        <v>0</v>
      </c>
      <c r="J27" s="7">
        <v>0.2</v>
      </c>
      <c r="K27" s="7">
        <v>0.8</v>
      </c>
      <c r="L27" s="7">
        <v>0</v>
      </c>
      <c r="M27" s="7">
        <f t="shared" si="1"/>
        <v>1</v>
      </c>
      <c r="N27" s="9">
        <v>60</v>
      </c>
      <c r="O27" s="8">
        <f t="shared" si="2"/>
        <v>1</v>
      </c>
      <c r="P27" s="8">
        <f t="shared" si="3"/>
        <v>1.6666666666666666E-2</v>
      </c>
      <c r="Q27" s="6">
        <f t="shared" si="4"/>
        <v>1.47</v>
      </c>
      <c r="R27" s="15">
        <f t="shared" si="9"/>
        <v>0.3</v>
      </c>
    </row>
    <row r="28" spans="2:18" x14ac:dyDescent="0.25">
      <c r="B28" s="2">
        <f t="shared" si="6"/>
        <v>25</v>
      </c>
      <c r="C28" s="1" t="s">
        <v>35</v>
      </c>
      <c r="D28" s="1" t="s">
        <v>29</v>
      </c>
      <c r="E28" s="5">
        <v>1.5</v>
      </c>
      <c r="F28" s="5">
        <f t="shared" si="7"/>
        <v>0.4</v>
      </c>
      <c r="G28" s="1">
        <v>0.2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f t="shared" si="1"/>
        <v>1</v>
      </c>
      <c r="N28" s="9">
        <v>40</v>
      </c>
      <c r="O28" s="8">
        <f t="shared" si="2"/>
        <v>1.5</v>
      </c>
      <c r="P28" s="8">
        <f t="shared" si="3"/>
        <v>2.5000000000000001E-2</v>
      </c>
      <c r="Q28" s="6">
        <f t="shared" si="4"/>
        <v>1.0250000000000001</v>
      </c>
      <c r="R28" s="15">
        <f t="shared" si="9"/>
        <v>0.3</v>
      </c>
    </row>
    <row r="29" spans="2:18" x14ac:dyDescent="0.25">
      <c r="B29" s="2">
        <f t="shared" si="6"/>
        <v>26</v>
      </c>
      <c r="C29" s="1" t="s">
        <v>35</v>
      </c>
      <c r="D29" s="1" t="s">
        <v>30</v>
      </c>
      <c r="E29" s="5">
        <v>1.5</v>
      </c>
      <c r="F29" s="5">
        <f t="shared" si="7"/>
        <v>0.44000000000000006</v>
      </c>
      <c r="G29" s="1">
        <v>0.2</v>
      </c>
      <c r="H29" s="7">
        <v>0</v>
      </c>
      <c r="I29" s="7">
        <v>0</v>
      </c>
      <c r="J29" s="7">
        <v>0.1</v>
      </c>
      <c r="K29" s="7">
        <v>0.9</v>
      </c>
      <c r="L29" s="7">
        <v>0</v>
      </c>
      <c r="M29" s="7">
        <f t="shared" si="1"/>
        <v>1</v>
      </c>
      <c r="N29" s="9">
        <v>40</v>
      </c>
      <c r="O29" s="8">
        <f t="shared" si="2"/>
        <v>1.5</v>
      </c>
      <c r="P29" s="8">
        <f t="shared" si="3"/>
        <v>2.5000000000000001E-2</v>
      </c>
      <c r="Q29" s="6">
        <f t="shared" si="4"/>
        <v>0.9850000000000001</v>
      </c>
      <c r="R29" s="15">
        <f t="shared" si="9"/>
        <v>0.3</v>
      </c>
    </row>
    <row r="30" spans="2:18" x14ac:dyDescent="0.25">
      <c r="O30" s="8"/>
    </row>
    <row r="31" spans="2:18" x14ac:dyDescent="0.25">
      <c r="O31" s="8"/>
    </row>
    <row r="32" spans="2:18" x14ac:dyDescent="0.25">
      <c r="D32" s="4" t="s">
        <v>3</v>
      </c>
      <c r="E32" s="4" t="s">
        <v>9</v>
      </c>
      <c r="F32" s="4" t="s">
        <v>19</v>
      </c>
      <c r="G32" s="4" t="s">
        <v>35</v>
      </c>
      <c r="O32" s="8"/>
    </row>
    <row r="33" spans="3:15" x14ac:dyDescent="0.25">
      <c r="C33" s="1" t="s">
        <v>46</v>
      </c>
      <c r="D33" s="7">
        <v>0.25</v>
      </c>
      <c r="E33" s="7">
        <v>0.85</v>
      </c>
      <c r="F33" s="7">
        <v>0.55000000000000004</v>
      </c>
      <c r="G33" s="7">
        <v>0.3</v>
      </c>
      <c r="O33" s="8"/>
    </row>
    <row r="34" spans="3:15" x14ac:dyDescent="0.25">
      <c r="O34" s="8"/>
    </row>
    <row r="35" spans="3:15" x14ac:dyDescent="0.25">
      <c r="O35" s="8"/>
    </row>
    <row r="36" spans="3:15" x14ac:dyDescent="0.25">
      <c r="O36" s="8"/>
    </row>
    <row r="37" spans="3:15" x14ac:dyDescent="0.25">
      <c r="O37" s="8"/>
    </row>
    <row r="38" spans="3:15" x14ac:dyDescent="0.25">
      <c r="O38" s="8"/>
    </row>
    <row r="39" spans="3:15" x14ac:dyDescent="0.25">
      <c r="O39" s="8"/>
    </row>
    <row r="40" spans="3:15" x14ac:dyDescent="0.25">
      <c r="O40" s="8"/>
    </row>
    <row r="41" spans="3:15" x14ac:dyDescent="0.25">
      <c r="O41" s="8"/>
    </row>
    <row r="42" spans="3:15" x14ac:dyDescent="0.25">
      <c r="O42" s="8"/>
    </row>
    <row r="43" spans="3:15" x14ac:dyDescent="0.25">
      <c r="O43" s="8"/>
    </row>
    <row r="44" spans="3:15" x14ac:dyDescent="0.25">
      <c r="O44" s="8"/>
    </row>
    <row r="45" spans="3:15" x14ac:dyDescent="0.25">
      <c r="O45" s="8"/>
    </row>
    <row r="46" spans="3:15" x14ac:dyDescent="0.25">
      <c r="O46" s="8"/>
    </row>
    <row r="47" spans="3:15" x14ac:dyDescent="0.25">
      <c r="O47" s="8"/>
    </row>
    <row r="48" spans="3:15" x14ac:dyDescent="0.25">
      <c r="O48" s="8"/>
    </row>
  </sheetData>
  <conditionalFormatting sqref="Q4:Q2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{DA4DF3A1-25CE-BC4B-B14E-28546CF73603}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4DF3A1-25CE-BC4B-B14E-28546CF7360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Q4:Q29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80AE-C55D-4748-8A6E-188FD3DED7C3}">
  <sheetPr>
    <tabColor rgb="FF00B0F0"/>
  </sheetPr>
  <dimension ref="B2:F9"/>
  <sheetViews>
    <sheetView zoomScaleNormal="100" workbookViewId="0">
      <selection activeCell="F2" sqref="F2"/>
    </sheetView>
  </sheetViews>
  <sheetFormatPr defaultColWidth="10.75" defaultRowHeight="15.75" x14ac:dyDescent="0.25"/>
  <cols>
    <col min="1" max="2" width="10.75" style="1"/>
    <col min="3" max="6" width="22.25" style="1" customWidth="1"/>
    <col min="7" max="16384" width="10.75" style="1"/>
  </cols>
  <sheetData>
    <row r="2" spans="2:6" x14ac:dyDescent="0.25">
      <c r="C2" s="4" t="s">
        <v>3</v>
      </c>
      <c r="D2" s="4" t="s">
        <v>9</v>
      </c>
      <c r="E2" s="4" t="s">
        <v>19</v>
      </c>
      <c r="F2" s="4" t="s">
        <v>35</v>
      </c>
    </row>
    <row r="3" spans="2:6" x14ac:dyDescent="0.25">
      <c r="B3" s="1" t="s">
        <v>47</v>
      </c>
      <c r="C3" s="7">
        <v>0.3</v>
      </c>
      <c r="D3" s="7">
        <v>0.55000000000000004</v>
      </c>
      <c r="E3" s="7">
        <v>0.35</v>
      </c>
      <c r="F3" s="7">
        <v>0.8</v>
      </c>
    </row>
    <row r="4" spans="2:6" x14ac:dyDescent="0.25">
      <c r="B4" s="1" t="s">
        <v>48</v>
      </c>
      <c r="C4" s="7">
        <v>0.55000000000000004</v>
      </c>
      <c r="D4" s="7">
        <v>0.6</v>
      </c>
      <c r="E4" s="7">
        <v>0.4</v>
      </c>
      <c r="F4" s="7">
        <v>0.8</v>
      </c>
    </row>
    <row r="5" spans="2:6" x14ac:dyDescent="0.25">
      <c r="B5" s="1" t="s">
        <v>49</v>
      </c>
      <c r="C5" s="7">
        <v>0.4</v>
      </c>
      <c r="D5" s="7">
        <v>0.85</v>
      </c>
      <c r="E5" s="13">
        <v>0.55000000000000004</v>
      </c>
      <c r="F5" s="7">
        <v>0.75</v>
      </c>
    </row>
    <row r="6" spans="2:6" x14ac:dyDescent="0.25">
      <c r="B6" s="1" t="s">
        <v>50</v>
      </c>
      <c r="C6" s="7">
        <v>0.55000000000000004</v>
      </c>
      <c r="D6" s="7">
        <v>0.9</v>
      </c>
      <c r="E6" s="7">
        <v>0.7</v>
      </c>
      <c r="F6" s="7">
        <v>0.9</v>
      </c>
    </row>
    <row r="7" spans="2:6" x14ac:dyDescent="0.25">
      <c r="B7" s="1" t="s">
        <v>51</v>
      </c>
      <c r="C7" s="7">
        <v>0.5</v>
      </c>
      <c r="D7" s="7">
        <v>0.85</v>
      </c>
      <c r="E7" s="7">
        <v>0.8</v>
      </c>
      <c r="F7" s="7">
        <v>0.95</v>
      </c>
    </row>
    <row r="9" spans="2:6" x14ac:dyDescent="0.25">
      <c r="B9" s="1" t="s">
        <v>46</v>
      </c>
      <c r="C9" s="7">
        <v>0.25</v>
      </c>
      <c r="D9" s="7">
        <v>0.85</v>
      </c>
      <c r="E9" s="7">
        <v>0.55000000000000004</v>
      </c>
      <c r="F9" s="7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6B0D-095C-3C43-A17F-89DC2BFDC645}">
  <sheetPr>
    <tabColor rgb="FF00B0F0"/>
  </sheetPr>
  <dimension ref="B2:L7"/>
  <sheetViews>
    <sheetView zoomScaleNormal="100" workbookViewId="0">
      <selection activeCell="E5" sqref="E5"/>
    </sheetView>
  </sheetViews>
  <sheetFormatPr defaultColWidth="10.75" defaultRowHeight="15.75" x14ac:dyDescent="0.25"/>
  <cols>
    <col min="1" max="2" width="10.75" style="1"/>
    <col min="3" max="7" width="20.5" style="1" customWidth="1"/>
    <col min="8" max="8" width="1.25" style="1" customWidth="1"/>
    <col min="9" max="9" width="14.5" style="1" customWidth="1"/>
    <col min="10" max="10" width="11.5" style="1" bestFit="1" customWidth="1"/>
    <col min="11" max="16384" width="10.75" style="1"/>
  </cols>
  <sheetData>
    <row r="2" spans="2:12" x14ac:dyDescent="0.25">
      <c r="C2" s="4" t="s">
        <v>31</v>
      </c>
      <c r="D2" s="4" t="s">
        <v>34</v>
      </c>
      <c r="E2" s="4" t="s">
        <v>39</v>
      </c>
      <c r="F2" s="4" t="s">
        <v>35</v>
      </c>
      <c r="G2" s="4" t="s">
        <v>36</v>
      </c>
      <c r="H2" s="10"/>
      <c r="I2" s="4" t="s">
        <v>45</v>
      </c>
    </row>
    <row r="3" spans="2:12" x14ac:dyDescent="0.25">
      <c r="B3" s="1" t="s">
        <v>47</v>
      </c>
      <c r="C3" s="5">
        <v>8.35</v>
      </c>
      <c r="D3" s="5">
        <v>14.13</v>
      </c>
      <c r="E3" s="5">
        <v>12.83</v>
      </c>
      <c r="F3" s="5">
        <v>5.93</v>
      </c>
      <c r="G3" s="5">
        <v>5.89</v>
      </c>
      <c r="H3" s="5"/>
      <c r="I3" s="5">
        <v>10</v>
      </c>
      <c r="J3" s="11"/>
      <c r="L3" s="12"/>
    </row>
    <row r="4" spans="2:12" x14ac:dyDescent="0.25">
      <c r="B4" s="1" t="s">
        <v>48</v>
      </c>
      <c r="C4" s="5">
        <v>6.79</v>
      </c>
      <c r="D4" s="5">
        <v>13.56</v>
      </c>
      <c r="E4" s="5">
        <v>11.34</v>
      </c>
      <c r="F4" s="5">
        <v>4.5599999999999996</v>
      </c>
      <c r="G4" s="5">
        <v>5.34</v>
      </c>
      <c r="I4" s="5">
        <v>10.5</v>
      </c>
      <c r="J4" s="11"/>
      <c r="L4" s="12"/>
    </row>
    <row r="5" spans="2:12" x14ac:dyDescent="0.25">
      <c r="B5" s="1" t="s">
        <v>49</v>
      </c>
      <c r="C5" s="5">
        <v>6.23</v>
      </c>
      <c r="D5" s="5">
        <v>13.8</v>
      </c>
      <c r="E5" s="5">
        <v>12.45</v>
      </c>
      <c r="F5" s="5">
        <v>5.2</v>
      </c>
      <c r="G5" s="5">
        <v>5.7</v>
      </c>
      <c r="I5" s="5">
        <v>11</v>
      </c>
      <c r="J5" s="11"/>
      <c r="L5" s="12"/>
    </row>
    <row r="6" spans="2:12" x14ac:dyDescent="0.25">
      <c r="B6" s="1" t="s">
        <v>50</v>
      </c>
      <c r="C6" s="5">
        <v>14.56</v>
      </c>
      <c r="D6" s="5">
        <v>21.88</v>
      </c>
      <c r="E6" s="5">
        <v>15.54</v>
      </c>
      <c r="F6" s="5">
        <v>9.83</v>
      </c>
      <c r="G6" s="5">
        <v>10.78</v>
      </c>
      <c r="I6" s="5">
        <v>9</v>
      </c>
      <c r="J6" s="11"/>
      <c r="L6" s="12"/>
    </row>
    <row r="7" spans="2:12" x14ac:dyDescent="0.25">
      <c r="B7" s="1" t="s">
        <v>51</v>
      </c>
      <c r="C7" s="5">
        <v>14.2</v>
      </c>
      <c r="D7" s="5">
        <v>19.510000000000002</v>
      </c>
      <c r="E7" s="5">
        <v>15.24</v>
      </c>
      <c r="F7" s="5">
        <v>9.5</v>
      </c>
      <c r="G7" s="5">
        <v>9.01</v>
      </c>
      <c r="I7" s="5">
        <v>9.5</v>
      </c>
      <c r="J7" s="11"/>
      <c r="L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ACCB-16B6-CF43-8D6C-CE6299412887}">
  <sheetPr>
    <tabColor rgb="FF00B050"/>
  </sheetPr>
  <dimension ref="B3:C3"/>
  <sheetViews>
    <sheetView zoomScaleNormal="100" workbookViewId="0">
      <selection activeCell="B3" sqref="B3:C3"/>
    </sheetView>
  </sheetViews>
  <sheetFormatPr defaultColWidth="10.75" defaultRowHeight="15.75" x14ac:dyDescent="0.25"/>
  <cols>
    <col min="1" max="1" width="10.75" style="1"/>
    <col min="2" max="2" width="14.75" style="1" bestFit="1" customWidth="1"/>
    <col min="3" max="3" width="83.75" style="1" bestFit="1" customWidth="1"/>
    <col min="4" max="16384" width="10.75" style="1"/>
  </cols>
  <sheetData>
    <row r="3" spans="2:3" ht="31.5" x14ac:dyDescent="0.25">
      <c r="B3" s="59" t="s">
        <v>52</v>
      </c>
      <c r="C3" s="59"/>
    </row>
  </sheetData>
  <mergeCells count="1"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C314-F821-43B5-B7DF-5D41BB8CFF95}">
  <sheetPr>
    <tabColor theme="9" tint="0.79998168889431442"/>
  </sheetPr>
  <dimension ref="A1:AH236"/>
  <sheetViews>
    <sheetView tabSelected="1" workbookViewId="0">
      <pane ySplit="2" topLeftCell="A3" activePane="bottomLeft" state="frozen"/>
      <selection pane="bottomLeft" activeCell="Q3" sqref="Q3:Q236"/>
    </sheetView>
  </sheetViews>
  <sheetFormatPr defaultRowHeight="15.75" outlineLevelCol="1" x14ac:dyDescent="0.25"/>
  <cols>
    <col min="1" max="1" width="8.125" customWidth="1" outlineLevel="1"/>
    <col min="2" max="2" width="11.25" customWidth="1" outlineLevel="1"/>
    <col min="3" max="3" width="14.5" customWidth="1" outlineLevel="1"/>
    <col min="4" max="4" width="15.25" customWidth="1" outlineLevel="1"/>
    <col min="5" max="5" width="14.625" customWidth="1" outlineLevel="1"/>
    <col min="6" max="6" width="11.25" customWidth="1" outlineLevel="1"/>
    <col min="7" max="7" width="7.875" customWidth="1" outlineLevel="1"/>
    <col min="8" max="8" width="11.625" customWidth="1" outlineLevel="1"/>
    <col min="9" max="9" width="11.25" customWidth="1" outlineLevel="1"/>
    <col min="10" max="10" width="10.375" customWidth="1" outlineLevel="1"/>
    <col min="11" max="11" width="6.875" customWidth="1" outlineLevel="1"/>
    <col min="12" max="12" width="9.75" customWidth="1" outlineLevel="1"/>
    <col min="13" max="13" width="9.625" customWidth="1" outlineLevel="1"/>
    <col min="14" max="14" width="9.25" customWidth="1"/>
    <col min="15" max="15" width="6.625" customWidth="1"/>
    <col min="16" max="16" width="11.25" bestFit="1" customWidth="1"/>
    <col min="17" max="17" width="8.75"/>
    <col min="18" max="18" width="10" customWidth="1"/>
    <col min="19" max="19" width="11" customWidth="1"/>
    <col min="20" max="21" width="10.375" bestFit="1" customWidth="1"/>
    <col min="23" max="23" width="11.625" customWidth="1"/>
    <col min="24" max="24" width="9.125" customWidth="1"/>
    <col min="25" max="25" width="11.5" customWidth="1"/>
    <col min="26" max="26" width="10.125" customWidth="1"/>
    <col min="29" max="29" width="8.25" customWidth="1"/>
    <col min="30" max="30" width="9.875" customWidth="1"/>
    <col min="31" max="31" width="9" customWidth="1"/>
    <col min="33" max="33" width="11.25" customWidth="1"/>
    <col min="34" max="34" width="12.625" customWidth="1"/>
  </cols>
  <sheetData>
    <row r="1" spans="1:34" ht="15.75" customHeight="1" x14ac:dyDescent="0.25">
      <c r="C1" s="21" t="s">
        <v>58</v>
      </c>
      <c r="D1" s="21"/>
      <c r="E1" s="21"/>
      <c r="F1" s="21"/>
      <c r="G1" s="21"/>
      <c r="H1" s="21"/>
      <c r="I1" s="21"/>
      <c r="J1" s="60" t="s">
        <v>59</v>
      </c>
      <c r="K1" s="60"/>
      <c r="L1" s="60"/>
      <c r="M1" s="60"/>
      <c r="N1" s="20"/>
      <c r="V1" s="32"/>
      <c r="AC1" s="33"/>
      <c r="AD1" s="32"/>
      <c r="AE1" s="32"/>
      <c r="AG1" s="38"/>
    </row>
    <row r="2" spans="1:34" ht="32.25" customHeight="1" x14ac:dyDescent="0.25">
      <c r="A2" s="24" t="s">
        <v>64</v>
      </c>
      <c r="B2" s="24" t="s">
        <v>63</v>
      </c>
      <c r="C2" s="14" t="s">
        <v>31</v>
      </c>
      <c r="D2" s="14" t="s">
        <v>34</v>
      </c>
      <c r="E2" s="14" t="s">
        <v>39</v>
      </c>
      <c r="F2" s="14" t="s">
        <v>66</v>
      </c>
      <c r="G2" s="14" t="s">
        <v>36</v>
      </c>
      <c r="H2" s="4" t="s">
        <v>56</v>
      </c>
      <c r="I2" s="14" t="s">
        <v>57</v>
      </c>
      <c r="J2" s="14" t="s">
        <v>3</v>
      </c>
      <c r="K2" s="14" t="s">
        <v>9</v>
      </c>
      <c r="L2" s="14" t="s">
        <v>19</v>
      </c>
      <c r="M2" s="4" t="s">
        <v>35</v>
      </c>
      <c r="N2" s="14"/>
      <c r="O2" s="14" t="s">
        <v>64</v>
      </c>
      <c r="P2" s="14" t="s">
        <v>65</v>
      </c>
      <c r="Q2" s="3" t="s">
        <v>0</v>
      </c>
      <c r="R2" s="4" t="s">
        <v>2</v>
      </c>
      <c r="S2" s="4" t="s">
        <v>1</v>
      </c>
      <c r="T2" s="4" t="s">
        <v>32</v>
      </c>
      <c r="U2" s="4" t="s">
        <v>33</v>
      </c>
      <c r="V2" s="35" t="s">
        <v>38</v>
      </c>
      <c r="W2" s="4" t="s">
        <v>31</v>
      </c>
      <c r="X2" s="4" t="s">
        <v>34</v>
      </c>
      <c r="Y2" s="4" t="s">
        <v>39</v>
      </c>
      <c r="Z2" s="4" t="s">
        <v>66</v>
      </c>
      <c r="AA2" s="4" t="s">
        <v>36</v>
      </c>
      <c r="AB2" s="4" t="s">
        <v>40</v>
      </c>
      <c r="AC2" s="36" t="s">
        <v>43</v>
      </c>
      <c r="AD2" s="35" t="s">
        <v>42</v>
      </c>
      <c r="AE2" s="35" t="s">
        <v>41</v>
      </c>
      <c r="AF2" s="4" t="s">
        <v>37</v>
      </c>
      <c r="AG2" s="17" t="s">
        <v>54</v>
      </c>
      <c r="AH2" s="17" t="s">
        <v>55</v>
      </c>
    </row>
    <row r="3" spans="1:34" x14ac:dyDescent="0.25">
      <c r="A3" s="34">
        <v>1</v>
      </c>
      <c r="B3" s="25" t="s">
        <v>47</v>
      </c>
      <c r="C3" s="25">
        <v>8.35</v>
      </c>
      <c r="D3" s="25">
        <v>14.13</v>
      </c>
      <c r="E3" s="25">
        <v>12.83</v>
      </c>
      <c r="F3" s="25">
        <v>5.93</v>
      </c>
      <c r="G3" s="25">
        <v>5.89</v>
      </c>
      <c r="H3" s="25">
        <v>10</v>
      </c>
      <c r="I3" s="25">
        <f t="shared" ref="I3:I13" si="0">H3/Labor_in_Russia*0.4</f>
        <v>1.3333333333333335</v>
      </c>
      <c r="J3" s="26">
        <v>0.3</v>
      </c>
      <c r="K3" s="26">
        <v>0.55000000000000004</v>
      </c>
      <c r="L3" s="26">
        <v>0.35</v>
      </c>
      <c r="M3" s="26">
        <v>0.8</v>
      </c>
      <c r="N3" s="7"/>
      <c r="O3" s="22">
        <v>1</v>
      </c>
      <c r="P3" s="1" t="str">
        <f>VLOOKUP(O:O,US_City_COGS_Order_Composition[#All],2,FALSE)</f>
        <v>Columbus</v>
      </c>
      <c r="Q3" s="23">
        <v>1</v>
      </c>
      <c r="R3" s="1" t="str">
        <f>VLOOKUP($Q3,'Menu and cost - Russia'!$B$3:$Q$29,MATCH(R$2,'Menu and cost - Russia'!$B$3:$Q$3,0),0)</f>
        <v>Appetizer</v>
      </c>
      <c r="S3" s="1" t="str">
        <f>VLOOKUP($Q3,'Menu and cost - Russia'!$B$3:$Q$29,MATCH(S$2,'Menu and cost - Russia'!$B$3:$Q$3,0),0)</f>
        <v>Salad A</v>
      </c>
      <c r="T3" s="5">
        <f>VLOOKUP($Q3,'Menu and cost - Russia'!$B$3:$Q$29,MATCH(T$2,'Menu and cost - Russia'!$B$3:$Q$3,0),0)*VLOOKUP(O3,US_City_COGS_Order_Composition[#All],MATCH("Coefficient for Price Calculation (comp. with Russia)",$A$2:$M$2,0))</f>
        <v>4</v>
      </c>
      <c r="U3" s="5">
        <f t="array" ref="U3">SUMPRODUCT(W3:AA3,_xlfn._xlws.FILTER(US_City_COGS_Order_Composition[[#All],[Dairy Products]:[Pantry]],US_City_COGS_Order_Composition[[#All],[ID City]]=O3))*V3</f>
        <v>2.4272000000000005</v>
      </c>
      <c r="V3" s="37">
        <f>VLOOKUP($Q3,'Menu and cost - Russia'!$B$3:$Q$29,MATCH(V$2,'Menu and cost - Russia'!$B$3:$Q$3,0),0)</f>
        <v>0.2</v>
      </c>
      <c r="W3" s="7">
        <f>VLOOKUP($Q3,'Menu and cost - Russia'!$B$3:$Q$29,MATCH(W$2,'Menu and cost - Russia'!$B$3:$Q$3,0),0)</f>
        <v>0</v>
      </c>
      <c r="X3" s="7">
        <f>VLOOKUP($Q3,'Menu and cost - Russia'!$B$3:$Q$29,MATCH(X$2,'Menu and cost - Russia'!$B$3:$Q$3,0),0)</f>
        <v>0</v>
      </c>
      <c r="Y3" s="7">
        <f>VLOOKUP($Q3,'Menu and cost - Russia'!$B$3:$Q$29,MATCH(Y$2,'Menu and cost - Russia'!$B$3:$Q$3,0),0)</f>
        <v>0.9</v>
      </c>
      <c r="Z3" s="7">
        <f>VLOOKUP($Q3,'Menu and cost - Russia'!$B$3:$Q$29,MATCH(Z$2,'Menu and cost - Russia'!$B$3:$Q$3,0),0)</f>
        <v>0</v>
      </c>
      <c r="AA3" s="7">
        <f>VLOOKUP($Q3,'Menu and cost - Russia'!$B$3:$Q$29,MATCH(AA$2,'Menu and cost - Russia'!$B$3:$Q$3,0),0)</f>
        <v>0.1</v>
      </c>
      <c r="AB3" s="7">
        <f t="shared" ref="AB3:AB66" si="1">SUM(W3:AA3)</f>
        <v>1</v>
      </c>
      <c r="AC3" s="9">
        <f>VLOOKUP($Q3,'Menu and cost - Russia'!$B$3:$Q$29,MATCH(AC$2,'Menu and cost - Russia'!$B$3:$Q$3,0),0)</f>
        <v>20</v>
      </c>
      <c r="AD3" s="8">
        <f>VLOOKUP($Q3,'Menu and cost - Russia'!$B$3:$Q$29,MATCH(AD$2,'Menu and cost - Russia'!$B$3:$Q$3,0),0)</f>
        <v>3</v>
      </c>
      <c r="AE3" s="8">
        <f>VLOOKUP($Q3,'Menu and cost - Russia'!$B$3:$Q$29,MATCH(AE$2,'Menu and cost - Russia'!$B$3:$Q$3,0),0)</f>
        <v>0.05</v>
      </c>
      <c r="AF3" s="16">
        <f>T3-U3-AE3*VLOOKUP(O3,US_City_COGS_Order_Composition[#All],MATCH("Labor Costs",$A$2:$M$2,0),0)</f>
        <v>1.0727999999999995</v>
      </c>
      <c r="AG3" s="39">
        <f t="array" ref="AG3">IFERROR(INDEX(US_City_COGS_Order_Composition[[Appetizer]:[Beverages]],O3,MATCH(R3,$J$2:$M$2,0)),"")</f>
        <v>0.3</v>
      </c>
      <c r="AH3" s="6">
        <f t="shared" ref="AH3:AH41" si="2">IFERROR(AF3*AG3,"")</f>
        <v>0.32183999999999985</v>
      </c>
    </row>
    <row r="4" spans="1:34" x14ac:dyDescent="0.25">
      <c r="A4" s="34">
        <v>2</v>
      </c>
      <c r="B4" s="25" t="s">
        <v>48</v>
      </c>
      <c r="C4" s="25">
        <v>6.79</v>
      </c>
      <c r="D4" s="25">
        <v>13.56</v>
      </c>
      <c r="E4" s="25">
        <v>11.34</v>
      </c>
      <c r="F4" s="25">
        <v>4.5599999999999996</v>
      </c>
      <c r="G4" s="25">
        <v>5.34</v>
      </c>
      <c r="H4" s="25">
        <v>10.5</v>
      </c>
      <c r="I4" s="25">
        <f t="shared" si="0"/>
        <v>1.4000000000000001</v>
      </c>
      <c r="J4" s="26">
        <v>0.55000000000000004</v>
      </c>
      <c r="K4" s="26">
        <v>0.6</v>
      </c>
      <c r="L4" s="26">
        <v>0.4</v>
      </c>
      <c r="M4" s="26">
        <v>0.8</v>
      </c>
      <c r="N4" s="7"/>
      <c r="O4" s="22">
        <v>1</v>
      </c>
      <c r="P4" s="1" t="str">
        <f>VLOOKUP(O:O,US_City_COGS_Order_Composition[#All],2,FALSE)</f>
        <v>Columbus</v>
      </c>
      <c r="Q4" s="23">
        <f>IF(Q3+1&gt;26,1,Q3+1)</f>
        <v>2</v>
      </c>
      <c r="R4" s="1" t="str">
        <f>VLOOKUP($Q4,'Menu and cost - Russia'!$B$3:$Q$29,MATCH(R$2,'Menu and cost - Russia'!$B$3:$Q$3,0),0)</f>
        <v>Appetizer</v>
      </c>
      <c r="S4" s="1" t="str">
        <f>VLOOKUP($Q4,'Menu and cost - Russia'!$B$3:$Q$29,MATCH(S$2,'Menu and cost - Russia'!$B$3:$Q$3,0),0)</f>
        <v>Salad B</v>
      </c>
      <c r="T4" s="5">
        <f>VLOOKUP($Q4,'Menu and cost - Russia'!$B$3:$Q$29,MATCH(T$2,'Menu and cost - Russia'!$B$3:$Q$3,0),0)*VLOOKUP(O4,US_City_COGS_Order_Composition[#All],MATCH("Coefficient for Price Calculation (comp. with Russia)",$A$2:$M$2,0))</f>
        <v>4</v>
      </c>
      <c r="U4" s="5">
        <f t="array" ref="U4">SUMPRODUCT(W4:AA4,_xlfn._xlws.FILTER(US_City_COGS_Order_Composition[[#All],[Dairy Products]:[Pantry]],US_City_COGS_Order_Composition[[#All],[ID City]]=O4))*V4</f>
        <v>2.4792000000000005</v>
      </c>
      <c r="V4" s="37">
        <f>VLOOKUP($Q4,'Menu and cost - Russia'!$B$3:$Q$29,MATCH(V$2,'Menu and cost - Russia'!$B$3:$Q$3,0),0)</f>
        <v>0.2</v>
      </c>
      <c r="W4" s="7">
        <f>VLOOKUP($Q4,'Menu and cost - Russia'!$B$3:$Q$29,MATCH(W$2,'Menu and cost - Russia'!$B$3:$Q$3,0),0)</f>
        <v>0</v>
      </c>
      <c r="X4" s="7">
        <f>VLOOKUP($Q4,'Menu and cost - Russia'!$B$3:$Q$29,MATCH(X$2,'Menu and cost - Russia'!$B$3:$Q$3,0),0)</f>
        <v>0.2</v>
      </c>
      <c r="Y4" s="7">
        <f>VLOOKUP($Q4,'Menu and cost - Russia'!$B$3:$Q$29,MATCH(Y$2,'Menu and cost - Russia'!$B$3:$Q$3,0),0)</f>
        <v>0.7</v>
      </c>
      <c r="Z4" s="7">
        <f>VLOOKUP($Q4,'Menu and cost - Russia'!$B$3:$Q$29,MATCH(Z$2,'Menu and cost - Russia'!$B$3:$Q$3,0),0)</f>
        <v>0</v>
      </c>
      <c r="AA4" s="7">
        <f>VLOOKUP($Q4,'Menu and cost - Russia'!$B$3:$Q$29,MATCH(AA$2,'Menu and cost - Russia'!$B$3:$Q$3,0),0)</f>
        <v>0.1</v>
      </c>
      <c r="AB4" s="7">
        <f t="shared" si="1"/>
        <v>0.99999999999999989</v>
      </c>
      <c r="AC4" s="9">
        <f>VLOOKUP($Q4,'Menu and cost - Russia'!$B$3:$Q$29,MATCH(AC$2,'Menu and cost - Russia'!$B$3:$Q$3,0),0)</f>
        <v>20</v>
      </c>
      <c r="AD4" s="8">
        <f>VLOOKUP($Q4,'Menu and cost - Russia'!$B$3:$Q$29,MATCH(AD$2,'Menu and cost - Russia'!$B$3:$Q$3,0),0)</f>
        <v>3</v>
      </c>
      <c r="AE4" s="8">
        <f>VLOOKUP($Q4,'Menu and cost - Russia'!$B$3:$Q$29,MATCH(AE$2,'Menu and cost - Russia'!$B$3:$Q$3,0),0)</f>
        <v>0.05</v>
      </c>
      <c r="AF4" s="16">
        <f>T4-U4-AE4*VLOOKUP(O4,US_City_COGS_Order_Composition[#All],MATCH("Labor Costs",$A$2:$M$2,0),0)</f>
        <v>1.0207999999999995</v>
      </c>
      <c r="AG4" s="39">
        <f t="array" ref="AG4">IFERROR(INDEX(US_City_COGS_Order_Composition[[Appetizer]:[Beverages]],O4,MATCH(R4,$J$2:$M$2,0)),"")</f>
        <v>0.3</v>
      </c>
      <c r="AH4" s="6">
        <f t="shared" si="2"/>
        <v>0.30623999999999985</v>
      </c>
    </row>
    <row r="5" spans="1:34" x14ac:dyDescent="0.25">
      <c r="A5" s="34">
        <v>3</v>
      </c>
      <c r="B5" s="25" t="s">
        <v>49</v>
      </c>
      <c r="C5" s="25">
        <v>6.23</v>
      </c>
      <c r="D5" s="25">
        <v>13.8</v>
      </c>
      <c r="E5" s="25">
        <v>12.45</v>
      </c>
      <c r="F5" s="25">
        <v>5.2</v>
      </c>
      <c r="G5" s="25">
        <v>5.7</v>
      </c>
      <c r="H5" s="25">
        <v>11</v>
      </c>
      <c r="I5" s="25">
        <f t="shared" si="0"/>
        <v>1.4666666666666668</v>
      </c>
      <c r="J5" s="26">
        <v>0.4</v>
      </c>
      <c r="K5" s="26">
        <v>0.85</v>
      </c>
      <c r="L5" s="26">
        <v>0.55000000000000004</v>
      </c>
      <c r="M5" s="26">
        <v>0.75</v>
      </c>
      <c r="N5" s="7"/>
      <c r="O5" s="22">
        <v>1</v>
      </c>
      <c r="P5" s="1" t="str">
        <f>VLOOKUP(O:O,US_City_COGS_Order_Composition[#All],2,FALSE)</f>
        <v>Columbus</v>
      </c>
      <c r="Q5" s="23">
        <f t="shared" ref="Q5:Q68" si="3">IF(Q4+1&gt;26,1,Q4+1)</f>
        <v>3</v>
      </c>
      <c r="R5" s="1" t="str">
        <f>VLOOKUP($Q5,'Menu and cost - Russia'!$B$3:$Q$29,MATCH(R$2,'Menu and cost - Russia'!$B$3:$Q$3,0),0)</f>
        <v>Appetizer</v>
      </c>
      <c r="S5" s="1" t="str">
        <f>VLOOKUP($Q5,'Menu and cost - Russia'!$B$3:$Q$29,MATCH(S$2,'Menu and cost - Russia'!$B$3:$Q$3,0),0)</f>
        <v>Salad C</v>
      </c>
      <c r="T5" s="5">
        <f>VLOOKUP($Q5,'Menu and cost - Russia'!$B$3:$Q$29,MATCH(T$2,'Menu and cost - Russia'!$B$3:$Q$3,0),0)*VLOOKUP(O5,US_City_COGS_Order_Composition[#All],MATCH("Coefficient for Price Calculation (comp. with Russia)",$A$2:$M$2,0))</f>
        <v>4</v>
      </c>
      <c r="U5" s="5">
        <f t="array" ref="U5">SUMPRODUCT(W5:AA5,_xlfn._xlws.FILTER(US_City_COGS_Order_Composition[[#All],[Dairy Products]:[Pantry]],US_City_COGS_Order_Composition[[#All],[ID City]]=O5))*V5</f>
        <v>2.5572000000000004</v>
      </c>
      <c r="V5" s="37">
        <f>VLOOKUP($Q5,'Menu and cost - Russia'!$B$3:$Q$29,MATCH(V$2,'Menu and cost - Russia'!$B$3:$Q$3,0),0)</f>
        <v>0.2</v>
      </c>
      <c r="W5" s="7">
        <f>VLOOKUP($Q5,'Menu and cost - Russia'!$B$3:$Q$29,MATCH(W$2,'Menu and cost - Russia'!$B$3:$Q$3,0),0)</f>
        <v>0</v>
      </c>
      <c r="X5" s="7">
        <f>VLOOKUP($Q5,'Menu and cost - Russia'!$B$3:$Q$29,MATCH(X$2,'Menu and cost - Russia'!$B$3:$Q$3,0),0)</f>
        <v>0.5</v>
      </c>
      <c r="Y5" s="7">
        <f>VLOOKUP($Q5,'Menu and cost - Russia'!$B$3:$Q$29,MATCH(Y$2,'Menu and cost - Russia'!$B$3:$Q$3,0),0)</f>
        <v>0.4</v>
      </c>
      <c r="Z5" s="7">
        <f>VLOOKUP($Q5,'Menu and cost - Russia'!$B$3:$Q$29,MATCH(Z$2,'Menu and cost - Russia'!$B$3:$Q$3,0),0)</f>
        <v>0</v>
      </c>
      <c r="AA5" s="7">
        <f>VLOOKUP($Q5,'Menu and cost - Russia'!$B$3:$Q$29,MATCH(AA$2,'Menu and cost - Russia'!$B$3:$Q$3,0),0)</f>
        <v>0.1</v>
      </c>
      <c r="AB5" s="7">
        <f t="shared" si="1"/>
        <v>1</v>
      </c>
      <c r="AC5" s="9">
        <f>VLOOKUP($Q5,'Menu and cost - Russia'!$B$3:$Q$29,MATCH(AC$2,'Menu and cost - Russia'!$B$3:$Q$3,0),0)</f>
        <v>20</v>
      </c>
      <c r="AD5" s="8">
        <f>VLOOKUP($Q5,'Menu and cost - Russia'!$B$3:$Q$29,MATCH(AD$2,'Menu and cost - Russia'!$B$3:$Q$3,0),0)</f>
        <v>3</v>
      </c>
      <c r="AE5" s="8">
        <f>VLOOKUP($Q5,'Menu and cost - Russia'!$B$3:$Q$29,MATCH(AE$2,'Menu and cost - Russia'!$B$3:$Q$3,0),0)</f>
        <v>0.05</v>
      </c>
      <c r="AF5" s="16">
        <f>T5-U5-AE5*VLOOKUP(O5,US_City_COGS_Order_Composition[#All],MATCH("Labor Costs",$A$2:$M$2,0),0)</f>
        <v>0.94279999999999964</v>
      </c>
      <c r="AG5" s="39">
        <f t="array" ref="AG5">IFERROR(INDEX(US_City_COGS_Order_Composition[[Appetizer]:[Beverages]],O5,MATCH(R5,$J$2:$M$2,0)),"")</f>
        <v>0.3</v>
      </c>
      <c r="AH5" s="6">
        <f t="shared" si="2"/>
        <v>0.28283999999999987</v>
      </c>
    </row>
    <row r="6" spans="1:34" x14ac:dyDescent="0.25">
      <c r="A6" s="34">
        <v>4</v>
      </c>
      <c r="B6" s="25" t="s">
        <v>50</v>
      </c>
      <c r="C6" s="25">
        <v>14.56</v>
      </c>
      <c r="D6" s="25">
        <v>21.88</v>
      </c>
      <c r="E6" s="25">
        <v>15.54</v>
      </c>
      <c r="F6" s="25">
        <v>9.83</v>
      </c>
      <c r="G6" s="25">
        <v>10.78</v>
      </c>
      <c r="H6" s="25">
        <v>9</v>
      </c>
      <c r="I6" s="25">
        <f t="shared" si="0"/>
        <v>1.2000000000000002</v>
      </c>
      <c r="J6" s="26">
        <v>0.55000000000000004</v>
      </c>
      <c r="K6" s="26">
        <v>0.9</v>
      </c>
      <c r="L6" s="26">
        <v>0.7</v>
      </c>
      <c r="M6" s="26">
        <v>0.9</v>
      </c>
      <c r="N6" s="7"/>
      <c r="O6" s="22">
        <v>1</v>
      </c>
      <c r="P6" s="1" t="str">
        <f>VLOOKUP(O:O,US_City_COGS_Order_Composition[#All],2,FALSE)</f>
        <v>Columbus</v>
      </c>
      <c r="Q6" s="23">
        <f t="shared" si="3"/>
        <v>4</v>
      </c>
      <c r="R6" s="1" t="str">
        <f>VLOOKUP($Q6,'Menu and cost - Russia'!$B$3:$Q$29,MATCH(R$2,'Menu and cost - Russia'!$B$3:$Q$3,0),0)</f>
        <v>Appetizer</v>
      </c>
      <c r="S6" s="1" t="str">
        <f>VLOOKUP($Q6,'Menu and cost - Russia'!$B$3:$Q$29,MATCH(S$2,'Menu and cost - Russia'!$B$3:$Q$3,0),0)</f>
        <v>Soup A</v>
      </c>
      <c r="T6" s="5">
        <f>VLOOKUP($Q6,'Menu and cost - Russia'!$B$3:$Q$29,MATCH(T$2,'Menu and cost - Russia'!$B$3:$Q$3,0),0)*VLOOKUP(O6,US_City_COGS_Order_Composition[#All],MATCH("Coefficient for Price Calculation (comp. with Russia)",$A$2:$M$2,0))</f>
        <v>2.666666666666667</v>
      </c>
      <c r="U6" s="5">
        <f t="array" ref="U6">SUMPRODUCT(W6:AA6,_xlfn._xlws.FILTER(US_City_COGS_Order_Composition[[#All],[Dairy Products]:[Pantry]],US_City_COGS_Order_Composition[[#All],[ID City]]=O6))*V6</f>
        <v>1.7832000000000001</v>
      </c>
      <c r="V6" s="37">
        <f>VLOOKUP($Q6,'Menu and cost - Russia'!$B$3:$Q$29,MATCH(V$2,'Menu and cost - Russia'!$B$3:$Q$3,0),0)</f>
        <v>0.2</v>
      </c>
      <c r="W6" s="7">
        <f>VLOOKUP($Q6,'Menu and cost - Russia'!$B$3:$Q$29,MATCH(W$2,'Menu and cost - Russia'!$B$3:$Q$3,0),0)</f>
        <v>0.1</v>
      </c>
      <c r="X6" s="7">
        <f>VLOOKUP($Q6,'Menu and cost - Russia'!$B$3:$Q$29,MATCH(X$2,'Menu and cost - Russia'!$B$3:$Q$3,0),0)</f>
        <v>0</v>
      </c>
      <c r="Y6" s="7">
        <f>VLOOKUP($Q6,'Menu and cost - Russia'!$B$3:$Q$29,MATCH(Y$2,'Menu and cost - Russia'!$B$3:$Q$3,0),0)</f>
        <v>0.4</v>
      </c>
      <c r="Z6" s="7">
        <f>VLOOKUP($Q6,'Menu and cost - Russia'!$B$3:$Q$29,MATCH(Z$2,'Menu and cost - Russia'!$B$3:$Q$3,0),0)</f>
        <v>0.1</v>
      </c>
      <c r="AA6" s="7">
        <f>VLOOKUP($Q6,'Menu and cost - Russia'!$B$3:$Q$29,MATCH(AA$2,'Menu and cost - Russia'!$B$3:$Q$3,0),0)</f>
        <v>0.4</v>
      </c>
      <c r="AB6" s="7">
        <f t="shared" si="1"/>
        <v>1</v>
      </c>
      <c r="AC6" s="9">
        <f>VLOOKUP($Q6,'Menu and cost - Russia'!$B$3:$Q$29,MATCH(AC$2,'Menu and cost - Russia'!$B$3:$Q$3,0),0)</f>
        <v>60</v>
      </c>
      <c r="AD6" s="8">
        <f>VLOOKUP($Q6,'Menu and cost - Russia'!$B$3:$Q$29,MATCH(AD$2,'Menu and cost - Russia'!$B$3:$Q$3,0),0)</f>
        <v>1</v>
      </c>
      <c r="AE6" s="8">
        <f>VLOOKUP($Q6,'Menu and cost - Russia'!$B$3:$Q$29,MATCH(AE$2,'Menu and cost - Russia'!$B$3:$Q$3,0),0)</f>
        <v>1.6666666666666666E-2</v>
      </c>
      <c r="AF6" s="16">
        <f>T6-U6-AE6*VLOOKUP(O6,US_City_COGS_Order_Composition[#All],MATCH("Labor Costs",$A$2:$M$2,0),0)</f>
        <v>0.71680000000000021</v>
      </c>
      <c r="AG6" s="39">
        <f t="array" ref="AG6">IFERROR(INDEX(US_City_COGS_Order_Composition[[Appetizer]:[Beverages]],O6,MATCH(R6,$J$2:$M$2,0)),"")</f>
        <v>0.3</v>
      </c>
      <c r="AH6" s="6">
        <f t="shared" si="2"/>
        <v>0.21504000000000006</v>
      </c>
    </row>
    <row r="7" spans="1:34" x14ac:dyDescent="0.25">
      <c r="A7" s="34">
        <v>5</v>
      </c>
      <c r="B7" s="25" t="s">
        <v>51</v>
      </c>
      <c r="C7" s="25">
        <v>14.2</v>
      </c>
      <c r="D7" s="25">
        <v>19.510000000000002</v>
      </c>
      <c r="E7" s="25">
        <v>15.24</v>
      </c>
      <c r="F7" s="25">
        <v>9.5</v>
      </c>
      <c r="G7" s="25">
        <v>9.01</v>
      </c>
      <c r="H7" s="25">
        <v>9.5</v>
      </c>
      <c r="I7" s="25">
        <f t="shared" si="0"/>
        <v>1.2666666666666666</v>
      </c>
      <c r="J7" s="26">
        <v>0.5</v>
      </c>
      <c r="K7" s="26">
        <v>0.85</v>
      </c>
      <c r="L7" s="26">
        <v>0.8</v>
      </c>
      <c r="M7" s="26">
        <v>0.95</v>
      </c>
      <c r="N7" s="7"/>
      <c r="O7" s="22">
        <v>1</v>
      </c>
      <c r="P7" s="1" t="str">
        <f>VLOOKUP(O:O,US_City_COGS_Order_Composition[#All],2,FALSE)</f>
        <v>Columbus</v>
      </c>
      <c r="Q7" s="23">
        <f t="shared" si="3"/>
        <v>5</v>
      </c>
      <c r="R7" s="1" t="str">
        <f>VLOOKUP($Q7,'Menu and cost - Russia'!$B$3:$Q$29,MATCH(R$2,'Menu and cost - Russia'!$B$3:$Q$3,0),0)</f>
        <v>Appetizer</v>
      </c>
      <c r="S7" s="1" t="str">
        <f>VLOOKUP($Q7,'Menu and cost - Russia'!$B$3:$Q$29,MATCH(S$2,'Menu and cost - Russia'!$B$3:$Q$3,0),0)</f>
        <v>Soup B</v>
      </c>
      <c r="T7" s="5">
        <f>VLOOKUP($Q7,'Menu and cost - Russia'!$B$3:$Q$29,MATCH(T$2,'Menu and cost - Russia'!$B$3:$Q$3,0),0)*VLOOKUP(O7,US_City_COGS_Order_Composition[#All],MATCH("Coefficient for Price Calculation (comp. with Russia)",$A$2:$M$2,0))</f>
        <v>2.666666666666667</v>
      </c>
      <c r="U7" s="5">
        <f t="array" ref="U7">SUMPRODUCT(W7:AA7,_xlfn._xlws.FILTER(US_City_COGS_Order_Composition[[#All],[Dairy Products]:[Pantry]],US_City_COGS_Order_Composition[[#All],[ID City]]=O7))*V7</f>
        <v>1.974</v>
      </c>
      <c r="V7" s="37">
        <f>VLOOKUP($Q7,'Menu and cost - Russia'!$B$3:$Q$29,MATCH(V$2,'Menu and cost - Russia'!$B$3:$Q$3,0),0)</f>
        <v>0.2</v>
      </c>
      <c r="W7" s="7">
        <f>VLOOKUP($Q7,'Menu and cost - Russia'!$B$3:$Q$29,MATCH(W$2,'Menu and cost - Russia'!$B$3:$Q$3,0),0)</f>
        <v>0.1</v>
      </c>
      <c r="X7" s="7">
        <f>VLOOKUP($Q7,'Menu and cost - Russia'!$B$3:$Q$29,MATCH(X$2,'Menu and cost - Russia'!$B$3:$Q$3,0),0)</f>
        <v>0.2</v>
      </c>
      <c r="Y7" s="7">
        <f>VLOOKUP($Q7,'Menu and cost - Russia'!$B$3:$Q$29,MATCH(Y$2,'Menu and cost - Russia'!$B$3:$Q$3,0),0)</f>
        <v>0.3</v>
      </c>
      <c r="Z7" s="7">
        <f>VLOOKUP($Q7,'Menu and cost - Russia'!$B$3:$Q$29,MATCH(Z$2,'Menu and cost - Russia'!$B$3:$Q$3,0),0)</f>
        <v>0.1</v>
      </c>
      <c r="AA7" s="7">
        <f>VLOOKUP($Q7,'Menu and cost - Russia'!$B$3:$Q$29,MATCH(AA$2,'Menu and cost - Russia'!$B$3:$Q$3,0),0)</f>
        <v>0.3</v>
      </c>
      <c r="AB7" s="7">
        <f t="shared" si="1"/>
        <v>1</v>
      </c>
      <c r="AC7" s="9">
        <f>VLOOKUP($Q7,'Menu and cost - Russia'!$B$3:$Q$29,MATCH(AC$2,'Menu and cost - Russia'!$B$3:$Q$3,0),0)</f>
        <v>60</v>
      </c>
      <c r="AD7" s="8">
        <f>VLOOKUP($Q7,'Menu and cost - Russia'!$B$3:$Q$29,MATCH(AD$2,'Menu and cost - Russia'!$B$3:$Q$3,0),0)</f>
        <v>1</v>
      </c>
      <c r="AE7" s="8">
        <f>VLOOKUP($Q7,'Menu and cost - Russia'!$B$3:$Q$29,MATCH(AE$2,'Menu and cost - Russia'!$B$3:$Q$3,0),0)</f>
        <v>1.6666666666666666E-2</v>
      </c>
      <c r="AF7" s="16">
        <f>T7-U7-AE7*VLOOKUP(O7,US_City_COGS_Order_Composition[#All],MATCH("Labor Costs",$A$2:$M$2,0),0)</f>
        <v>0.52600000000000036</v>
      </c>
      <c r="AG7" s="39">
        <f t="array" ref="AG7">IFERROR(INDEX(US_City_COGS_Order_Composition[[Appetizer]:[Beverages]],O7,MATCH(R7,$J$2:$M$2,0)),"")</f>
        <v>0.3</v>
      </c>
      <c r="AH7" s="6">
        <f t="shared" si="2"/>
        <v>0.15780000000000011</v>
      </c>
    </row>
    <row r="8" spans="1:34" x14ac:dyDescent="0.25">
      <c r="A8" s="34">
        <v>6</v>
      </c>
      <c r="B8" s="25" t="s">
        <v>60</v>
      </c>
      <c r="C8" s="25">
        <v>5.36</v>
      </c>
      <c r="D8" s="25">
        <v>12.93</v>
      </c>
      <c r="E8" s="25">
        <v>10.3</v>
      </c>
      <c r="F8" s="25">
        <v>4.6399999999999997</v>
      </c>
      <c r="G8" s="25">
        <v>4.8</v>
      </c>
      <c r="H8" s="25">
        <v>8</v>
      </c>
      <c r="I8" s="25">
        <f t="shared" si="0"/>
        <v>1.0666666666666667</v>
      </c>
      <c r="J8" s="26">
        <v>0.4</v>
      </c>
      <c r="K8" s="26">
        <v>0.6</v>
      </c>
      <c r="L8" s="26">
        <v>0.65</v>
      </c>
      <c r="M8" s="26">
        <v>0.8</v>
      </c>
      <c r="N8" s="7"/>
      <c r="O8" s="22">
        <v>1</v>
      </c>
      <c r="P8" s="1" t="str">
        <f>VLOOKUP(O:O,US_City_COGS_Order_Composition[#All],2,FALSE)</f>
        <v>Columbus</v>
      </c>
      <c r="Q8" s="23">
        <f t="shared" si="3"/>
        <v>6</v>
      </c>
      <c r="R8" s="1" t="str">
        <f>VLOOKUP($Q8,'Menu and cost - Russia'!$B$3:$Q$29,MATCH(R$2,'Menu and cost - Russia'!$B$3:$Q$3,0),0)</f>
        <v>Appetizer</v>
      </c>
      <c r="S8" s="1" t="str">
        <f>VLOOKUP($Q8,'Menu and cost - Russia'!$B$3:$Q$29,MATCH(S$2,'Menu and cost - Russia'!$B$3:$Q$3,0),0)</f>
        <v>Pirozhok A</v>
      </c>
      <c r="T8" s="5">
        <f>VLOOKUP($Q8,'Menu and cost - Russia'!$B$3:$Q$29,MATCH(T$2,'Menu and cost - Russia'!$B$3:$Q$3,0),0)*VLOOKUP(O8,US_City_COGS_Order_Composition[#All],MATCH("Coefficient for Price Calculation (comp. with Russia)",$A$2:$M$2,0))</f>
        <v>1.3333333333333335</v>
      </c>
      <c r="U8" s="5">
        <f t="array" ref="U8">SUMPRODUCT(W8:AA8,_xlfn._xlws.FILTER(US_City_COGS_Order_Composition[[#All],[Dairy Products]:[Pantry]],US_City_COGS_Order_Composition[[#All],[ID City]]=O8))*V8</f>
        <v>1.1343000000000001</v>
      </c>
      <c r="V8" s="37">
        <f>VLOOKUP($Q8,'Menu and cost - Russia'!$B$3:$Q$29,MATCH(V$2,'Menu and cost - Russia'!$B$3:$Q$3,0),0)</f>
        <v>0.1</v>
      </c>
      <c r="W8" s="7">
        <f>VLOOKUP($Q8,'Menu and cost - Russia'!$B$3:$Q$29,MATCH(W$2,'Menu and cost - Russia'!$B$3:$Q$3,0),0)</f>
        <v>0.1</v>
      </c>
      <c r="X8" s="7">
        <f>VLOOKUP($Q8,'Menu and cost - Russia'!$B$3:$Q$29,MATCH(X$2,'Menu and cost - Russia'!$B$3:$Q$3,0),0)</f>
        <v>0</v>
      </c>
      <c r="Y8" s="7">
        <f>VLOOKUP($Q8,'Menu and cost - Russia'!$B$3:$Q$29,MATCH(Y$2,'Menu and cost - Russia'!$B$3:$Q$3,0),0)</f>
        <v>0.75</v>
      </c>
      <c r="Z8" s="7">
        <f>VLOOKUP($Q8,'Menu and cost - Russia'!$B$3:$Q$29,MATCH(Z$2,'Menu and cost - Russia'!$B$3:$Q$3,0),0)</f>
        <v>0.05</v>
      </c>
      <c r="AA8" s="7">
        <f>VLOOKUP($Q8,'Menu and cost - Russia'!$B$3:$Q$29,MATCH(AA$2,'Menu and cost - Russia'!$B$3:$Q$3,0),0)</f>
        <v>0.1</v>
      </c>
      <c r="AB8" s="7">
        <f t="shared" si="1"/>
        <v>1</v>
      </c>
      <c r="AC8" s="9">
        <f>VLOOKUP($Q8,'Menu and cost - Russia'!$B$3:$Q$29,MATCH(AC$2,'Menu and cost - Russia'!$B$3:$Q$3,0),0)</f>
        <v>30</v>
      </c>
      <c r="AD8" s="8">
        <f>VLOOKUP($Q8,'Menu and cost - Russia'!$B$3:$Q$29,MATCH(AD$2,'Menu and cost - Russia'!$B$3:$Q$3,0),0)</f>
        <v>2</v>
      </c>
      <c r="AE8" s="8">
        <f>VLOOKUP($Q8,'Menu and cost - Russia'!$B$3:$Q$29,MATCH(AE$2,'Menu and cost - Russia'!$B$3:$Q$3,0),0)</f>
        <v>3.3333333333333333E-2</v>
      </c>
      <c r="AF8" s="16">
        <f>T8-U8-AE8*VLOOKUP(O8,US_City_COGS_Order_Composition[#All],MATCH("Labor Costs",$A$2:$M$2,0),0)</f>
        <v>-0.13429999999999992</v>
      </c>
      <c r="AG8" s="39">
        <f t="array" ref="AG8">IFERROR(INDEX(US_City_COGS_Order_Composition[[Appetizer]:[Beverages]],O8,MATCH(R8,$J$2:$M$2,0)),"")</f>
        <v>0.3</v>
      </c>
      <c r="AH8" s="6">
        <f t="shared" si="2"/>
        <v>-4.0289999999999972E-2</v>
      </c>
    </row>
    <row r="9" spans="1:34" x14ac:dyDescent="0.25">
      <c r="A9" s="34">
        <v>7</v>
      </c>
      <c r="B9" s="25" t="s">
        <v>61</v>
      </c>
      <c r="C9" s="25">
        <v>9.6199999999999992</v>
      </c>
      <c r="D9" s="25">
        <v>14.79</v>
      </c>
      <c r="E9" s="25">
        <v>14.44</v>
      </c>
      <c r="F9" s="25">
        <v>8.6999999999999993</v>
      </c>
      <c r="G9" s="25">
        <v>8.0399999999999991</v>
      </c>
      <c r="H9" s="25">
        <v>10</v>
      </c>
      <c r="I9" s="25">
        <f t="shared" si="0"/>
        <v>1.3333333333333335</v>
      </c>
      <c r="J9" s="26">
        <v>0.2</v>
      </c>
      <c r="K9" s="26">
        <v>0.65</v>
      </c>
      <c r="L9" s="26">
        <v>0.45</v>
      </c>
      <c r="M9" s="26">
        <v>0.75</v>
      </c>
      <c r="O9" s="22">
        <v>1</v>
      </c>
      <c r="P9" s="1" t="str">
        <f>VLOOKUP(O:O,US_City_COGS_Order_Composition[#All],2,FALSE)</f>
        <v>Columbus</v>
      </c>
      <c r="Q9" s="23">
        <f t="shared" si="3"/>
        <v>7</v>
      </c>
      <c r="R9" s="1" t="str">
        <f>VLOOKUP($Q9,'Menu and cost - Russia'!$B$3:$Q$29,MATCH(R$2,'Menu and cost - Russia'!$B$3:$Q$3,0),0)</f>
        <v>Appetizer</v>
      </c>
      <c r="S9" s="1" t="str">
        <f>VLOOKUP($Q9,'Menu and cost - Russia'!$B$3:$Q$29,MATCH(S$2,'Menu and cost - Russia'!$B$3:$Q$3,0),0)</f>
        <v>Pirozhok B</v>
      </c>
      <c r="T9" s="5">
        <f>VLOOKUP($Q9,'Menu and cost - Russia'!$B$3:$Q$29,MATCH(T$2,'Menu and cost - Russia'!$B$3:$Q$3,0),0)*VLOOKUP(O9,US_City_COGS_Order_Composition[#All],MATCH("Coefficient for Price Calculation (comp. with Russia)",$A$2:$M$2,0))</f>
        <v>1.3333333333333335</v>
      </c>
      <c r="U9" s="5">
        <f t="array" ref="U9">SUMPRODUCT(W9:AA9,_xlfn._xlws.FILTER(US_City_COGS_Order_Composition[[#All],[Dairy Products]:[Pantry]],US_City_COGS_Order_Composition[[#All],[ID City]]=O9))*V9</f>
        <v>1.1993</v>
      </c>
      <c r="V9" s="37">
        <f>VLOOKUP($Q9,'Menu and cost - Russia'!$B$3:$Q$29,MATCH(V$2,'Menu and cost - Russia'!$B$3:$Q$3,0),0)</f>
        <v>0.1</v>
      </c>
      <c r="W9" s="7">
        <f>VLOOKUP($Q9,'Menu and cost - Russia'!$B$3:$Q$29,MATCH(W$2,'Menu and cost - Russia'!$B$3:$Q$3,0),0)</f>
        <v>0.1</v>
      </c>
      <c r="X9" s="7">
        <f>VLOOKUP($Q9,'Menu and cost - Russia'!$B$3:$Q$29,MATCH(X$2,'Menu and cost - Russia'!$B$3:$Q$3,0),0)</f>
        <v>0.5</v>
      </c>
      <c r="Y9" s="7">
        <f>VLOOKUP($Q9,'Menu and cost - Russia'!$B$3:$Q$29,MATCH(Y$2,'Menu and cost - Russia'!$B$3:$Q$3,0),0)</f>
        <v>0.25</v>
      </c>
      <c r="Z9" s="7">
        <f>VLOOKUP($Q9,'Menu and cost - Russia'!$B$3:$Q$29,MATCH(Z$2,'Menu and cost - Russia'!$B$3:$Q$3,0),0)</f>
        <v>0.05</v>
      </c>
      <c r="AA9" s="7">
        <f>VLOOKUP($Q9,'Menu and cost - Russia'!$B$3:$Q$29,MATCH(AA$2,'Menu and cost - Russia'!$B$3:$Q$3,0),0)</f>
        <v>0.1</v>
      </c>
      <c r="AB9" s="7">
        <f t="shared" si="1"/>
        <v>1</v>
      </c>
      <c r="AC9" s="9">
        <f>VLOOKUP($Q9,'Menu and cost - Russia'!$B$3:$Q$29,MATCH(AC$2,'Menu and cost - Russia'!$B$3:$Q$3,0),0)</f>
        <v>30</v>
      </c>
      <c r="AD9" s="8">
        <f>VLOOKUP($Q9,'Menu and cost - Russia'!$B$3:$Q$29,MATCH(AD$2,'Menu and cost - Russia'!$B$3:$Q$3,0),0)</f>
        <v>2</v>
      </c>
      <c r="AE9" s="8">
        <f>VLOOKUP($Q9,'Menu and cost - Russia'!$B$3:$Q$29,MATCH(AE$2,'Menu and cost - Russia'!$B$3:$Q$3,0),0)</f>
        <v>3.3333333333333333E-2</v>
      </c>
      <c r="AF9" s="16">
        <f>T9-U9-AE9*VLOOKUP(O9,US_City_COGS_Order_Composition[#All],MATCH("Labor Costs",$A$2:$M$2,0),0)</f>
        <v>-0.19929999999999987</v>
      </c>
      <c r="AG9" s="39">
        <f t="array" ref="AG9">IFERROR(INDEX(US_City_COGS_Order_Composition[[Appetizer]:[Beverages]],O9,MATCH(R9,$J$2:$M$2,0)),"")</f>
        <v>0.3</v>
      </c>
      <c r="AH9" s="6">
        <f t="shared" si="2"/>
        <v>-5.9789999999999954E-2</v>
      </c>
    </row>
    <row r="10" spans="1:34" x14ac:dyDescent="0.25">
      <c r="A10" s="34">
        <v>8</v>
      </c>
      <c r="B10" s="25" t="s">
        <v>62</v>
      </c>
      <c r="C10" s="25">
        <v>9.2899999999999991</v>
      </c>
      <c r="D10" s="25">
        <v>14.35</v>
      </c>
      <c r="E10" s="25">
        <v>13.55</v>
      </c>
      <c r="F10" s="25">
        <v>8.24</v>
      </c>
      <c r="G10" s="25">
        <v>6.44</v>
      </c>
      <c r="H10" s="25">
        <v>14</v>
      </c>
      <c r="I10" s="25">
        <f t="shared" si="0"/>
        <v>1.8666666666666669</v>
      </c>
      <c r="J10" s="26">
        <v>0.35</v>
      </c>
      <c r="K10" s="26">
        <v>0.8</v>
      </c>
      <c r="L10" s="26">
        <v>0.5</v>
      </c>
      <c r="M10" s="26">
        <v>0.95</v>
      </c>
      <c r="O10" s="22">
        <v>1</v>
      </c>
      <c r="P10" s="1" t="str">
        <f>VLOOKUP(O:O,US_City_COGS_Order_Composition[#All],2,FALSE)</f>
        <v>Columbus</v>
      </c>
      <c r="Q10" s="23">
        <f t="shared" si="3"/>
        <v>8</v>
      </c>
      <c r="R10" s="1" t="str">
        <f>VLOOKUP($Q10,'Menu and cost - Russia'!$B$3:$Q$29,MATCH(R$2,'Menu and cost - Russia'!$B$3:$Q$3,0),0)</f>
        <v>Entry</v>
      </c>
      <c r="S10" s="1" t="str">
        <f>VLOOKUP($Q10,'Menu and cost - Russia'!$B$3:$Q$29,MATCH(S$2,'Menu and cost - Russia'!$B$3:$Q$3,0),0)</f>
        <v>Blin A</v>
      </c>
      <c r="T10" s="5">
        <f>VLOOKUP($Q10,'Menu and cost - Russia'!$B$3:$Q$29,MATCH(T$2,'Menu and cost - Russia'!$B$3:$Q$3,0),0)*VLOOKUP(O10,US_City_COGS_Order_Composition[#All],MATCH("Coefficient for Price Calculation (comp. with Russia)",$A$2:$M$2,0))</f>
        <v>4</v>
      </c>
      <c r="U10" s="5">
        <f t="array" ref="U10">SUMPRODUCT(W10:AA10,_xlfn._xlws.FILTER(US_City_COGS_Order_Composition[[#All],[Dairy Products]:[Pantry]],US_City_COGS_Order_Composition[[#All],[ID City]]=O10))*V10</f>
        <v>2.2686000000000002</v>
      </c>
      <c r="V10" s="37">
        <f>VLOOKUP($Q10,'Menu and cost - Russia'!$B$3:$Q$29,MATCH(V$2,'Menu and cost - Russia'!$B$3:$Q$3,0),0)</f>
        <v>0.2</v>
      </c>
      <c r="W10" s="7">
        <f>VLOOKUP($Q10,'Menu and cost - Russia'!$B$3:$Q$29,MATCH(W$2,'Menu and cost - Russia'!$B$3:$Q$3,0),0)</f>
        <v>0.1</v>
      </c>
      <c r="X10" s="7">
        <f>VLOOKUP($Q10,'Menu and cost - Russia'!$B$3:$Q$29,MATCH(X$2,'Menu and cost - Russia'!$B$3:$Q$3,0),0)</f>
        <v>0</v>
      </c>
      <c r="Y10" s="7">
        <f>VLOOKUP($Q10,'Menu and cost - Russia'!$B$3:$Q$29,MATCH(Y$2,'Menu and cost - Russia'!$B$3:$Q$3,0),0)</f>
        <v>0.75</v>
      </c>
      <c r="Z10" s="7">
        <f>VLOOKUP($Q10,'Menu and cost - Russia'!$B$3:$Q$29,MATCH(Z$2,'Menu and cost - Russia'!$B$3:$Q$3,0),0)</f>
        <v>0.05</v>
      </c>
      <c r="AA10" s="7">
        <f>VLOOKUP($Q10,'Menu and cost - Russia'!$B$3:$Q$29,MATCH(AA$2,'Menu and cost - Russia'!$B$3:$Q$3,0),0)</f>
        <v>0.1</v>
      </c>
      <c r="AB10" s="7">
        <f t="shared" si="1"/>
        <v>1</v>
      </c>
      <c r="AC10" s="9">
        <f>VLOOKUP($Q10,'Menu and cost - Russia'!$B$3:$Q$29,MATCH(AC$2,'Menu and cost - Russia'!$B$3:$Q$3,0),0)</f>
        <v>15</v>
      </c>
      <c r="AD10" s="8">
        <f>VLOOKUP($Q10,'Menu and cost - Russia'!$B$3:$Q$29,MATCH(AD$2,'Menu and cost - Russia'!$B$3:$Q$3,0),0)</f>
        <v>4</v>
      </c>
      <c r="AE10" s="8">
        <f>VLOOKUP($Q10,'Menu and cost - Russia'!$B$3:$Q$29,MATCH(AE$2,'Menu and cost - Russia'!$B$3:$Q$3,0),0)</f>
        <v>6.6666666666666666E-2</v>
      </c>
      <c r="AF10" s="16">
        <f>T10-U10-AE10*VLOOKUP(O10,US_City_COGS_Order_Composition[#All],MATCH("Labor Costs",$A$2:$M$2,0),0)</f>
        <v>1.0647333333333333</v>
      </c>
      <c r="AG10" s="39">
        <f t="array" ref="AG10">IFERROR(INDEX(US_City_COGS_Order_Composition[[Appetizer]:[Beverages]],O10,MATCH(R10,$J$2:$M$2,0)),"")</f>
        <v>0.55000000000000004</v>
      </c>
      <c r="AH10" s="6">
        <f t="shared" si="2"/>
        <v>0.58560333333333336</v>
      </c>
    </row>
    <row r="11" spans="1:34" x14ac:dyDescent="0.25">
      <c r="A11" s="38"/>
      <c r="C11" s="25"/>
      <c r="D11" s="25"/>
      <c r="E11" s="25"/>
      <c r="F11" s="25"/>
      <c r="G11" s="25"/>
      <c r="H11" s="25"/>
      <c r="I11" s="25"/>
      <c r="O11" s="22">
        <v>1</v>
      </c>
      <c r="P11" s="1" t="str">
        <f>VLOOKUP(O:O,US_City_COGS_Order_Composition[#All],2,FALSE)</f>
        <v>Columbus</v>
      </c>
      <c r="Q11" s="23">
        <f t="shared" si="3"/>
        <v>9</v>
      </c>
      <c r="R11" s="1" t="str">
        <f>VLOOKUP($Q11,'Menu and cost - Russia'!$B$3:$Q$29,MATCH(R$2,'Menu and cost - Russia'!$B$3:$Q$3,0),0)</f>
        <v>Entry</v>
      </c>
      <c r="S11" s="1" t="str">
        <f>VLOOKUP($Q11,'Menu and cost - Russia'!$B$3:$Q$29,MATCH(S$2,'Menu and cost - Russia'!$B$3:$Q$3,0),0)</f>
        <v>Blin B</v>
      </c>
      <c r="T11" s="5">
        <f>VLOOKUP($Q11,'Menu and cost - Russia'!$B$3:$Q$29,MATCH(T$2,'Menu and cost - Russia'!$B$3:$Q$3,0),0)*VLOOKUP(O11,US_City_COGS_Order_Composition[#All],MATCH("Coefficient for Price Calculation (comp. with Russia)",$A$2:$M$2,0))</f>
        <v>4</v>
      </c>
      <c r="U11" s="5">
        <f t="array" ref="U11">SUMPRODUCT(W11:AA11,_xlfn._xlws.FILTER(US_City_COGS_Order_Composition[[#All],[Dairy Products]:[Pantry]],US_City_COGS_Order_Composition[[#All],[ID City]]=O11))*V11</f>
        <v>3.1341000000000001</v>
      </c>
      <c r="V11" s="37">
        <f>VLOOKUP($Q11,'Menu and cost - Russia'!$B$3:$Q$29,MATCH(V$2,'Menu and cost - Russia'!$B$3:$Q$3,0),0)</f>
        <v>0.3</v>
      </c>
      <c r="W11" s="7">
        <f>VLOOKUP($Q11,'Menu and cost - Russia'!$B$3:$Q$29,MATCH(W$2,'Menu and cost - Russia'!$B$3:$Q$3,0),0)</f>
        <v>0.3</v>
      </c>
      <c r="X11" s="7">
        <f>VLOOKUP($Q11,'Menu and cost - Russia'!$B$3:$Q$29,MATCH(X$2,'Menu and cost - Russia'!$B$3:$Q$3,0),0)</f>
        <v>0</v>
      </c>
      <c r="Y11" s="7">
        <f>VLOOKUP($Q11,'Menu and cost - Russia'!$B$3:$Q$29,MATCH(Y$2,'Menu and cost - Russia'!$B$3:$Q$3,0),0)</f>
        <v>0.55000000000000004</v>
      </c>
      <c r="Z11" s="7">
        <f>VLOOKUP($Q11,'Menu and cost - Russia'!$B$3:$Q$29,MATCH(Z$2,'Menu and cost - Russia'!$B$3:$Q$3,0),0)</f>
        <v>0.05</v>
      </c>
      <c r="AA11" s="7">
        <f>VLOOKUP($Q11,'Menu and cost - Russia'!$B$3:$Q$29,MATCH(AA$2,'Menu and cost - Russia'!$B$3:$Q$3,0),0)</f>
        <v>0.1</v>
      </c>
      <c r="AB11" s="7">
        <f t="shared" si="1"/>
        <v>1.0000000000000002</v>
      </c>
      <c r="AC11" s="9">
        <f>VLOOKUP($Q11,'Menu and cost - Russia'!$B$3:$Q$29,MATCH(AC$2,'Menu and cost - Russia'!$B$3:$Q$3,0),0)</f>
        <v>15</v>
      </c>
      <c r="AD11" s="8">
        <f>VLOOKUP($Q11,'Menu and cost - Russia'!$B$3:$Q$29,MATCH(AD$2,'Menu and cost - Russia'!$B$3:$Q$3,0),0)</f>
        <v>4</v>
      </c>
      <c r="AE11" s="8">
        <f>VLOOKUP($Q11,'Menu and cost - Russia'!$B$3:$Q$29,MATCH(AE$2,'Menu and cost - Russia'!$B$3:$Q$3,0),0)</f>
        <v>6.6666666666666666E-2</v>
      </c>
      <c r="AF11" s="16">
        <f>T11-U11-AE11*VLOOKUP(O11,US_City_COGS_Order_Composition[#All],MATCH("Labor Costs",$A$2:$M$2,0),0)</f>
        <v>0.19923333333333326</v>
      </c>
      <c r="AG11" s="39">
        <f t="array" ref="AG11">IFERROR(INDEX(US_City_COGS_Order_Composition[[Appetizer]:[Beverages]],O11,MATCH(R11,$J$2:$M$2,0)),"")</f>
        <v>0.55000000000000004</v>
      </c>
      <c r="AH11" s="6">
        <f t="shared" si="2"/>
        <v>0.10957833333333331</v>
      </c>
    </row>
    <row r="12" spans="1:34" x14ac:dyDescent="0.25">
      <c r="O12" s="22">
        <v>1</v>
      </c>
      <c r="P12" s="1" t="str">
        <f>VLOOKUP(O:O,US_City_COGS_Order_Composition[#All],2,FALSE)</f>
        <v>Columbus</v>
      </c>
      <c r="Q12" s="23">
        <f t="shared" si="3"/>
        <v>10</v>
      </c>
      <c r="R12" s="1" t="str">
        <f>VLOOKUP($Q12,'Menu and cost - Russia'!$B$3:$Q$29,MATCH(R$2,'Menu and cost - Russia'!$B$3:$Q$3,0),0)</f>
        <v>Entry</v>
      </c>
      <c r="S12" s="1" t="str">
        <f>VLOOKUP($Q12,'Menu and cost - Russia'!$B$3:$Q$29,MATCH(S$2,'Menu and cost - Russia'!$B$3:$Q$3,0),0)</f>
        <v>Blin C</v>
      </c>
      <c r="T12" s="5">
        <f>VLOOKUP($Q12,'Menu and cost - Russia'!$B$3:$Q$29,MATCH(T$2,'Menu and cost - Russia'!$B$3:$Q$3,0),0)*VLOOKUP(O12,US_City_COGS_Order_Composition[#All],MATCH("Coefficient for Price Calculation (comp. with Russia)",$A$2:$M$2,0))</f>
        <v>4</v>
      </c>
      <c r="U12" s="5">
        <f t="array" ref="U12">SUMPRODUCT(W12:AA12,_xlfn._xlws.FILTER(US_City_COGS_Order_Composition[[#All],[Dairy Products]:[Pantry]],US_City_COGS_Order_Composition[[#All],[ID City]]=O12))*V12</f>
        <v>3.5003999999999995</v>
      </c>
      <c r="V12" s="37">
        <f>VLOOKUP($Q12,'Menu and cost - Russia'!$B$3:$Q$29,MATCH(V$2,'Menu and cost - Russia'!$B$3:$Q$3,0),0)</f>
        <v>0.3</v>
      </c>
      <c r="W12" s="7">
        <f>VLOOKUP($Q12,'Menu and cost - Russia'!$B$3:$Q$29,MATCH(W$2,'Menu and cost - Russia'!$B$3:$Q$3,0),0)</f>
        <v>0.1</v>
      </c>
      <c r="X12" s="7">
        <f>VLOOKUP($Q12,'Menu and cost - Russia'!$B$3:$Q$29,MATCH(X$2,'Menu and cost - Russia'!$B$3:$Q$3,0),0)</f>
        <v>0.25</v>
      </c>
      <c r="Y12" s="7">
        <f>VLOOKUP($Q12,'Menu and cost - Russia'!$B$3:$Q$29,MATCH(Y$2,'Menu and cost - Russia'!$B$3:$Q$3,0),0)</f>
        <v>0.5</v>
      </c>
      <c r="Z12" s="7">
        <f>VLOOKUP($Q12,'Menu and cost - Russia'!$B$3:$Q$29,MATCH(Z$2,'Menu and cost - Russia'!$B$3:$Q$3,0),0)</f>
        <v>0.05</v>
      </c>
      <c r="AA12" s="7">
        <f>VLOOKUP($Q12,'Menu and cost - Russia'!$B$3:$Q$29,MATCH(AA$2,'Menu and cost - Russia'!$B$3:$Q$3,0),0)</f>
        <v>0.1</v>
      </c>
      <c r="AB12" s="7">
        <f t="shared" si="1"/>
        <v>1</v>
      </c>
      <c r="AC12" s="9">
        <f>VLOOKUP($Q12,'Menu and cost - Russia'!$B$3:$Q$29,MATCH(AC$2,'Menu and cost - Russia'!$B$3:$Q$3,0),0)</f>
        <v>15</v>
      </c>
      <c r="AD12" s="8">
        <f>VLOOKUP($Q12,'Menu and cost - Russia'!$B$3:$Q$29,MATCH(AD$2,'Menu and cost - Russia'!$B$3:$Q$3,0),0)</f>
        <v>4</v>
      </c>
      <c r="AE12" s="8">
        <f>VLOOKUP($Q12,'Menu and cost - Russia'!$B$3:$Q$29,MATCH(AE$2,'Menu and cost - Russia'!$B$3:$Q$3,0),0)</f>
        <v>6.6666666666666666E-2</v>
      </c>
      <c r="AF12" s="16">
        <f>T12-U12-AE12*VLOOKUP(O12,US_City_COGS_Order_Composition[#All],MATCH("Labor Costs",$A$2:$M$2,0),0)</f>
        <v>-0.16706666666666614</v>
      </c>
      <c r="AG12" s="39">
        <f t="array" ref="AG12">IFERROR(INDEX(US_City_COGS_Order_Composition[[Appetizer]:[Beverages]],O12,MATCH(R12,$J$2:$M$2,0)),"")</f>
        <v>0.55000000000000004</v>
      </c>
      <c r="AH12" s="6">
        <f t="shared" si="2"/>
        <v>-9.1886666666666381E-2</v>
      </c>
    </row>
    <row r="13" spans="1:34" x14ac:dyDescent="0.25">
      <c r="E13" s="18"/>
      <c r="F13" s="18"/>
      <c r="G13" s="18"/>
      <c r="H13" s="18"/>
      <c r="O13" s="22">
        <v>1</v>
      </c>
      <c r="P13" s="1" t="str">
        <f>VLOOKUP(O:O,US_City_COGS_Order_Composition[#All],2,FALSE)</f>
        <v>Columbus</v>
      </c>
      <c r="Q13" s="23">
        <f t="shared" si="3"/>
        <v>11</v>
      </c>
      <c r="R13" s="1" t="str">
        <f>VLOOKUP($Q13,'Menu and cost - Russia'!$B$3:$Q$29,MATCH(R$2,'Menu and cost - Russia'!$B$3:$Q$3,0),0)</f>
        <v>Entry</v>
      </c>
      <c r="S13" s="1" t="str">
        <f>VLOOKUP($Q13,'Menu and cost - Russia'!$B$3:$Q$29,MATCH(S$2,'Menu and cost - Russia'!$B$3:$Q$3,0),0)</f>
        <v>Blin D</v>
      </c>
      <c r="T13" s="5">
        <f>VLOOKUP($Q13,'Menu and cost - Russia'!$B$3:$Q$29,MATCH(T$2,'Menu and cost - Russia'!$B$3:$Q$3,0),0)*VLOOKUP(O13,US_City_COGS_Order_Composition[#All],MATCH("Coefficient for Price Calculation (comp. with Russia)",$A$2:$M$2,0))</f>
        <v>4</v>
      </c>
      <c r="U13" s="5">
        <f t="array" ref="U13">SUMPRODUCT(W13:AA13,_xlfn._xlws.FILTER(US_City_COGS_Order_Composition[[#All],[Dairy Products]:[Pantry]],US_City_COGS_Order_Composition[[#All],[ID City]]=O13))*V13</f>
        <v>2.2830000000000004</v>
      </c>
      <c r="V13" s="37">
        <f>VLOOKUP($Q13,'Menu and cost - Russia'!$B$3:$Q$29,MATCH(V$2,'Menu and cost - Russia'!$B$3:$Q$3,0),0)</f>
        <v>0.2</v>
      </c>
      <c r="W13" s="7">
        <f>VLOOKUP($Q13,'Menu and cost - Russia'!$B$3:$Q$29,MATCH(W$2,'Menu and cost - Russia'!$B$3:$Q$3,0),0)</f>
        <v>0.2</v>
      </c>
      <c r="X13" s="7">
        <f>VLOOKUP($Q13,'Menu and cost - Russia'!$B$3:$Q$29,MATCH(X$2,'Menu and cost - Russia'!$B$3:$Q$3,0),0)</f>
        <v>0.4</v>
      </c>
      <c r="Y13" s="7">
        <f>VLOOKUP($Q13,'Menu and cost - Russia'!$B$3:$Q$29,MATCH(Y$2,'Menu and cost - Russia'!$B$3:$Q$3,0),0)</f>
        <v>0.25</v>
      </c>
      <c r="Z13" s="7">
        <f>VLOOKUP($Q13,'Menu and cost - Russia'!$B$3:$Q$29,MATCH(Z$2,'Menu and cost - Russia'!$B$3:$Q$3,0),0)</f>
        <v>0.05</v>
      </c>
      <c r="AA13" s="7">
        <f>VLOOKUP($Q13,'Menu and cost - Russia'!$B$3:$Q$29,MATCH(AA$2,'Menu and cost - Russia'!$B$3:$Q$3,0),0)</f>
        <v>0.1</v>
      </c>
      <c r="AB13" s="7">
        <f t="shared" si="1"/>
        <v>1.0000000000000002</v>
      </c>
      <c r="AC13" s="9">
        <f>VLOOKUP($Q13,'Menu and cost - Russia'!$B$3:$Q$29,MATCH(AC$2,'Menu and cost - Russia'!$B$3:$Q$3,0),0)</f>
        <v>10</v>
      </c>
      <c r="AD13" s="8">
        <f>VLOOKUP($Q13,'Menu and cost - Russia'!$B$3:$Q$29,MATCH(AD$2,'Menu and cost - Russia'!$B$3:$Q$3,0),0)</f>
        <v>6</v>
      </c>
      <c r="AE13" s="8">
        <f>VLOOKUP($Q13,'Menu and cost - Russia'!$B$3:$Q$29,MATCH(AE$2,'Menu and cost - Russia'!$B$3:$Q$3,0),0)</f>
        <v>0.1</v>
      </c>
      <c r="AF13" s="16">
        <f>T13-U13-AE13*VLOOKUP(O13,US_City_COGS_Order_Composition[#All],MATCH("Labor Costs",$A$2:$M$2,0),0)</f>
        <v>0.71699999999999964</v>
      </c>
      <c r="AG13" s="39">
        <f t="array" ref="AG13">IFERROR(INDEX(US_City_COGS_Order_Composition[[Appetizer]:[Beverages]],O13,MATCH(R13,$J$2:$M$2,0)),"")</f>
        <v>0.55000000000000004</v>
      </c>
      <c r="AH13" s="6">
        <f t="shared" si="2"/>
        <v>0.39434999999999981</v>
      </c>
    </row>
    <row r="14" spans="1:34" x14ac:dyDescent="0.25">
      <c r="E14" s="18"/>
      <c r="F14" s="18"/>
      <c r="G14" s="18"/>
      <c r="H14" s="18"/>
      <c r="O14" s="22">
        <v>1</v>
      </c>
      <c r="P14" s="1" t="str">
        <f>VLOOKUP(O:O,US_City_COGS_Order_Composition[#All],2,FALSE)</f>
        <v>Columbus</v>
      </c>
      <c r="Q14" s="23">
        <f t="shared" si="3"/>
        <v>12</v>
      </c>
      <c r="R14" s="1" t="str">
        <f>VLOOKUP($Q14,'Menu and cost - Russia'!$B$3:$Q$29,MATCH(R$2,'Menu and cost - Russia'!$B$3:$Q$3,0),0)</f>
        <v>Entry</v>
      </c>
      <c r="S14" s="1" t="str">
        <f>VLOOKUP($Q14,'Menu and cost - Russia'!$B$3:$Q$29,MATCH(S$2,'Menu and cost - Russia'!$B$3:$Q$3,0),0)</f>
        <v>Blin E</v>
      </c>
      <c r="T14" s="5">
        <f>VLOOKUP($Q14,'Menu and cost - Russia'!$B$3:$Q$29,MATCH(T$2,'Menu and cost - Russia'!$B$3:$Q$3,0),0)*VLOOKUP(O14,US_City_COGS_Order_Composition[#All],MATCH("Coefficient for Price Calculation (comp. with Russia)",$A$2:$M$2,0))</f>
        <v>5.3333333333333339</v>
      </c>
      <c r="U14" s="5">
        <f t="array" ref="U14">SUMPRODUCT(W14:AA14,_xlfn._xlws.FILTER(US_City_COGS_Order_Composition[[#All],[Dairy Products]:[Pantry]],US_City_COGS_Order_Composition[[#All],[ID City]]=O14))*V14</f>
        <v>3.5024999999999999</v>
      </c>
      <c r="V14" s="37">
        <f>VLOOKUP($Q14,'Menu and cost - Russia'!$B$3:$Q$29,MATCH(V$2,'Menu and cost - Russia'!$B$3:$Q$3,0),0)</f>
        <v>0.3</v>
      </c>
      <c r="W14" s="7">
        <f>VLOOKUP($Q14,'Menu and cost - Russia'!$B$3:$Q$29,MATCH(W$2,'Menu and cost - Russia'!$B$3:$Q$3,0),0)</f>
        <v>0.2</v>
      </c>
      <c r="X14" s="7">
        <f>VLOOKUP($Q14,'Menu and cost - Russia'!$B$3:$Q$29,MATCH(X$2,'Menu and cost - Russia'!$B$3:$Q$3,0),0)</f>
        <v>0.6</v>
      </c>
      <c r="Y14" s="7">
        <f>VLOOKUP($Q14,'Menu and cost - Russia'!$B$3:$Q$29,MATCH(Y$2,'Menu and cost - Russia'!$B$3:$Q$3,0),0)</f>
        <v>0.05</v>
      </c>
      <c r="Z14" s="7">
        <f>VLOOKUP($Q14,'Menu and cost - Russia'!$B$3:$Q$29,MATCH(Z$2,'Menu and cost - Russia'!$B$3:$Q$3,0),0)</f>
        <v>0.05</v>
      </c>
      <c r="AA14" s="7">
        <f>VLOOKUP($Q14,'Menu and cost - Russia'!$B$3:$Q$29,MATCH(AA$2,'Menu and cost - Russia'!$B$3:$Q$3,0),0)</f>
        <v>0.1</v>
      </c>
      <c r="AB14" s="7">
        <f t="shared" si="1"/>
        <v>1.0000000000000002</v>
      </c>
      <c r="AC14" s="9">
        <f>VLOOKUP($Q14,'Menu and cost - Russia'!$B$3:$Q$29,MATCH(AC$2,'Menu and cost - Russia'!$B$3:$Q$3,0),0)</f>
        <v>10</v>
      </c>
      <c r="AD14" s="8">
        <f>VLOOKUP($Q14,'Menu and cost - Russia'!$B$3:$Q$29,MATCH(AD$2,'Menu and cost - Russia'!$B$3:$Q$3,0),0)</f>
        <v>6</v>
      </c>
      <c r="AE14" s="8">
        <f>VLOOKUP($Q14,'Menu and cost - Russia'!$B$3:$Q$29,MATCH(AE$2,'Menu and cost - Russia'!$B$3:$Q$3,0),0)</f>
        <v>0.1</v>
      </c>
      <c r="AF14" s="16">
        <f>T14-U14-AE14*VLOOKUP(O14,US_City_COGS_Order_Composition[#All],MATCH("Labor Costs",$A$2:$M$2,0),0)</f>
        <v>0.83083333333333398</v>
      </c>
      <c r="AG14" s="39">
        <f t="array" ref="AG14">IFERROR(INDEX(US_City_COGS_Order_Composition[[Appetizer]:[Beverages]],O14,MATCH(R14,$J$2:$M$2,0)),"")</f>
        <v>0.55000000000000004</v>
      </c>
      <c r="AH14" s="6">
        <f t="shared" si="2"/>
        <v>0.45695833333333374</v>
      </c>
    </row>
    <row r="15" spans="1:34" x14ac:dyDescent="0.25">
      <c r="E15" s="18"/>
      <c r="F15" s="18"/>
      <c r="G15" s="19"/>
      <c r="H15" s="18"/>
      <c r="O15" s="22">
        <v>1</v>
      </c>
      <c r="P15" s="1" t="str">
        <f>VLOOKUP(O:O,US_City_COGS_Order_Composition[#All],2,FALSE)</f>
        <v>Columbus</v>
      </c>
      <c r="Q15" s="23">
        <f t="shared" si="3"/>
        <v>13</v>
      </c>
      <c r="R15" s="1" t="str">
        <f>VLOOKUP($Q15,'Menu and cost - Russia'!$B$3:$Q$29,MATCH(R$2,'Menu and cost - Russia'!$B$3:$Q$3,0),0)</f>
        <v>Entry</v>
      </c>
      <c r="S15" s="1" t="str">
        <f>VLOOKUP($Q15,'Menu and cost - Russia'!$B$3:$Q$29,MATCH(S$2,'Menu and cost - Russia'!$B$3:$Q$3,0),0)</f>
        <v>Blin F</v>
      </c>
      <c r="T15" s="5">
        <f>VLOOKUP($Q15,'Menu and cost - Russia'!$B$3:$Q$29,MATCH(T$2,'Menu and cost - Russia'!$B$3:$Q$3,0),0)*VLOOKUP(O15,US_City_COGS_Order_Composition[#All],MATCH("Coefficient for Price Calculation (comp. with Russia)",$A$2:$M$2,0))</f>
        <v>5.3333333333333339</v>
      </c>
      <c r="U15" s="5">
        <f t="array" ref="U15">SUMPRODUCT(W15:AA15,_xlfn._xlws.FILTER(US_City_COGS_Order_Composition[[#All],[Dairy Products]:[Pantry]],US_City_COGS_Order_Composition[[#All],[ID City]]=O15))*V15</f>
        <v>3.4634999999999998</v>
      </c>
      <c r="V15" s="37">
        <f>VLOOKUP($Q15,'Menu and cost - Russia'!$B$3:$Q$29,MATCH(V$2,'Menu and cost - Russia'!$B$3:$Q$3,0),0)</f>
        <v>0.3</v>
      </c>
      <c r="W15" s="7">
        <f>VLOOKUP($Q15,'Menu and cost - Russia'!$B$3:$Q$29,MATCH(W$2,'Menu and cost - Russia'!$B$3:$Q$3,0),0)</f>
        <v>0.2</v>
      </c>
      <c r="X15" s="7">
        <f>VLOOKUP($Q15,'Menu and cost - Russia'!$B$3:$Q$29,MATCH(X$2,'Menu and cost - Russia'!$B$3:$Q$3,0),0)</f>
        <v>0.5</v>
      </c>
      <c r="Y15" s="7">
        <f>VLOOKUP($Q15,'Menu and cost - Russia'!$B$3:$Q$29,MATCH(Y$2,'Menu and cost - Russia'!$B$3:$Q$3,0),0)</f>
        <v>0.15</v>
      </c>
      <c r="Z15" s="7">
        <f>VLOOKUP($Q15,'Menu and cost - Russia'!$B$3:$Q$29,MATCH(Z$2,'Menu and cost - Russia'!$B$3:$Q$3,0),0)</f>
        <v>0.05</v>
      </c>
      <c r="AA15" s="7">
        <f>VLOOKUP($Q15,'Menu and cost - Russia'!$B$3:$Q$29,MATCH(AA$2,'Menu and cost - Russia'!$B$3:$Q$3,0),0)</f>
        <v>0.1</v>
      </c>
      <c r="AB15" s="7">
        <f t="shared" si="1"/>
        <v>1</v>
      </c>
      <c r="AC15" s="9">
        <f>VLOOKUP($Q15,'Menu and cost - Russia'!$B$3:$Q$29,MATCH(AC$2,'Menu and cost - Russia'!$B$3:$Q$3,0),0)</f>
        <v>10</v>
      </c>
      <c r="AD15" s="8">
        <f>VLOOKUP($Q15,'Menu and cost - Russia'!$B$3:$Q$29,MATCH(AD$2,'Menu and cost - Russia'!$B$3:$Q$3,0),0)</f>
        <v>6</v>
      </c>
      <c r="AE15" s="8">
        <f>VLOOKUP($Q15,'Menu and cost - Russia'!$B$3:$Q$29,MATCH(AE$2,'Menu and cost - Russia'!$B$3:$Q$3,0),0)</f>
        <v>0.1</v>
      </c>
      <c r="AF15" s="16">
        <f>T15-U15-AE15*VLOOKUP(O15,US_City_COGS_Order_Composition[#All],MATCH("Labor Costs",$A$2:$M$2,0),0)</f>
        <v>0.86983333333333412</v>
      </c>
      <c r="AG15" s="39">
        <f t="array" ref="AG15">IFERROR(INDEX(US_City_COGS_Order_Composition[[Appetizer]:[Beverages]],O15,MATCH(R15,$J$2:$M$2,0)),"")</f>
        <v>0.55000000000000004</v>
      </c>
      <c r="AH15" s="6">
        <f t="shared" si="2"/>
        <v>0.47840833333333382</v>
      </c>
    </row>
    <row r="16" spans="1:34" x14ac:dyDescent="0.25">
      <c r="E16" s="18"/>
      <c r="F16" s="18"/>
      <c r="G16" s="18"/>
      <c r="H16" s="18"/>
      <c r="O16" s="22">
        <v>1</v>
      </c>
      <c r="P16" s="1" t="str">
        <f>VLOOKUP(O:O,US_City_COGS_Order_Composition[#All],2,FALSE)</f>
        <v>Columbus</v>
      </c>
      <c r="Q16" s="23">
        <f t="shared" si="3"/>
        <v>14</v>
      </c>
      <c r="R16" s="1" t="str">
        <f>VLOOKUP($Q16,'Menu and cost - Russia'!$B$3:$Q$29,MATCH(R$2,'Menu and cost - Russia'!$B$3:$Q$3,0),0)</f>
        <v>Entry</v>
      </c>
      <c r="S16" s="1" t="str">
        <f>VLOOKUP($Q16,'Menu and cost - Russia'!$B$3:$Q$29,MATCH(S$2,'Menu and cost - Russia'!$B$3:$Q$3,0),0)</f>
        <v>Veggie Blin A</v>
      </c>
      <c r="T16" s="5">
        <f>VLOOKUP($Q16,'Menu and cost - Russia'!$B$3:$Q$29,MATCH(T$2,'Menu and cost - Russia'!$B$3:$Q$3,0),0)*VLOOKUP(O16,US_City_COGS_Order_Composition[#All],MATCH("Coefficient for Price Calculation (comp. with Russia)",$A$2:$M$2,0))</f>
        <v>4</v>
      </c>
      <c r="U16" s="5">
        <f t="array" ref="U16">SUMPRODUCT(W16:AA16,_xlfn._xlws.FILTER(US_City_COGS_Order_Composition[[#All],[Dairy Products]:[Pantry]],US_City_COGS_Order_Composition[[#All],[ID City]]=O16))*V16</f>
        <v>2.2686000000000002</v>
      </c>
      <c r="V16" s="37">
        <f>VLOOKUP($Q16,'Menu and cost - Russia'!$B$3:$Q$29,MATCH(V$2,'Menu and cost - Russia'!$B$3:$Q$3,0),0)</f>
        <v>0.2</v>
      </c>
      <c r="W16" s="7">
        <f>VLOOKUP($Q16,'Menu and cost - Russia'!$B$3:$Q$29,MATCH(W$2,'Menu and cost - Russia'!$B$3:$Q$3,0),0)</f>
        <v>0.1</v>
      </c>
      <c r="X16" s="7">
        <f>VLOOKUP($Q16,'Menu and cost - Russia'!$B$3:$Q$29,MATCH(X$2,'Menu and cost - Russia'!$B$3:$Q$3,0),0)</f>
        <v>0</v>
      </c>
      <c r="Y16" s="7">
        <f>VLOOKUP($Q16,'Menu and cost - Russia'!$B$3:$Q$29,MATCH(Y$2,'Menu and cost - Russia'!$B$3:$Q$3,0),0)</f>
        <v>0.75</v>
      </c>
      <c r="Z16" s="7">
        <f>VLOOKUP($Q16,'Menu and cost - Russia'!$B$3:$Q$29,MATCH(Z$2,'Menu and cost - Russia'!$B$3:$Q$3,0),0)</f>
        <v>0.05</v>
      </c>
      <c r="AA16" s="7">
        <f>VLOOKUP($Q16,'Menu and cost - Russia'!$B$3:$Q$29,MATCH(AA$2,'Menu and cost - Russia'!$B$3:$Q$3,0),0)</f>
        <v>0.1</v>
      </c>
      <c r="AB16" s="7">
        <f t="shared" si="1"/>
        <v>1</v>
      </c>
      <c r="AC16" s="9">
        <f>VLOOKUP($Q16,'Menu and cost - Russia'!$B$3:$Q$29,MATCH(AC$2,'Menu and cost - Russia'!$B$3:$Q$3,0),0)</f>
        <v>15</v>
      </c>
      <c r="AD16" s="8">
        <f>VLOOKUP($Q16,'Menu and cost - Russia'!$B$3:$Q$29,MATCH(AD$2,'Menu and cost - Russia'!$B$3:$Q$3,0),0)</f>
        <v>4</v>
      </c>
      <c r="AE16" s="8">
        <f>VLOOKUP($Q16,'Menu and cost - Russia'!$B$3:$Q$29,MATCH(AE$2,'Menu and cost - Russia'!$B$3:$Q$3,0),0)</f>
        <v>6.6666666666666666E-2</v>
      </c>
      <c r="AF16" s="16">
        <f>T16-U16-AE16*VLOOKUP(O16,US_City_COGS_Order_Composition[#All],MATCH("Labor Costs",$A$2:$M$2,0),0)</f>
        <v>1.0647333333333333</v>
      </c>
      <c r="AG16" s="39">
        <f t="array" ref="AG16">IFERROR(INDEX(US_City_COGS_Order_Composition[[Appetizer]:[Beverages]],O16,MATCH(R16,$J$2:$M$2,0)),"")</f>
        <v>0.55000000000000004</v>
      </c>
      <c r="AH16" s="6">
        <f t="shared" si="2"/>
        <v>0.58560333333333336</v>
      </c>
    </row>
    <row r="17" spans="5:34" x14ac:dyDescent="0.25">
      <c r="E17" s="18"/>
      <c r="F17" s="18"/>
      <c r="G17" s="18"/>
      <c r="H17" s="18"/>
      <c r="O17" s="22">
        <v>1</v>
      </c>
      <c r="P17" s="1" t="str">
        <f>VLOOKUP(O:O,US_City_COGS_Order_Composition[#All],2,FALSE)</f>
        <v>Columbus</v>
      </c>
      <c r="Q17" s="23">
        <f t="shared" si="3"/>
        <v>15</v>
      </c>
      <c r="R17" s="1" t="str">
        <f>VLOOKUP($Q17,'Menu and cost - Russia'!$B$3:$Q$29,MATCH(R$2,'Menu and cost - Russia'!$B$3:$Q$3,0),0)</f>
        <v>Entry</v>
      </c>
      <c r="S17" s="1" t="str">
        <f>VLOOKUP($Q17,'Menu and cost - Russia'!$B$3:$Q$29,MATCH(S$2,'Menu and cost - Russia'!$B$3:$Q$3,0),0)</f>
        <v>Fruit Blin B</v>
      </c>
      <c r="T17" s="5">
        <f>VLOOKUP($Q17,'Menu and cost - Russia'!$B$3:$Q$29,MATCH(T$2,'Menu and cost - Russia'!$B$3:$Q$3,0),0)*VLOOKUP(O17,US_City_COGS_Order_Composition[#All],MATCH("Coefficient for Price Calculation (comp. with Russia)",$A$2:$M$2,0))</f>
        <v>4</v>
      </c>
      <c r="U17" s="5">
        <f t="array" ref="U17">SUMPRODUCT(W17:AA17,_xlfn._xlws.FILTER(US_City_COGS_Order_Composition[[#All],[Dairy Products]:[Pantry]],US_City_COGS_Order_Composition[[#All],[ID City]]=O17))*V17</f>
        <v>2.1790000000000003</v>
      </c>
      <c r="V17" s="37">
        <f>VLOOKUP($Q17,'Menu and cost - Russia'!$B$3:$Q$29,MATCH(V$2,'Menu and cost - Russia'!$B$3:$Q$3,0),0)</f>
        <v>0.2</v>
      </c>
      <c r="W17" s="7">
        <f>VLOOKUP($Q17,'Menu and cost - Russia'!$B$3:$Q$29,MATCH(W$2,'Menu and cost - Russia'!$B$3:$Q$3,0),0)</f>
        <v>0.2</v>
      </c>
      <c r="X17" s="7">
        <f>VLOOKUP($Q17,'Menu and cost - Russia'!$B$3:$Q$29,MATCH(X$2,'Menu and cost - Russia'!$B$3:$Q$3,0),0)</f>
        <v>0</v>
      </c>
      <c r="Y17" s="7">
        <f>VLOOKUP($Q17,'Menu and cost - Russia'!$B$3:$Q$29,MATCH(Y$2,'Menu and cost - Russia'!$B$3:$Q$3,0),0)</f>
        <v>0.65</v>
      </c>
      <c r="Z17" s="7">
        <f>VLOOKUP($Q17,'Menu and cost - Russia'!$B$3:$Q$29,MATCH(Z$2,'Menu and cost - Russia'!$B$3:$Q$3,0),0)</f>
        <v>0.05</v>
      </c>
      <c r="AA17" s="7">
        <f>VLOOKUP($Q17,'Menu and cost - Russia'!$B$3:$Q$29,MATCH(AA$2,'Menu and cost - Russia'!$B$3:$Q$3,0),0)</f>
        <v>0.1</v>
      </c>
      <c r="AB17" s="7">
        <f t="shared" si="1"/>
        <v>1.0000000000000002</v>
      </c>
      <c r="AC17" s="9">
        <f>VLOOKUP($Q17,'Menu and cost - Russia'!$B$3:$Q$29,MATCH(AC$2,'Menu and cost - Russia'!$B$3:$Q$3,0),0)</f>
        <v>15</v>
      </c>
      <c r="AD17" s="8">
        <f>VLOOKUP($Q17,'Menu and cost - Russia'!$B$3:$Q$29,MATCH(AD$2,'Menu and cost - Russia'!$B$3:$Q$3,0),0)</f>
        <v>4</v>
      </c>
      <c r="AE17" s="8">
        <f>VLOOKUP($Q17,'Menu and cost - Russia'!$B$3:$Q$29,MATCH(AE$2,'Menu and cost - Russia'!$B$3:$Q$3,0),0)</f>
        <v>6.6666666666666666E-2</v>
      </c>
      <c r="AF17" s="16">
        <f>T17-U17-AE17*VLOOKUP(O17,US_City_COGS_Order_Composition[#All],MATCH("Labor Costs",$A$2:$M$2,0),0)</f>
        <v>1.1543333333333332</v>
      </c>
      <c r="AG17" s="39">
        <f t="array" ref="AG17">IFERROR(INDEX(US_City_COGS_Order_Composition[[Appetizer]:[Beverages]],O17,MATCH(R17,$J$2:$M$2,0)),"")</f>
        <v>0.55000000000000004</v>
      </c>
      <c r="AH17" s="6">
        <f t="shared" si="2"/>
        <v>0.63488333333333336</v>
      </c>
    </row>
    <row r="18" spans="5:34" x14ac:dyDescent="0.25">
      <c r="O18" s="22">
        <v>1</v>
      </c>
      <c r="P18" s="1" t="str">
        <f>VLOOKUP(O:O,US_City_COGS_Order_Composition[#All],2,FALSE)</f>
        <v>Columbus</v>
      </c>
      <c r="Q18" s="23">
        <f t="shared" si="3"/>
        <v>16</v>
      </c>
      <c r="R18" s="1" t="str">
        <f>VLOOKUP($Q18,'Menu and cost - Russia'!$B$3:$Q$29,MATCH(R$2,'Menu and cost - Russia'!$B$3:$Q$3,0),0)</f>
        <v>Entry</v>
      </c>
      <c r="S18" s="1" t="str">
        <f>VLOOKUP($Q18,'Menu and cost - Russia'!$B$3:$Q$29,MATCH(S$2,'Menu and cost - Russia'!$B$3:$Q$3,0),0)</f>
        <v>Entry A</v>
      </c>
      <c r="T18" s="5">
        <f>VLOOKUP($Q18,'Menu and cost - Russia'!$B$3:$Q$29,MATCH(T$2,'Menu and cost - Russia'!$B$3:$Q$3,0),0)*VLOOKUP(O18,US_City_COGS_Order_Composition[#All],MATCH("Coefficient for Price Calculation (comp. with Russia)",$A$2:$M$2,0))</f>
        <v>6.6666666666666679</v>
      </c>
      <c r="U18" s="5">
        <f t="array" ref="U18">SUMPRODUCT(W18:AA18,_xlfn._xlws.FILTER(US_City_COGS_Order_Composition[[#All],[Dairy Products]:[Pantry]],US_City_COGS_Order_Composition[[#All],[ID City]]=O18))*V18</f>
        <v>3.4194</v>
      </c>
      <c r="V18" s="37">
        <f>VLOOKUP($Q18,'Menu and cost - Russia'!$B$3:$Q$29,MATCH(V$2,'Menu and cost - Russia'!$B$3:$Q$3,0),0)</f>
        <v>0.3</v>
      </c>
      <c r="W18" s="7">
        <f>VLOOKUP($Q18,'Menu and cost - Russia'!$B$3:$Q$29,MATCH(W$2,'Menu and cost - Russia'!$B$3:$Q$3,0),0)</f>
        <v>0</v>
      </c>
      <c r="X18" s="7">
        <f>VLOOKUP($Q18,'Menu and cost - Russia'!$B$3:$Q$29,MATCH(X$2,'Menu and cost - Russia'!$B$3:$Q$3,0),0)</f>
        <v>0.5</v>
      </c>
      <c r="Y18" s="7">
        <f>VLOOKUP($Q18,'Menu and cost - Russia'!$B$3:$Q$29,MATCH(Y$2,'Menu and cost - Russia'!$B$3:$Q$3,0),0)</f>
        <v>0.2</v>
      </c>
      <c r="Z18" s="7">
        <f>VLOOKUP($Q18,'Menu and cost - Russia'!$B$3:$Q$29,MATCH(Z$2,'Menu and cost - Russia'!$B$3:$Q$3,0),0)</f>
        <v>0</v>
      </c>
      <c r="AA18" s="7">
        <f>VLOOKUP($Q18,'Menu and cost - Russia'!$B$3:$Q$29,MATCH(AA$2,'Menu and cost - Russia'!$B$3:$Q$3,0),0)</f>
        <v>0.3</v>
      </c>
      <c r="AB18" s="7">
        <f t="shared" si="1"/>
        <v>1</v>
      </c>
      <c r="AC18" s="9">
        <f>VLOOKUP($Q18,'Menu and cost - Russia'!$B$3:$Q$29,MATCH(AC$2,'Menu and cost - Russia'!$B$3:$Q$3,0),0)</f>
        <v>10</v>
      </c>
      <c r="AD18" s="8">
        <f>VLOOKUP($Q18,'Menu and cost - Russia'!$B$3:$Q$29,MATCH(AD$2,'Menu and cost - Russia'!$B$3:$Q$3,0),0)</f>
        <v>6</v>
      </c>
      <c r="AE18" s="8">
        <f>VLOOKUP($Q18,'Menu and cost - Russia'!$B$3:$Q$29,MATCH(AE$2,'Menu and cost - Russia'!$B$3:$Q$3,0),0)</f>
        <v>0.1</v>
      </c>
      <c r="AF18" s="16">
        <f>T18-U18-AE18*VLOOKUP(O18,US_City_COGS_Order_Composition[#All],MATCH("Labor Costs",$A$2:$M$2,0),0)</f>
        <v>2.2472666666666679</v>
      </c>
      <c r="AG18" s="39">
        <f t="array" ref="AG18">IFERROR(INDEX(US_City_COGS_Order_Composition[[Appetizer]:[Beverages]],O18,MATCH(R18,$J$2:$M$2,0)),"")</f>
        <v>0.55000000000000004</v>
      </c>
      <c r="AH18" s="6">
        <f t="shared" si="2"/>
        <v>1.2359966666666675</v>
      </c>
    </row>
    <row r="19" spans="5:34" x14ac:dyDescent="0.25">
      <c r="E19" s="18"/>
      <c r="F19" s="18"/>
      <c r="G19" s="18"/>
      <c r="H19" s="18"/>
      <c r="O19" s="22">
        <v>1</v>
      </c>
      <c r="P19" s="1" t="str">
        <f>VLOOKUP(O:O,US_City_COGS_Order_Composition[#All],2,FALSE)</f>
        <v>Columbus</v>
      </c>
      <c r="Q19" s="23">
        <f t="shared" si="3"/>
        <v>17</v>
      </c>
      <c r="R19" s="1" t="str">
        <f>VLOOKUP($Q19,'Menu and cost - Russia'!$B$3:$Q$29,MATCH(R$2,'Menu and cost - Russia'!$B$3:$Q$3,0),0)</f>
        <v>Entry</v>
      </c>
      <c r="S19" s="1" t="str">
        <f>VLOOKUP($Q19,'Menu and cost - Russia'!$B$3:$Q$29,MATCH(S$2,'Menu and cost - Russia'!$B$3:$Q$3,0),0)</f>
        <v>Entry B</v>
      </c>
      <c r="T19" s="5">
        <f>VLOOKUP($Q19,'Menu and cost - Russia'!$B$3:$Q$29,MATCH(T$2,'Menu and cost - Russia'!$B$3:$Q$3,0),0)*VLOOKUP(O19,US_City_COGS_Order_Composition[#All],MATCH("Coefficient for Price Calculation (comp. with Russia)",$A$2:$M$2,0))</f>
        <v>6.6666666666666679</v>
      </c>
      <c r="U19" s="5">
        <f t="array" ref="U19">SUMPRODUCT(W19:AA19,_xlfn._xlws.FILTER(US_City_COGS_Order_Composition[[#All],[Dairy Products]:[Pantry]],US_City_COGS_Order_Composition[[#All],[ID City]]=O19))*V19</f>
        <v>3.4932000000000003</v>
      </c>
      <c r="V19" s="37">
        <f>VLOOKUP($Q19,'Menu and cost - Russia'!$B$3:$Q$29,MATCH(V$2,'Menu and cost - Russia'!$B$3:$Q$3,0),0)</f>
        <v>0.3</v>
      </c>
      <c r="W19" s="7">
        <f>VLOOKUP($Q19,'Menu and cost - Russia'!$B$3:$Q$29,MATCH(W$2,'Menu and cost - Russia'!$B$3:$Q$3,0),0)</f>
        <v>0.1</v>
      </c>
      <c r="X19" s="7">
        <f>VLOOKUP($Q19,'Menu and cost - Russia'!$B$3:$Q$29,MATCH(X$2,'Menu and cost - Russia'!$B$3:$Q$3,0),0)</f>
        <v>0.5</v>
      </c>
      <c r="Y19" s="7">
        <f>VLOOKUP($Q19,'Menu and cost - Russia'!$B$3:$Q$29,MATCH(Y$2,'Menu and cost - Russia'!$B$3:$Q$3,0),0)</f>
        <v>0.2</v>
      </c>
      <c r="Z19" s="7">
        <f>VLOOKUP($Q19,'Menu and cost - Russia'!$B$3:$Q$29,MATCH(Z$2,'Menu and cost - Russia'!$B$3:$Q$3,0),0)</f>
        <v>0</v>
      </c>
      <c r="AA19" s="7">
        <f>VLOOKUP($Q19,'Menu and cost - Russia'!$B$3:$Q$29,MATCH(AA$2,'Menu and cost - Russia'!$B$3:$Q$3,0),0)</f>
        <v>0.2</v>
      </c>
      <c r="AB19" s="7">
        <f t="shared" si="1"/>
        <v>1</v>
      </c>
      <c r="AC19" s="9">
        <f>VLOOKUP($Q19,'Menu and cost - Russia'!$B$3:$Q$29,MATCH(AC$2,'Menu and cost - Russia'!$B$3:$Q$3,0),0)</f>
        <v>10</v>
      </c>
      <c r="AD19" s="8">
        <f>VLOOKUP($Q19,'Menu and cost - Russia'!$B$3:$Q$29,MATCH(AD$2,'Menu and cost - Russia'!$B$3:$Q$3,0),0)</f>
        <v>6</v>
      </c>
      <c r="AE19" s="8">
        <f>VLOOKUP($Q19,'Menu and cost - Russia'!$B$3:$Q$29,MATCH(AE$2,'Menu and cost - Russia'!$B$3:$Q$3,0),0)</f>
        <v>0.1</v>
      </c>
      <c r="AF19" s="16">
        <f>T19-U19-AE19*VLOOKUP(O19,US_City_COGS_Order_Composition[#All],MATCH("Labor Costs",$A$2:$M$2,0),0)</f>
        <v>2.1734666666666675</v>
      </c>
      <c r="AG19" s="39">
        <f t="array" ref="AG19">IFERROR(INDEX(US_City_COGS_Order_Composition[[Appetizer]:[Beverages]],O19,MATCH(R19,$J$2:$M$2,0)),"")</f>
        <v>0.55000000000000004</v>
      </c>
      <c r="AH19" s="6">
        <f t="shared" si="2"/>
        <v>1.1954066666666672</v>
      </c>
    </row>
    <row r="20" spans="5:34" x14ac:dyDescent="0.25">
      <c r="O20" s="22">
        <v>1</v>
      </c>
      <c r="P20" s="1" t="str">
        <f>VLOOKUP(O:O,US_City_COGS_Order_Composition[#All],2,FALSE)</f>
        <v>Columbus</v>
      </c>
      <c r="Q20" s="23">
        <f t="shared" si="3"/>
        <v>18</v>
      </c>
      <c r="R20" s="1" t="str">
        <f>VLOOKUP($Q20,'Menu and cost - Russia'!$B$3:$Q$29,MATCH(R$2,'Menu and cost - Russia'!$B$3:$Q$3,0),0)</f>
        <v>Dessert</v>
      </c>
      <c r="S20" s="1" t="str">
        <f>VLOOKUP($Q20,'Menu and cost - Russia'!$B$3:$Q$29,MATCH(S$2,'Menu and cost - Russia'!$B$3:$Q$3,0),0)</f>
        <v>Cake A</v>
      </c>
      <c r="T20" s="5">
        <f>VLOOKUP($Q20,'Menu and cost - Russia'!$B$3:$Q$29,MATCH(T$2,'Menu and cost - Russia'!$B$3:$Q$3,0),0)*VLOOKUP(O20,US_City_COGS_Order_Composition[#All],MATCH("Coefficient for Price Calculation (comp. with Russia)",$A$2:$M$2,0))</f>
        <v>4</v>
      </c>
      <c r="U20" s="5">
        <f t="array" ref="U20">SUMPRODUCT(W20:AA20,_xlfn._xlws.FILTER(US_City_COGS_Order_Composition[[#All],[Dairy Products]:[Pantry]],US_City_COGS_Order_Composition[[#All],[ID City]]=O20))*V20</f>
        <v>1.4778</v>
      </c>
      <c r="V20" s="37">
        <f>VLOOKUP($Q20,'Menu and cost - Russia'!$B$3:$Q$29,MATCH(V$2,'Menu and cost - Russia'!$B$3:$Q$3,0),0)</f>
        <v>0.15</v>
      </c>
      <c r="W20" s="7">
        <f>VLOOKUP($Q20,'Menu and cost - Russia'!$B$3:$Q$29,MATCH(W$2,'Menu and cost - Russia'!$B$3:$Q$3,0),0)</f>
        <v>0.2</v>
      </c>
      <c r="X20" s="7">
        <f>VLOOKUP($Q20,'Menu and cost - Russia'!$B$3:$Q$29,MATCH(X$2,'Menu and cost - Russia'!$B$3:$Q$3,0),0)</f>
        <v>0</v>
      </c>
      <c r="Y20" s="7">
        <f>VLOOKUP($Q20,'Menu and cost - Russia'!$B$3:$Q$29,MATCH(Y$2,'Menu and cost - Russia'!$B$3:$Q$3,0),0)</f>
        <v>0.5</v>
      </c>
      <c r="Z20" s="7">
        <f>VLOOKUP($Q20,'Menu and cost - Russia'!$B$3:$Q$29,MATCH(Z$2,'Menu and cost - Russia'!$B$3:$Q$3,0),0)</f>
        <v>0</v>
      </c>
      <c r="AA20" s="7">
        <f>VLOOKUP($Q20,'Menu and cost - Russia'!$B$3:$Q$29,MATCH(AA$2,'Menu and cost - Russia'!$B$3:$Q$3,0),0)</f>
        <v>0.3</v>
      </c>
      <c r="AB20" s="7">
        <f t="shared" si="1"/>
        <v>1</v>
      </c>
      <c r="AC20" s="9">
        <f>VLOOKUP($Q20,'Menu and cost - Russia'!$B$3:$Q$29,MATCH(AC$2,'Menu and cost - Russia'!$B$3:$Q$3,0),0)</f>
        <v>20</v>
      </c>
      <c r="AD20" s="8">
        <f>VLOOKUP($Q20,'Menu and cost - Russia'!$B$3:$Q$29,MATCH(AD$2,'Menu and cost - Russia'!$B$3:$Q$3,0),0)</f>
        <v>3</v>
      </c>
      <c r="AE20" s="8">
        <f>VLOOKUP($Q20,'Menu and cost - Russia'!$B$3:$Q$29,MATCH(AE$2,'Menu and cost - Russia'!$B$3:$Q$3,0),0)</f>
        <v>0.05</v>
      </c>
      <c r="AF20" s="16">
        <f>T20-U20-AE20*VLOOKUP(O20,US_City_COGS_Order_Composition[#All],MATCH("Labor Costs",$A$2:$M$2,0),0)</f>
        <v>2.0221999999999998</v>
      </c>
      <c r="AG20" s="39">
        <f t="array" ref="AG20">IFERROR(INDEX(US_City_COGS_Order_Composition[[Appetizer]:[Beverages]],O20,MATCH(R20,$J$2:$M$2,0)),"")</f>
        <v>0.35</v>
      </c>
      <c r="AH20" s="6">
        <f t="shared" si="2"/>
        <v>0.7077699999999999</v>
      </c>
    </row>
    <row r="21" spans="5:34" x14ac:dyDescent="0.25">
      <c r="O21" s="22">
        <v>1</v>
      </c>
      <c r="P21" s="1" t="str">
        <f>VLOOKUP(O:O,US_City_COGS_Order_Composition[#All],2,FALSE)</f>
        <v>Columbus</v>
      </c>
      <c r="Q21" s="23">
        <f t="shared" si="3"/>
        <v>19</v>
      </c>
      <c r="R21" s="1" t="str">
        <f>VLOOKUP($Q21,'Menu and cost - Russia'!$B$3:$Q$29,MATCH(R$2,'Menu and cost - Russia'!$B$3:$Q$3,0),0)</f>
        <v>Dessert</v>
      </c>
      <c r="S21" s="1" t="str">
        <f>VLOOKUP($Q21,'Menu and cost - Russia'!$B$3:$Q$29,MATCH(S$2,'Menu and cost - Russia'!$B$3:$Q$3,0),0)</f>
        <v>Cake B</v>
      </c>
      <c r="T21" s="5">
        <f>VLOOKUP($Q21,'Menu and cost - Russia'!$B$3:$Q$29,MATCH(T$2,'Menu and cost - Russia'!$B$3:$Q$3,0),0)*VLOOKUP(O21,US_City_COGS_Order_Composition[#All],MATCH("Coefficient for Price Calculation (comp. with Russia)",$A$2:$M$2,0))</f>
        <v>4</v>
      </c>
      <c r="U21" s="5">
        <f t="array" ref="U21">SUMPRODUCT(W21:AA21,_xlfn._xlws.FILTER(US_City_COGS_Order_Composition[[#All],[Dairy Products]:[Pantry]],US_City_COGS_Order_Composition[[#All],[ID City]]=O21))*V21</f>
        <v>1.4778</v>
      </c>
      <c r="V21" s="37">
        <f>VLOOKUP($Q21,'Menu and cost - Russia'!$B$3:$Q$29,MATCH(V$2,'Menu and cost - Russia'!$B$3:$Q$3,0),0)</f>
        <v>0.15</v>
      </c>
      <c r="W21" s="7">
        <f>VLOOKUP($Q21,'Menu and cost - Russia'!$B$3:$Q$29,MATCH(W$2,'Menu and cost - Russia'!$B$3:$Q$3,0),0)</f>
        <v>0.2</v>
      </c>
      <c r="X21" s="7">
        <f>VLOOKUP($Q21,'Menu and cost - Russia'!$B$3:$Q$29,MATCH(X$2,'Menu and cost - Russia'!$B$3:$Q$3,0),0)</f>
        <v>0</v>
      </c>
      <c r="Y21" s="7">
        <f>VLOOKUP($Q21,'Menu and cost - Russia'!$B$3:$Q$29,MATCH(Y$2,'Menu and cost - Russia'!$B$3:$Q$3,0),0)</f>
        <v>0.5</v>
      </c>
      <c r="Z21" s="7">
        <f>VLOOKUP($Q21,'Menu and cost - Russia'!$B$3:$Q$29,MATCH(Z$2,'Menu and cost - Russia'!$B$3:$Q$3,0),0)</f>
        <v>0</v>
      </c>
      <c r="AA21" s="7">
        <f>VLOOKUP($Q21,'Menu and cost - Russia'!$B$3:$Q$29,MATCH(AA$2,'Menu and cost - Russia'!$B$3:$Q$3,0),0)</f>
        <v>0.3</v>
      </c>
      <c r="AB21" s="7">
        <f t="shared" si="1"/>
        <v>1</v>
      </c>
      <c r="AC21" s="9">
        <f>VLOOKUP($Q21,'Menu and cost - Russia'!$B$3:$Q$29,MATCH(AC$2,'Menu and cost - Russia'!$B$3:$Q$3,0),0)</f>
        <v>20</v>
      </c>
      <c r="AD21" s="8">
        <f>VLOOKUP($Q21,'Menu and cost - Russia'!$B$3:$Q$29,MATCH(AD$2,'Menu and cost - Russia'!$B$3:$Q$3,0),0)</f>
        <v>3</v>
      </c>
      <c r="AE21" s="8">
        <f>VLOOKUP($Q21,'Menu and cost - Russia'!$B$3:$Q$29,MATCH(AE$2,'Menu and cost - Russia'!$B$3:$Q$3,0),0)</f>
        <v>0.05</v>
      </c>
      <c r="AF21" s="16">
        <f>T21-U21-AE21*VLOOKUP(O21,US_City_COGS_Order_Composition[#All],MATCH("Labor Costs",$A$2:$M$2,0),0)</f>
        <v>2.0221999999999998</v>
      </c>
      <c r="AG21" s="39">
        <f t="array" ref="AG21">IFERROR(INDEX(US_City_COGS_Order_Composition[[Appetizer]:[Beverages]],O21,MATCH(R21,$J$2:$M$2,0)),"")</f>
        <v>0.35</v>
      </c>
      <c r="AH21" s="6">
        <f t="shared" si="2"/>
        <v>0.7077699999999999</v>
      </c>
    </row>
    <row r="22" spans="5:34" x14ac:dyDescent="0.25">
      <c r="H22" s="32"/>
      <c r="O22" s="22">
        <v>1</v>
      </c>
      <c r="P22" s="1" t="str">
        <f>VLOOKUP(O:O,US_City_COGS_Order_Composition[#All],2,FALSE)</f>
        <v>Columbus</v>
      </c>
      <c r="Q22" s="23">
        <f t="shared" si="3"/>
        <v>20</v>
      </c>
      <c r="R22" s="1" t="str">
        <f>VLOOKUP($Q22,'Menu and cost - Russia'!$B$3:$Q$29,MATCH(R$2,'Menu and cost - Russia'!$B$3:$Q$3,0),0)</f>
        <v>Dessert</v>
      </c>
      <c r="S22" s="1" t="str">
        <f>VLOOKUP($Q22,'Menu and cost - Russia'!$B$3:$Q$29,MATCH(S$2,'Menu and cost - Russia'!$B$3:$Q$3,0),0)</f>
        <v>Candy A</v>
      </c>
      <c r="T22" s="5">
        <f>VLOOKUP($Q22,'Menu and cost - Russia'!$B$3:$Q$29,MATCH(T$2,'Menu and cost - Russia'!$B$3:$Q$3,0),0)*VLOOKUP(O22,US_City_COGS_Order_Composition[#All],MATCH("Coefficient for Price Calculation (comp. with Russia)",$A$2:$M$2,0))</f>
        <v>2</v>
      </c>
      <c r="U22" s="5">
        <f t="array" ref="U22">SUMPRODUCT(W22:AA22,_xlfn._xlws.FILTER(US_City_COGS_Order_Composition[[#All],[Dairy Products]:[Pantry]],US_City_COGS_Order_Composition[[#All],[ID City]]=O22))*V22</f>
        <v>0.98520000000000008</v>
      </c>
      <c r="V22" s="37">
        <f>VLOOKUP($Q22,'Menu and cost - Russia'!$B$3:$Q$29,MATCH(V$2,'Menu and cost - Russia'!$B$3:$Q$3,0),0)</f>
        <v>0.1</v>
      </c>
      <c r="W22" s="7">
        <f>VLOOKUP($Q22,'Menu and cost - Russia'!$B$3:$Q$29,MATCH(W$2,'Menu and cost - Russia'!$B$3:$Q$3,0),0)</f>
        <v>0.2</v>
      </c>
      <c r="X22" s="7">
        <f>VLOOKUP($Q22,'Menu and cost - Russia'!$B$3:$Q$29,MATCH(X$2,'Menu and cost - Russia'!$B$3:$Q$3,0),0)</f>
        <v>0</v>
      </c>
      <c r="Y22" s="7">
        <f>VLOOKUP($Q22,'Menu and cost - Russia'!$B$3:$Q$29,MATCH(Y$2,'Menu and cost - Russia'!$B$3:$Q$3,0),0)</f>
        <v>0.5</v>
      </c>
      <c r="Z22" s="7">
        <f>VLOOKUP($Q22,'Menu and cost - Russia'!$B$3:$Q$29,MATCH(Z$2,'Menu and cost - Russia'!$B$3:$Q$3,0),0)</f>
        <v>0</v>
      </c>
      <c r="AA22" s="7">
        <f>VLOOKUP($Q22,'Menu and cost - Russia'!$B$3:$Q$29,MATCH(AA$2,'Menu and cost - Russia'!$B$3:$Q$3,0),0)</f>
        <v>0.3</v>
      </c>
      <c r="AB22" s="7">
        <f t="shared" si="1"/>
        <v>1</v>
      </c>
      <c r="AC22" s="9">
        <f>VLOOKUP($Q22,'Menu and cost - Russia'!$B$3:$Q$29,MATCH(AC$2,'Menu and cost - Russia'!$B$3:$Q$3,0),0)</f>
        <v>60</v>
      </c>
      <c r="AD22" s="8">
        <f>VLOOKUP($Q22,'Menu and cost - Russia'!$B$3:$Q$29,MATCH(AD$2,'Menu and cost - Russia'!$B$3:$Q$3,0),0)</f>
        <v>1</v>
      </c>
      <c r="AE22" s="8">
        <f>VLOOKUP($Q22,'Menu and cost - Russia'!$B$3:$Q$29,MATCH(AE$2,'Menu and cost - Russia'!$B$3:$Q$3,0),0)</f>
        <v>1.6666666666666666E-2</v>
      </c>
      <c r="AF22" s="16">
        <f>T22-U22-AE22*VLOOKUP(O22,US_City_COGS_Order_Composition[#All],MATCH("Labor Costs",$A$2:$M$2,0),0)</f>
        <v>0.84813333333333329</v>
      </c>
      <c r="AG22" s="39">
        <f t="array" ref="AG22">IFERROR(INDEX(US_City_COGS_Order_Composition[[Appetizer]:[Beverages]],O22,MATCH(R22,$J$2:$M$2,0)),"")</f>
        <v>0.35</v>
      </c>
      <c r="AH22" s="6">
        <f t="shared" si="2"/>
        <v>0.29684666666666665</v>
      </c>
    </row>
    <row r="23" spans="5:34" x14ac:dyDescent="0.25">
      <c r="O23" s="22">
        <v>1</v>
      </c>
      <c r="P23" s="1" t="str">
        <f>VLOOKUP(O:O,US_City_COGS_Order_Composition[#All],2,FALSE)</f>
        <v>Columbus</v>
      </c>
      <c r="Q23" s="23">
        <f t="shared" si="3"/>
        <v>21</v>
      </c>
      <c r="R23" s="1" t="str">
        <f>VLOOKUP($Q23,'Menu and cost - Russia'!$B$3:$Q$29,MATCH(R$2,'Menu and cost - Russia'!$B$3:$Q$3,0),0)</f>
        <v>Beverages</v>
      </c>
      <c r="S23" s="1" t="str">
        <f>VLOOKUP($Q23,'Menu and cost - Russia'!$B$3:$Q$29,MATCH(S$2,'Menu and cost - Russia'!$B$3:$Q$3,0),0)</f>
        <v>Cold Drink A</v>
      </c>
      <c r="T23" s="5">
        <f>VLOOKUP($Q23,'Menu and cost - Russia'!$B$3:$Q$29,MATCH(T$2,'Menu and cost - Russia'!$B$3:$Q$3,0),0)*VLOOKUP(O23,US_City_COGS_Order_Composition[#All],MATCH("Coefficient for Price Calculation (comp. with Russia)",$A$2:$M$2,0))</f>
        <v>2</v>
      </c>
      <c r="U23" s="5">
        <f t="array" ref="U23">SUMPRODUCT(W23:AA23,_xlfn._xlws.FILTER(US_City_COGS_Order_Composition[[#All],[Dairy Products]:[Pantry]],US_City_COGS_Order_Composition[[#All],[ID City]]=O23))*V23</f>
        <v>1.1859999999999999</v>
      </c>
      <c r="V23" s="37">
        <f>VLOOKUP($Q23,'Menu and cost - Russia'!$B$3:$Q$29,MATCH(V$2,'Menu and cost - Russia'!$B$3:$Q$3,0),0)</f>
        <v>0.2</v>
      </c>
      <c r="W23" s="7">
        <f>VLOOKUP($Q23,'Menu and cost - Russia'!$B$3:$Q$29,MATCH(W$2,'Menu and cost - Russia'!$B$3:$Q$3,0),0)</f>
        <v>0</v>
      </c>
      <c r="X23" s="7">
        <f>VLOOKUP($Q23,'Menu and cost - Russia'!$B$3:$Q$29,MATCH(X$2,'Menu and cost - Russia'!$B$3:$Q$3,0),0)</f>
        <v>0</v>
      </c>
      <c r="Y23" s="7">
        <f>VLOOKUP($Q23,'Menu and cost - Russia'!$B$3:$Q$29,MATCH(Y$2,'Menu and cost - Russia'!$B$3:$Q$3,0),0)</f>
        <v>0</v>
      </c>
      <c r="Z23" s="7">
        <f>VLOOKUP($Q23,'Menu and cost - Russia'!$B$3:$Q$29,MATCH(Z$2,'Menu and cost - Russia'!$B$3:$Q$3,0),0)</f>
        <v>1</v>
      </c>
      <c r="AA23" s="7">
        <f>VLOOKUP($Q23,'Menu and cost - Russia'!$B$3:$Q$29,MATCH(AA$2,'Menu and cost - Russia'!$B$3:$Q$3,0),0)</f>
        <v>0</v>
      </c>
      <c r="AB23" s="7">
        <f t="shared" si="1"/>
        <v>1</v>
      </c>
      <c r="AC23" s="9">
        <f>VLOOKUP($Q23,'Menu and cost - Russia'!$B$3:$Q$29,MATCH(AC$2,'Menu and cost - Russia'!$B$3:$Q$3,0),0)</f>
        <v>120</v>
      </c>
      <c r="AD23" s="8">
        <f>VLOOKUP($Q23,'Menu and cost - Russia'!$B$3:$Q$29,MATCH(AD$2,'Menu and cost - Russia'!$B$3:$Q$3,0),0)</f>
        <v>0.5</v>
      </c>
      <c r="AE23" s="8">
        <f>VLOOKUP($Q23,'Menu and cost - Russia'!$B$3:$Q$29,MATCH(AE$2,'Menu and cost - Russia'!$B$3:$Q$3,0),0)</f>
        <v>8.3333333333333332E-3</v>
      </c>
      <c r="AF23" s="16">
        <f>T23-U23-AE23*VLOOKUP(O23,US_City_COGS_Order_Composition[#All],MATCH("Labor Costs",$A$2:$M$2,0),0)</f>
        <v>0.73066666666666669</v>
      </c>
      <c r="AG23" s="39">
        <f t="array" ref="AG23">IFERROR(INDEX(US_City_COGS_Order_Composition[[Appetizer]:[Beverages]],O23,MATCH(R23,$J$2:$M$2,0)),"")</f>
        <v>0.8</v>
      </c>
      <c r="AH23" s="6">
        <f t="shared" si="2"/>
        <v>0.58453333333333335</v>
      </c>
    </row>
    <row r="24" spans="5:34" x14ac:dyDescent="0.25">
      <c r="O24" s="22">
        <v>1</v>
      </c>
      <c r="P24" s="1" t="str">
        <f>VLOOKUP(O:O,US_City_COGS_Order_Composition[#All],2,FALSE)</f>
        <v>Columbus</v>
      </c>
      <c r="Q24" s="23">
        <f t="shared" si="3"/>
        <v>22</v>
      </c>
      <c r="R24" s="1" t="str">
        <f>VLOOKUP($Q24,'Menu and cost - Russia'!$B$3:$Q$29,MATCH(R$2,'Menu and cost - Russia'!$B$3:$Q$3,0),0)</f>
        <v>Beverages</v>
      </c>
      <c r="S24" s="1" t="str">
        <f>VLOOKUP($Q24,'Menu and cost - Russia'!$B$3:$Q$29,MATCH(S$2,'Menu and cost - Russia'!$B$3:$Q$3,0),0)</f>
        <v>Cold Drink B</v>
      </c>
      <c r="T24" s="5">
        <f>VLOOKUP($Q24,'Menu and cost - Russia'!$B$3:$Q$29,MATCH(T$2,'Menu and cost - Russia'!$B$3:$Q$3,0),0)*VLOOKUP(O24,US_City_COGS_Order_Composition[#All],MATCH("Coefficient for Price Calculation (comp. with Russia)",$A$2:$M$2,0))</f>
        <v>2</v>
      </c>
      <c r="U24" s="5">
        <f t="array" ref="U24">SUMPRODUCT(W24:AA24,_xlfn._xlws.FILTER(US_City_COGS_Order_Composition[[#All],[Dairy Products]:[Pantry]],US_City_COGS_Order_Composition[[#All],[ID City]]=O24))*V24</f>
        <v>1.1859999999999999</v>
      </c>
      <c r="V24" s="37">
        <f>VLOOKUP($Q24,'Menu and cost - Russia'!$B$3:$Q$29,MATCH(V$2,'Menu and cost - Russia'!$B$3:$Q$3,0),0)</f>
        <v>0.2</v>
      </c>
      <c r="W24" s="7">
        <f>VLOOKUP($Q24,'Menu and cost - Russia'!$B$3:$Q$29,MATCH(W$2,'Menu and cost - Russia'!$B$3:$Q$3,0),0)</f>
        <v>0</v>
      </c>
      <c r="X24" s="7">
        <f>VLOOKUP($Q24,'Menu and cost - Russia'!$B$3:$Q$29,MATCH(X$2,'Menu and cost - Russia'!$B$3:$Q$3,0),0)</f>
        <v>0</v>
      </c>
      <c r="Y24" s="7">
        <f>VLOOKUP($Q24,'Menu and cost - Russia'!$B$3:$Q$29,MATCH(Y$2,'Menu and cost - Russia'!$B$3:$Q$3,0),0)</f>
        <v>0</v>
      </c>
      <c r="Z24" s="7">
        <f>VLOOKUP($Q24,'Menu and cost - Russia'!$B$3:$Q$29,MATCH(Z$2,'Menu and cost - Russia'!$B$3:$Q$3,0),0)</f>
        <v>1</v>
      </c>
      <c r="AA24" s="7">
        <f>VLOOKUP($Q24,'Menu and cost - Russia'!$B$3:$Q$29,MATCH(AA$2,'Menu and cost - Russia'!$B$3:$Q$3,0),0)</f>
        <v>0</v>
      </c>
      <c r="AB24" s="7">
        <f t="shared" si="1"/>
        <v>1</v>
      </c>
      <c r="AC24" s="9">
        <f>VLOOKUP($Q24,'Menu and cost - Russia'!$B$3:$Q$29,MATCH(AC$2,'Menu and cost - Russia'!$B$3:$Q$3,0),0)</f>
        <v>120</v>
      </c>
      <c r="AD24" s="8">
        <f>VLOOKUP($Q24,'Menu and cost - Russia'!$B$3:$Q$29,MATCH(AD$2,'Menu and cost - Russia'!$B$3:$Q$3,0),0)</f>
        <v>0.5</v>
      </c>
      <c r="AE24" s="8">
        <f>VLOOKUP($Q24,'Menu and cost - Russia'!$B$3:$Q$29,MATCH(AE$2,'Menu and cost - Russia'!$B$3:$Q$3,0),0)</f>
        <v>8.3333333333333332E-3</v>
      </c>
      <c r="AF24" s="16">
        <f>T24-U24-AE24*VLOOKUP(O24,US_City_COGS_Order_Composition[#All],MATCH("Labor Costs",$A$2:$M$2,0),0)</f>
        <v>0.73066666666666669</v>
      </c>
      <c r="AG24" s="39">
        <f t="array" ref="AG24">IFERROR(INDEX(US_City_COGS_Order_Composition[[Appetizer]:[Beverages]],O24,MATCH(R24,$J$2:$M$2,0)),"")</f>
        <v>0.8</v>
      </c>
      <c r="AH24" s="6">
        <f t="shared" si="2"/>
        <v>0.58453333333333335</v>
      </c>
    </row>
    <row r="25" spans="5:34" x14ac:dyDescent="0.25">
      <c r="O25" s="22">
        <v>1</v>
      </c>
      <c r="P25" s="1" t="str">
        <f>VLOOKUP(O:O,US_City_COGS_Order_Composition[#All],2,FALSE)</f>
        <v>Columbus</v>
      </c>
      <c r="Q25" s="23">
        <f t="shared" si="3"/>
        <v>23</v>
      </c>
      <c r="R25" s="1" t="str">
        <f>VLOOKUP($Q25,'Menu and cost - Russia'!$B$3:$Q$29,MATCH(R$2,'Menu and cost - Russia'!$B$3:$Q$3,0),0)</f>
        <v>Beverages</v>
      </c>
      <c r="S25" s="1" t="str">
        <f>VLOOKUP($Q25,'Menu and cost - Russia'!$B$3:$Q$29,MATCH(S$2,'Menu and cost - Russia'!$B$3:$Q$3,0),0)</f>
        <v>Cold Drink C</v>
      </c>
      <c r="T25" s="5">
        <f>VLOOKUP($Q25,'Menu and cost - Russia'!$B$3:$Q$29,MATCH(T$2,'Menu and cost - Russia'!$B$3:$Q$3,0),0)*VLOOKUP(O25,US_City_COGS_Order_Composition[#All],MATCH("Coefficient for Price Calculation (comp. with Russia)",$A$2:$M$2,0))</f>
        <v>2.666666666666667</v>
      </c>
      <c r="U25" s="5">
        <f t="array" ref="U25">SUMPRODUCT(W25:AA25,_xlfn._xlws.FILTER(US_City_COGS_Order_Composition[[#All],[Dairy Products]:[Pantry]],US_City_COGS_Order_Composition[[#All],[ID City]]=O25))*V25</f>
        <v>1.4620000000000002</v>
      </c>
      <c r="V25" s="37">
        <f>VLOOKUP($Q25,'Menu and cost - Russia'!$B$3:$Q$29,MATCH(V$2,'Menu and cost - Russia'!$B$3:$Q$3,0),0)</f>
        <v>0.2</v>
      </c>
      <c r="W25" s="7">
        <f>VLOOKUP($Q25,'Menu and cost - Russia'!$B$3:$Q$29,MATCH(W$2,'Menu and cost - Russia'!$B$3:$Q$3,0),0)</f>
        <v>0</v>
      </c>
      <c r="X25" s="7">
        <f>VLOOKUP($Q25,'Menu and cost - Russia'!$B$3:$Q$29,MATCH(X$2,'Menu and cost - Russia'!$B$3:$Q$3,0),0)</f>
        <v>0</v>
      </c>
      <c r="Y25" s="7">
        <f>VLOOKUP($Q25,'Menu and cost - Russia'!$B$3:$Q$29,MATCH(Y$2,'Menu and cost - Russia'!$B$3:$Q$3,0),0)</f>
        <v>0.2</v>
      </c>
      <c r="Z25" s="7">
        <f>VLOOKUP($Q25,'Menu and cost - Russia'!$B$3:$Q$29,MATCH(Z$2,'Menu and cost - Russia'!$B$3:$Q$3,0),0)</f>
        <v>0.8</v>
      </c>
      <c r="AA25" s="7">
        <f>VLOOKUP($Q25,'Menu and cost - Russia'!$B$3:$Q$29,MATCH(AA$2,'Menu and cost - Russia'!$B$3:$Q$3,0),0)</f>
        <v>0</v>
      </c>
      <c r="AB25" s="7">
        <f t="shared" si="1"/>
        <v>1</v>
      </c>
      <c r="AC25" s="9">
        <f>VLOOKUP($Q25,'Menu and cost - Russia'!$B$3:$Q$29,MATCH(AC$2,'Menu and cost - Russia'!$B$3:$Q$3,0),0)</f>
        <v>60</v>
      </c>
      <c r="AD25" s="8">
        <f>VLOOKUP($Q25,'Menu and cost - Russia'!$B$3:$Q$29,MATCH(AD$2,'Menu and cost - Russia'!$B$3:$Q$3,0),0)</f>
        <v>1</v>
      </c>
      <c r="AE25" s="8">
        <f>VLOOKUP($Q25,'Menu and cost - Russia'!$B$3:$Q$29,MATCH(AE$2,'Menu and cost - Russia'!$B$3:$Q$3,0),0)</f>
        <v>1.6666666666666666E-2</v>
      </c>
      <c r="AF25" s="16">
        <f>T25-U25-AE25*VLOOKUP(O25,US_City_COGS_Order_Composition[#All],MATCH("Labor Costs",$A$2:$M$2,0),0)</f>
        <v>1.038</v>
      </c>
      <c r="AG25" s="39">
        <f t="array" ref="AG25">IFERROR(INDEX(US_City_COGS_Order_Composition[[Appetizer]:[Beverages]],O25,MATCH(R25,$J$2:$M$2,0)),"")</f>
        <v>0.8</v>
      </c>
      <c r="AH25" s="6">
        <f t="shared" si="2"/>
        <v>0.83040000000000003</v>
      </c>
    </row>
    <row r="26" spans="5:34" x14ac:dyDescent="0.25">
      <c r="O26" s="22">
        <v>1</v>
      </c>
      <c r="P26" s="1" t="str">
        <f>VLOOKUP(O:O,US_City_COGS_Order_Composition[#All],2,FALSE)</f>
        <v>Columbus</v>
      </c>
      <c r="Q26" s="23">
        <f t="shared" si="3"/>
        <v>24</v>
      </c>
      <c r="R26" s="1" t="str">
        <f>VLOOKUP($Q26,'Menu and cost - Russia'!$B$3:$Q$29,MATCH(R$2,'Menu and cost - Russia'!$B$3:$Q$3,0),0)</f>
        <v>Beverages</v>
      </c>
      <c r="S26" s="1" t="str">
        <f>VLOOKUP($Q26,'Menu and cost - Russia'!$B$3:$Q$29,MATCH(S$2,'Menu and cost - Russia'!$B$3:$Q$3,0),0)</f>
        <v>Cold Drink D</v>
      </c>
      <c r="T26" s="5">
        <f>VLOOKUP($Q26,'Menu and cost - Russia'!$B$3:$Q$29,MATCH(T$2,'Menu and cost - Russia'!$B$3:$Q$3,0),0)*VLOOKUP(O26,US_City_COGS_Order_Composition[#All],MATCH("Coefficient for Price Calculation (comp. with Russia)",$A$2:$M$2,0))</f>
        <v>2.666666666666667</v>
      </c>
      <c r="U26" s="5">
        <f t="array" ref="U26">SUMPRODUCT(W26:AA26,_xlfn._xlws.FILTER(US_City_COGS_Order_Composition[[#All],[Dairy Products]:[Pantry]],US_City_COGS_Order_Composition[[#All],[ID City]]=O26))*V26</f>
        <v>1.4620000000000002</v>
      </c>
      <c r="V26" s="37">
        <f>VLOOKUP($Q26,'Menu and cost - Russia'!$B$3:$Q$29,MATCH(V$2,'Menu and cost - Russia'!$B$3:$Q$3,0),0)</f>
        <v>0.2</v>
      </c>
      <c r="W26" s="7">
        <f>VLOOKUP($Q26,'Menu and cost - Russia'!$B$3:$Q$29,MATCH(W$2,'Menu and cost - Russia'!$B$3:$Q$3,0),0)</f>
        <v>0</v>
      </c>
      <c r="X26" s="7">
        <f>VLOOKUP($Q26,'Menu and cost - Russia'!$B$3:$Q$29,MATCH(X$2,'Menu and cost - Russia'!$B$3:$Q$3,0),0)</f>
        <v>0</v>
      </c>
      <c r="Y26" s="7">
        <f>VLOOKUP($Q26,'Menu and cost - Russia'!$B$3:$Q$29,MATCH(Y$2,'Menu and cost - Russia'!$B$3:$Q$3,0),0)</f>
        <v>0.2</v>
      </c>
      <c r="Z26" s="7">
        <f>VLOOKUP($Q26,'Menu and cost - Russia'!$B$3:$Q$29,MATCH(Z$2,'Menu and cost - Russia'!$B$3:$Q$3,0),0)</f>
        <v>0.8</v>
      </c>
      <c r="AA26" s="7">
        <f>VLOOKUP($Q26,'Menu and cost - Russia'!$B$3:$Q$29,MATCH(AA$2,'Menu and cost - Russia'!$B$3:$Q$3,0),0)</f>
        <v>0</v>
      </c>
      <c r="AB26" s="7">
        <f t="shared" si="1"/>
        <v>1</v>
      </c>
      <c r="AC26" s="9">
        <f>VLOOKUP($Q26,'Menu and cost - Russia'!$B$3:$Q$29,MATCH(AC$2,'Menu and cost - Russia'!$B$3:$Q$3,0),0)</f>
        <v>60</v>
      </c>
      <c r="AD26" s="8">
        <f>VLOOKUP($Q26,'Menu and cost - Russia'!$B$3:$Q$29,MATCH(AD$2,'Menu and cost - Russia'!$B$3:$Q$3,0),0)</f>
        <v>1</v>
      </c>
      <c r="AE26" s="8">
        <f>VLOOKUP($Q26,'Menu and cost - Russia'!$B$3:$Q$29,MATCH(AE$2,'Menu and cost - Russia'!$B$3:$Q$3,0),0)</f>
        <v>1.6666666666666666E-2</v>
      </c>
      <c r="AF26" s="16">
        <f>T26-U26-AE26*VLOOKUP(O26,US_City_COGS_Order_Composition[#All],MATCH("Labor Costs",$A$2:$M$2,0),0)</f>
        <v>1.038</v>
      </c>
      <c r="AG26" s="39">
        <f t="array" ref="AG26">IFERROR(INDEX(US_City_COGS_Order_Composition[[Appetizer]:[Beverages]],O26,MATCH(R26,$J$2:$M$2,0)),"")</f>
        <v>0.8</v>
      </c>
      <c r="AH26" s="6">
        <f t="shared" si="2"/>
        <v>0.83040000000000003</v>
      </c>
    </row>
    <row r="27" spans="5:34" x14ac:dyDescent="0.25">
      <c r="O27" s="22">
        <v>1</v>
      </c>
      <c r="P27" s="1" t="str">
        <f>VLOOKUP(O:O,US_City_COGS_Order_Composition[#All],2,FALSE)</f>
        <v>Columbus</v>
      </c>
      <c r="Q27" s="23">
        <f t="shared" si="3"/>
        <v>25</v>
      </c>
      <c r="R27" s="1" t="str">
        <f>VLOOKUP($Q27,'Menu and cost - Russia'!$B$3:$Q$29,MATCH(R$2,'Menu and cost - Russia'!$B$3:$Q$3,0),0)</f>
        <v>Beverages</v>
      </c>
      <c r="S27" s="1" t="str">
        <f>VLOOKUP($Q27,'Menu and cost - Russia'!$B$3:$Q$29,MATCH(S$2,'Menu and cost - Russia'!$B$3:$Q$3,0),0)</f>
        <v>Hot Drink A</v>
      </c>
      <c r="T27" s="5">
        <f>VLOOKUP($Q27,'Menu and cost - Russia'!$B$3:$Q$29,MATCH(T$2,'Menu and cost - Russia'!$B$3:$Q$3,0),0)*VLOOKUP(O27,US_City_COGS_Order_Composition[#All],MATCH("Coefficient for Price Calculation (comp. with Russia)",$A$2:$M$2,0))</f>
        <v>2</v>
      </c>
      <c r="U27" s="5">
        <f t="array" ref="U27">SUMPRODUCT(W27:AA27,_xlfn._xlws.FILTER(US_City_COGS_Order_Composition[[#All],[Dairy Products]:[Pantry]],US_City_COGS_Order_Composition[[#All],[ID City]]=O27))*V27</f>
        <v>1.1859999999999999</v>
      </c>
      <c r="V27" s="37">
        <f>VLOOKUP($Q27,'Menu and cost - Russia'!$B$3:$Q$29,MATCH(V$2,'Menu and cost - Russia'!$B$3:$Q$3,0),0)</f>
        <v>0.2</v>
      </c>
      <c r="W27" s="7">
        <f>VLOOKUP($Q27,'Menu and cost - Russia'!$B$3:$Q$29,MATCH(W$2,'Menu and cost - Russia'!$B$3:$Q$3,0),0)</f>
        <v>0</v>
      </c>
      <c r="X27" s="7">
        <f>VLOOKUP($Q27,'Menu and cost - Russia'!$B$3:$Q$29,MATCH(X$2,'Menu and cost - Russia'!$B$3:$Q$3,0),0)</f>
        <v>0</v>
      </c>
      <c r="Y27" s="7">
        <f>VLOOKUP($Q27,'Menu and cost - Russia'!$B$3:$Q$29,MATCH(Y$2,'Menu and cost - Russia'!$B$3:$Q$3,0),0)</f>
        <v>0</v>
      </c>
      <c r="Z27" s="7">
        <f>VLOOKUP($Q27,'Menu and cost - Russia'!$B$3:$Q$29,MATCH(Z$2,'Menu and cost - Russia'!$B$3:$Q$3,0),0)</f>
        <v>1</v>
      </c>
      <c r="AA27" s="7">
        <f>VLOOKUP($Q27,'Menu and cost - Russia'!$B$3:$Q$29,MATCH(AA$2,'Menu and cost - Russia'!$B$3:$Q$3,0),0)</f>
        <v>0</v>
      </c>
      <c r="AB27" s="7">
        <f t="shared" si="1"/>
        <v>1</v>
      </c>
      <c r="AC27" s="9">
        <f>VLOOKUP($Q27,'Menu and cost - Russia'!$B$3:$Q$29,MATCH(AC$2,'Menu and cost - Russia'!$B$3:$Q$3,0),0)</f>
        <v>40</v>
      </c>
      <c r="AD27" s="8">
        <f>VLOOKUP($Q27,'Menu and cost - Russia'!$B$3:$Q$29,MATCH(AD$2,'Menu and cost - Russia'!$B$3:$Q$3,0),0)</f>
        <v>1.5</v>
      </c>
      <c r="AE27" s="8">
        <f>VLOOKUP($Q27,'Menu and cost - Russia'!$B$3:$Q$29,MATCH(AE$2,'Menu and cost - Russia'!$B$3:$Q$3,0),0)</f>
        <v>2.5000000000000001E-2</v>
      </c>
      <c r="AF27" s="16">
        <f>T27-U27-AE27*VLOOKUP(O27,US_City_COGS_Order_Composition[#All],MATCH("Labor Costs",$A$2:$M$2,0),0)</f>
        <v>0.56400000000000006</v>
      </c>
      <c r="AG27" s="39">
        <f t="array" ref="AG27">IFERROR(INDEX(US_City_COGS_Order_Composition[[Appetizer]:[Beverages]],O27,MATCH(R27,$J$2:$M$2,0)),"")</f>
        <v>0.8</v>
      </c>
      <c r="AH27" s="6">
        <f t="shared" si="2"/>
        <v>0.45120000000000005</v>
      </c>
    </row>
    <row r="28" spans="5:34" x14ac:dyDescent="0.25">
      <c r="O28" s="22">
        <v>1</v>
      </c>
      <c r="P28" s="1" t="str">
        <f>VLOOKUP(O:O,US_City_COGS_Order_Composition[#All],2,FALSE)</f>
        <v>Columbus</v>
      </c>
      <c r="Q28" s="23">
        <f t="shared" si="3"/>
        <v>26</v>
      </c>
      <c r="R28" s="1" t="str">
        <f>VLOOKUP($Q28,'Menu and cost - Russia'!$B$3:$Q$29,MATCH(R$2,'Menu and cost - Russia'!$B$3:$Q$3,0),0)</f>
        <v>Beverages</v>
      </c>
      <c r="S28" s="1" t="str">
        <f>VLOOKUP($Q28,'Menu and cost - Russia'!$B$3:$Q$29,MATCH(S$2,'Menu and cost - Russia'!$B$3:$Q$3,0),0)</f>
        <v>Hot Drink B</v>
      </c>
      <c r="T28" s="5">
        <f>VLOOKUP($Q28,'Menu and cost - Russia'!$B$3:$Q$29,MATCH(T$2,'Menu and cost - Russia'!$B$3:$Q$3,0),0)*VLOOKUP(O28,US_City_COGS_Order_Composition[#All],MATCH("Coefficient for Price Calculation (comp. with Russia)",$A$2:$M$2,0))</f>
        <v>2</v>
      </c>
      <c r="U28" s="5">
        <f t="array" ref="U28">SUMPRODUCT(W28:AA28,_xlfn._xlws.FILTER(US_City_COGS_Order_Composition[[#All],[Dairy Products]:[Pantry]],US_City_COGS_Order_Composition[[#All],[ID City]]=O28))*V28</f>
        <v>1.3240000000000001</v>
      </c>
      <c r="V28" s="37">
        <f>VLOOKUP($Q28,'Menu and cost - Russia'!$B$3:$Q$29,MATCH(V$2,'Menu and cost - Russia'!$B$3:$Q$3,0),0)</f>
        <v>0.2</v>
      </c>
      <c r="W28" s="7">
        <f>VLOOKUP($Q28,'Menu and cost - Russia'!$B$3:$Q$29,MATCH(W$2,'Menu and cost - Russia'!$B$3:$Q$3,0),0)</f>
        <v>0</v>
      </c>
      <c r="X28" s="7">
        <f>VLOOKUP($Q28,'Menu and cost - Russia'!$B$3:$Q$29,MATCH(X$2,'Menu and cost - Russia'!$B$3:$Q$3,0),0)</f>
        <v>0</v>
      </c>
      <c r="Y28" s="7">
        <f>VLOOKUP($Q28,'Menu and cost - Russia'!$B$3:$Q$29,MATCH(Y$2,'Menu and cost - Russia'!$B$3:$Q$3,0),0)</f>
        <v>0.1</v>
      </c>
      <c r="Z28" s="7">
        <f>VLOOKUP($Q28,'Menu and cost - Russia'!$B$3:$Q$29,MATCH(Z$2,'Menu and cost - Russia'!$B$3:$Q$3,0),0)</f>
        <v>0.9</v>
      </c>
      <c r="AA28" s="7">
        <f>VLOOKUP($Q28,'Menu and cost - Russia'!$B$3:$Q$29,MATCH(AA$2,'Menu and cost - Russia'!$B$3:$Q$3,0),0)</f>
        <v>0</v>
      </c>
      <c r="AB28" s="7">
        <f t="shared" si="1"/>
        <v>1</v>
      </c>
      <c r="AC28" s="9">
        <f>VLOOKUP($Q28,'Menu and cost - Russia'!$B$3:$Q$29,MATCH(AC$2,'Menu and cost - Russia'!$B$3:$Q$3,0),0)</f>
        <v>40</v>
      </c>
      <c r="AD28" s="8">
        <f>VLOOKUP($Q28,'Menu and cost - Russia'!$B$3:$Q$29,MATCH(AD$2,'Menu and cost - Russia'!$B$3:$Q$3,0),0)</f>
        <v>1.5</v>
      </c>
      <c r="AE28" s="8">
        <f>VLOOKUP($Q28,'Menu and cost - Russia'!$B$3:$Q$29,MATCH(AE$2,'Menu and cost - Russia'!$B$3:$Q$3,0),0)</f>
        <v>2.5000000000000001E-2</v>
      </c>
      <c r="AF28" s="16">
        <f>T28-U28-AE28*VLOOKUP(O28,US_City_COGS_Order_Composition[#All],MATCH("Labor Costs",$A$2:$M$2,0),0)</f>
        <v>0.42599999999999993</v>
      </c>
      <c r="AG28" s="39">
        <f t="array" ref="AG28">IFERROR(INDEX(US_City_COGS_Order_Composition[[Appetizer]:[Beverages]],O28,MATCH(R28,$J$2:$M$2,0)),"")</f>
        <v>0.8</v>
      </c>
      <c r="AH28" s="6">
        <f t="shared" si="2"/>
        <v>0.34079999999999999</v>
      </c>
    </row>
    <row r="29" spans="5:34" x14ac:dyDescent="0.25">
      <c r="O29" s="22">
        <v>2</v>
      </c>
      <c r="P29" s="1" t="str">
        <f>VLOOKUP(O:O,US_City_COGS_Order_Composition[#All],2,FALSE)</f>
        <v>Cincinnati</v>
      </c>
      <c r="Q29" s="23">
        <f t="shared" si="3"/>
        <v>1</v>
      </c>
      <c r="R29" s="1" t="str">
        <f>VLOOKUP($Q29,'Menu and cost - Russia'!$B$3:$Q$29,MATCH(R$2,'Menu and cost - Russia'!$B$3:$Q$3,0),0)</f>
        <v>Appetizer</v>
      </c>
      <c r="S29" s="1" t="str">
        <f>VLOOKUP($Q29,'Menu and cost - Russia'!$B$3:$Q$29,MATCH(S$2,'Menu and cost - Russia'!$B$3:$Q$3,0),0)</f>
        <v>Salad A</v>
      </c>
      <c r="T29" s="5">
        <f>VLOOKUP($Q29,'Menu and cost - Russia'!$B$3:$Q$29,MATCH(T$2,'Menu and cost - Russia'!$B$3:$Q$3,0),0)*VLOOKUP(O29,US_City_COGS_Order_Composition[#All],MATCH("Coefficient for Price Calculation (comp. with Russia)",$A$2:$M$2,0))</f>
        <v>4.2</v>
      </c>
      <c r="U29" s="5">
        <f t="array" ref="U29">SUMPRODUCT(W29:AA29,_xlfn._xlws.FILTER(US_City_COGS_Order_Composition[[#All],[Dairy Products]:[Pantry]],US_City_COGS_Order_Composition[[#All],[ID City]]=O29))*V29</f>
        <v>2.1480000000000001</v>
      </c>
      <c r="V29" s="37">
        <f>VLOOKUP($Q29,'Menu and cost - Russia'!$B$3:$Q$29,MATCH(V$2,'Menu and cost - Russia'!$B$3:$Q$3,0),0)</f>
        <v>0.2</v>
      </c>
      <c r="W29" s="7">
        <f>VLOOKUP($Q29,'Menu and cost - Russia'!$B$3:$Q$29,MATCH(W$2,'Menu and cost - Russia'!$B$3:$Q$3,0),0)</f>
        <v>0</v>
      </c>
      <c r="X29" s="7">
        <f>VLOOKUP($Q29,'Menu and cost - Russia'!$B$3:$Q$29,MATCH(X$2,'Menu and cost - Russia'!$B$3:$Q$3,0),0)</f>
        <v>0</v>
      </c>
      <c r="Y29" s="7">
        <f>VLOOKUP($Q29,'Menu and cost - Russia'!$B$3:$Q$29,MATCH(Y$2,'Menu and cost - Russia'!$B$3:$Q$3,0),0)</f>
        <v>0.9</v>
      </c>
      <c r="Z29" s="7">
        <f>VLOOKUP($Q29,'Menu and cost - Russia'!$B$3:$Q$29,MATCH(Z$2,'Menu and cost - Russia'!$B$3:$Q$3,0),0)</f>
        <v>0</v>
      </c>
      <c r="AA29" s="7">
        <f>VLOOKUP($Q29,'Menu and cost - Russia'!$B$3:$Q$29,MATCH(AA$2,'Menu and cost - Russia'!$B$3:$Q$3,0),0)</f>
        <v>0.1</v>
      </c>
      <c r="AB29" s="7">
        <f t="shared" si="1"/>
        <v>1</v>
      </c>
      <c r="AC29" s="9">
        <f>VLOOKUP($Q29,'Menu and cost - Russia'!$B$3:$Q$29,MATCH(AC$2,'Menu and cost - Russia'!$B$3:$Q$3,0),0)</f>
        <v>20</v>
      </c>
      <c r="AD29" s="8">
        <f>VLOOKUP($Q29,'Menu and cost - Russia'!$B$3:$Q$29,MATCH(AD$2,'Menu and cost - Russia'!$B$3:$Q$3,0),0)</f>
        <v>3</v>
      </c>
      <c r="AE29" s="8">
        <f>VLOOKUP($Q29,'Menu and cost - Russia'!$B$3:$Q$29,MATCH(AE$2,'Menu and cost - Russia'!$B$3:$Q$3,0),0)</f>
        <v>0.05</v>
      </c>
      <c r="AF29" s="16">
        <f>T29-U29-AE29*VLOOKUP(O29,US_City_COGS_Order_Composition[#All],MATCH("Labor Costs",$A$2:$M$2,0),0)</f>
        <v>1.5270000000000001</v>
      </c>
      <c r="AG29" s="39">
        <f t="array" ref="AG29">IFERROR(INDEX(US_City_COGS_Order_Composition[[Appetizer]:[Beverages]],O29,MATCH(R29,$J$2:$M$2,0)),"")</f>
        <v>0.55000000000000004</v>
      </c>
      <c r="AH29" s="6">
        <f t="shared" si="2"/>
        <v>0.8398500000000001</v>
      </c>
    </row>
    <row r="30" spans="5:34" x14ac:dyDescent="0.25">
      <c r="O30" s="22">
        <v>2</v>
      </c>
      <c r="P30" s="1" t="str">
        <f>VLOOKUP(O:O,US_City_COGS_Order_Composition[#All],2,FALSE)</f>
        <v>Cincinnati</v>
      </c>
      <c r="Q30" s="23">
        <f t="shared" si="3"/>
        <v>2</v>
      </c>
      <c r="R30" s="1" t="str">
        <f>VLOOKUP($Q30,'Menu and cost - Russia'!$B$3:$Q$29,MATCH(R$2,'Menu and cost - Russia'!$B$3:$Q$3,0),0)</f>
        <v>Appetizer</v>
      </c>
      <c r="S30" s="1" t="str">
        <f>VLOOKUP($Q30,'Menu and cost - Russia'!$B$3:$Q$29,MATCH(S$2,'Menu and cost - Russia'!$B$3:$Q$3,0),0)</f>
        <v>Salad B</v>
      </c>
      <c r="T30" s="5">
        <f>VLOOKUP($Q30,'Menu and cost - Russia'!$B$3:$Q$29,MATCH(T$2,'Menu and cost - Russia'!$B$3:$Q$3,0),0)*VLOOKUP(O30,US_City_COGS_Order_Composition[#All],MATCH("Coefficient for Price Calculation (comp. with Russia)",$A$2:$M$2,0))</f>
        <v>4.2</v>
      </c>
      <c r="U30" s="5">
        <f t="array" ref="U30">SUMPRODUCT(W30:AA30,_xlfn._xlws.FILTER(US_City_COGS_Order_Composition[[#All],[Dairy Products]:[Pantry]],US_City_COGS_Order_Composition[[#All],[ID City]]=O30))*V30</f>
        <v>2.2368000000000001</v>
      </c>
      <c r="V30" s="37">
        <f>VLOOKUP($Q30,'Menu and cost - Russia'!$B$3:$Q$29,MATCH(V$2,'Menu and cost - Russia'!$B$3:$Q$3,0),0)</f>
        <v>0.2</v>
      </c>
      <c r="W30" s="7">
        <f>VLOOKUP($Q30,'Menu and cost - Russia'!$B$3:$Q$29,MATCH(W$2,'Menu and cost - Russia'!$B$3:$Q$3,0),0)</f>
        <v>0</v>
      </c>
      <c r="X30" s="7">
        <f>VLOOKUP($Q30,'Menu and cost - Russia'!$B$3:$Q$29,MATCH(X$2,'Menu and cost - Russia'!$B$3:$Q$3,0),0)</f>
        <v>0.2</v>
      </c>
      <c r="Y30" s="7">
        <f>VLOOKUP($Q30,'Menu and cost - Russia'!$B$3:$Q$29,MATCH(Y$2,'Menu and cost - Russia'!$B$3:$Q$3,0),0)</f>
        <v>0.7</v>
      </c>
      <c r="Z30" s="7">
        <f>VLOOKUP($Q30,'Menu and cost - Russia'!$B$3:$Q$29,MATCH(Z$2,'Menu and cost - Russia'!$B$3:$Q$3,0),0)</f>
        <v>0</v>
      </c>
      <c r="AA30" s="7">
        <f>VLOOKUP($Q30,'Menu and cost - Russia'!$B$3:$Q$29,MATCH(AA$2,'Menu and cost - Russia'!$B$3:$Q$3,0),0)</f>
        <v>0.1</v>
      </c>
      <c r="AB30" s="7">
        <f t="shared" si="1"/>
        <v>0.99999999999999989</v>
      </c>
      <c r="AC30" s="9">
        <f>VLOOKUP($Q30,'Menu and cost - Russia'!$B$3:$Q$29,MATCH(AC$2,'Menu and cost - Russia'!$B$3:$Q$3,0),0)</f>
        <v>20</v>
      </c>
      <c r="AD30" s="8">
        <f>VLOOKUP($Q30,'Menu and cost - Russia'!$B$3:$Q$29,MATCH(AD$2,'Menu and cost - Russia'!$B$3:$Q$3,0),0)</f>
        <v>3</v>
      </c>
      <c r="AE30" s="8">
        <f>VLOOKUP($Q30,'Menu and cost - Russia'!$B$3:$Q$29,MATCH(AE$2,'Menu and cost - Russia'!$B$3:$Q$3,0),0)</f>
        <v>0.05</v>
      </c>
      <c r="AF30" s="16">
        <f>T30-U30-AE30*VLOOKUP(O30,US_City_COGS_Order_Composition[#All],MATCH("Labor Costs",$A$2:$M$2,0),0)</f>
        <v>1.4382000000000001</v>
      </c>
      <c r="AG30" s="39">
        <f t="array" ref="AG30">IFERROR(INDEX(US_City_COGS_Order_Composition[[Appetizer]:[Beverages]],O30,MATCH(R30,$J$2:$M$2,0)),"")</f>
        <v>0.55000000000000004</v>
      </c>
      <c r="AH30" s="6">
        <f t="shared" si="2"/>
        <v>0.7910100000000001</v>
      </c>
    </row>
    <row r="31" spans="5:34" x14ac:dyDescent="0.25">
      <c r="O31" s="22">
        <v>2</v>
      </c>
      <c r="P31" s="1" t="str">
        <f>VLOOKUP(O:O,US_City_COGS_Order_Composition[#All],2,FALSE)</f>
        <v>Cincinnati</v>
      </c>
      <c r="Q31" s="23">
        <f t="shared" si="3"/>
        <v>3</v>
      </c>
      <c r="R31" s="1" t="str">
        <f>VLOOKUP($Q31,'Menu and cost - Russia'!$B$3:$Q$29,MATCH(R$2,'Menu and cost - Russia'!$B$3:$Q$3,0),0)</f>
        <v>Appetizer</v>
      </c>
      <c r="S31" s="1" t="str">
        <f>VLOOKUP($Q31,'Menu and cost - Russia'!$B$3:$Q$29,MATCH(S$2,'Menu and cost - Russia'!$B$3:$Q$3,0),0)</f>
        <v>Salad C</v>
      </c>
      <c r="T31" s="5">
        <f>VLOOKUP($Q31,'Menu and cost - Russia'!$B$3:$Q$29,MATCH(T$2,'Menu and cost - Russia'!$B$3:$Q$3,0),0)*VLOOKUP(O31,US_City_COGS_Order_Composition[#All],MATCH("Coefficient for Price Calculation (comp. with Russia)",$A$2:$M$2,0))</f>
        <v>4.2</v>
      </c>
      <c r="U31" s="5">
        <f t="array" ref="U31">SUMPRODUCT(W31:AA31,_xlfn._xlws.FILTER(US_City_COGS_Order_Composition[[#All],[Dairy Products]:[Pantry]],US_City_COGS_Order_Composition[[#All],[ID City]]=O31))*V31</f>
        <v>2.3700000000000006</v>
      </c>
      <c r="V31" s="37">
        <f>VLOOKUP($Q31,'Menu and cost - Russia'!$B$3:$Q$29,MATCH(V$2,'Menu and cost - Russia'!$B$3:$Q$3,0),0)</f>
        <v>0.2</v>
      </c>
      <c r="W31" s="7">
        <f>VLOOKUP($Q31,'Menu and cost - Russia'!$B$3:$Q$29,MATCH(W$2,'Menu and cost - Russia'!$B$3:$Q$3,0),0)</f>
        <v>0</v>
      </c>
      <c r="X31" s="7">
        <f>VLOOKUP($Q31,'Menu and cost - Russia'!$B$3:$Q$29,MATCH(X$2,'Menu and cost - Russia'!$B$3:$Q$3,0),0)</f>
        <v>0.5</v>
      </c>
      <c r="Y31" s="7">
        <f>VLOOKUP($Q31,'Menu and cost - Russia'!$B$3:$Q$29,MATCH(Y$2,'Menu and cost - Russia'!$B$3:$Q$3,0),0)</f>
        <v>0.4</v>
      </c>
      <c r="Z31" s="7">
        <f>VLOOKUP($Q31,'Menu and cost - Russia'!$B$3:$Q$29,MATCH(Z$2,'Menu and cost - Russia'!$B$3:$Q$3,0),0)</f>
        <v>0</v>
      </c>
      <c r="AA31" s="7">
        <f>VLOOKUP($Q31,'Menu and cost - Russia'!$B$3:$Q$29,MATCH(AA$2,'Menu and cost - Russia'!$B$3:$Q$3,0),0)</f>
        <v>0.1</v>
      </c>
      <c r="AB31" s="7">
        <f t="shared" si="1"/>
        <v>1</v>
      </c>
      <c r="AC31" s="9">
        <f>VLOOKUP($Q31,'Menu and cost - Russia'!$B$3:$Q$29,MATCH(AC$2,'Menu and cost - Russia'!$B$3:$Q$3,0),0)</f>
        <v>20</v>
      </c>
      <c r="AD31" s="8">
        <f>VLOOKUP($Q31,'Menu and cost - Russia'!$B$3:$Q$29,MATCH(AD$2,'Menu and cost - Russia'!$B$3:$Q$3,0),0)</f>
        <v>3</v>
      </c>
      <c r="AE31" s="8">
        <f>VLOOKUP($Q31,'Menu and cost - Russia'!$B$3:$Q$29,MATCH(AE$2,'Menu and cost - Russia'!$B$3:$Q$3,0),0)</f>
        <v>0.05</v>
      </c>
      <c r="AF31" s="16">
        <f>T31-U31-AE31*VLOOKUP(O31,US_City_COGS_Order_Composition[#All],MATCH("Labor Costs",$A$2:$M$2,0),0)</f>
        <v>1.3049999999999997</v>
      </c>
      <c r="AG31" s="39">
        <f t="array" ref="AG31">IFERROR(INDEX(US_City_COGS_Order_Composition[[Appetizer]:[Beverages]],O31,MATCH(R31,$J$2:$M$2,0)),"")</f>
        <v>0.55000000000000004</v>
      </c>
      <c r="AH31" s="6">
        <f t="shared" si="2"/>
        <v>0.71774999999999989</v>
      </c>
    </row>
    <row r="32" spans="5:34" x14ac:dyDescent="0.25">
      <c r="O32" s="22">
        <v>2</v>
      </c>
      <c r="P32" s="1" t="str">
        <f>VLOOKUP(O:O,US_City_COGS_Order_Composition[#All],2,FALSE)</f>
        <v>Cincinnati</v>
      </c>
      <c r="Q32" s="23">
        <f t="shared" si="3"/>
        <v>4</v>
      </c>
      <c r="R32" s="1" t="str">
        <f>VLOOKUP($Q32,'Menu and cost - Russia'!$B$3:$Q$29,MATCH(R$2,'Menu and cost - Russia'!$B$3:$Q$3,0),0)</f>
        <v>Appetizer</v>
      </c>
      <c r="S32" s="1" t="str">
        <f>VLOOKUP($Q32,'Menu and cost - Russia'!$B$3:$Q$29,MATCH(S$2,'Menu and cost - Russia'!$B$3:$Q$3,0),0)</f>
        <v>Soup A</v>
      </c>
      <c r="T32" s="5">
        <f>VLOOKUP($Q32,'Menu and cost - Russia'!$B$3:$Q$29,MATCH(T$2,'Menu and cost - Russia'!$B$3:$Q$3,0),0)*VLOOKUP(O32,US_City_COGS_Order_Composition[#All],MATCH("Coefficient for Price Calculation (comp. with Russia)",$A$2:$M$2,0))</f>
        <v>2.8000000000000003</v>
      </c>
      <c r="U32" s="5">
        <f t="array" ref="U32">SUMPRODUCT(W32:AA32,_xlfn._xlws.FILTER(US_City_COGS_Order_Composition[[#All],[Dairy Products]:[Pantry]],US_City_COGS_Order_Composition[[#All],[ID City]]=O32))*V32</f>
        <v>1.5614000000000003</v>
      </c>
      <c r="V32" s="37">
        <f>VLOOKUP($Q32,'Menu and cost - Russia'!$B$3:$Q$29,MATCH(V$2,'Menu and cost - Russia'!$B$3:$Q$3,0),0)</f>
        <v>0.2</v>
      </c>
      <c r="W32" s="7">
        <f>VLOOKUP($Q32,'Menu and cost - Russia'!$B$3:$Q$29,MATCH(W$2,'Menu and cost - Russia'!$B$3:$Q$3,0),0)</f>
        <v>0.1</v>
      </c>
      <c r="X32" s="7">
        <f>VLOOKUP($Q32,'Menu and cost - Russia'!$B$3:$Q$29,MATCH(X$2,'Menu and cost - Russia'!$B$3:$Q$3,0),0)</f>
        <v>0</v>
      </c>
      <c r="Y32" s="7">
        <f>VLOOKUP($Q32,'Menu and cost - Russia'!$B$3:$Q$29,MATCH(Y$2,'Menu and cost - Russia'!$B$3:$Q$3,0),0)</f>
        <v>0.4</v>
      </c>
      <c r="Z32" s="7">
        <f>VLOOKUP($Q32,'Menu and cost - Russia'!$B$3:$Q$29,MATCH(Z$2,'Menu and cost - Russia'!$B$3:$Q$3,0),0)</f>
        <v>0.1</v>
      </c>
      <c r="AA32" s="7">
        <f>VLOOKUP($Q32,'Menu and cost - Russia'!$B$3:$Q$29,MATCH(AA$2,'Menu and cost - Russia'!$B$3:$Q$3,0),0)</f>
        <v>0.4</v>
      </c>
      <c r="AB32" s="7">
        <f t="shared" si="1"/>
        <v>1</v>
      </c>
      <c r="AC32" s="9">
        <f>VLOOKUP($Q32,'Menu and cost - Russia'!$B$3:$Q$29,MATCH(AC$2,'Menu and cost - Russia'!$B$3:$Q$3,0),0)</f>
        <v>60</v>
      </c>
      <c r="AD32" s="8">
        <f>VLOOKUP($Q32,'Menu and cost - Russia'!$B$3:$Q$29,MATCH(AD$2,'Menu and cost - Russia'!$B$3:$Q$3,0),0)</f>
        <v>1</v>
      </c>
      <c r="AE32" s="8">
        <f>VLOOKUP($Q32,'Menu and cost - Russia'!$B$3:$Q$29,MATCH(AE$2,'Menu and cost - Russia'!$B$3:$Q$3,0),0)</f>
        <v>1.6666666666666666E-2</v>
      </c>
      <c r="AF32" s="16">
        <f>T32-U32-AE32*VLOOKUP(O32,US_City_COGS_Order_Composition[#All],MATCH("Labor Costs",$A$2:$M$2,0),0)</f>
        <v>1.0635999999999999</v>
      </c>
      <c r="AG32" s="39">
        <f t="array" ref="AG32">IFERROR(INDEX(US_City_COGS_Order_Composition[[Appetizer]:[Beverages]],O32,MATCH(R32,$J$2:$M$2,0)),"")</f>
        <v>0.55000000000000004</v>
      </c>
      <c r="AH32" s="6">
        <f t="shared" si="2"/>
        <v>0.58497999999999994</v>
      </c>
    </row>
    <row r="33" spans="15:34" x14ac:dyDescent="0.25">
      <c r="O33" s="22">
        <v>2</v>
      </c>
      <c r="P33" s="1" t="str">
        <f>VLOOKUP(O:O,US_City_COGS_Order_Composition[#All],2,FALSE)</f>
        <v>Cincinnati</v>
      </c>
      <c r="Q33" s="23">
        <f t="shared" si="3"/>
        <v>5</v>
      </c>
      <c r="R33" s="1" t="str">
        <f>VLOOKUP($Q33,'Menu and cost - Russia'!$B$3:$Q$29,MATCH(R$2,'Menu and cost - Russia'!$B$3:$Q$3,0),0)</f>
        <v>Appetizer</v>
      </c>
      <c r="S33" s="1" t="str">
        <f>VLOOKUP($Q33,'Menu and cost - Russia'!$B$3:$Q$29,MATCH(S$2,'Menu and cost - Russia'!$B$3:$Q$3,0),0)</f>
        <v>Soup B</v>
      </c>
      <c r="T33" s="5">
        <f>VLOOKUP($Q33,'Menu and cost - Russia'!$B$3:$Q$29,MATCH(T$2,'Menu and cost - Russia'!$B$3:$Q$3,0),0)*VLOOKUP(O33,US_City_COGS_Order_Composition[#All],MATCH("Coefficient for Price Calculation (comp. with Russia)",$A$2:$M$2,0))</f>
        <v>2.8000000000000003</v>
      </c>
      <c r="U33" s="5">
        <f t="array" ref="U33">SUMPRODUCT(W33:AA33,_xlfn._xlws.FILTER(US_City_COGS_Order_Composition[[#All],[Dairy Products]:[Pantry]],US_City_COGS_Order_Composition[[#All],[ID City]]=O33))*V33</f>
        <v>1.7702</v>
      </c>
      <c r="V33" s="37">
        <f>VLOOKUP($Q33,'Menu and cost - Russia'!$B$3:$Q$29,MATCH(V$2,'Menu and cost - Russia'!$B$3:$Q$3,0),0)</f>
        <v>0.2</v>
      </c>
      <c r="W33" s="7">
        <f>VLOOKUP($Q33,'Menu and cost - Russia'!$B$3:$Q$29,MATCH(W$2,'Menu and cost - Russia'!$B$3:$Q$3,0),0)</f>
        <v>0.1</v>
      </c>
      <c r="X33" s="7">
        <f>VLOOKUP($Q33,'Menu and cost - Russia'!$B$3:$Q$29,MATCH(X$2,'Menu and cost - Russia'!$B$3:$Q$3,0),0)</f>
        <v>0.2</v>
      </c>
      <c r="Y33" s="7">
        <f>VLOOKUP($Q33,'Menu and cost - Russia'!$B$3:$Q$29,MATCH(Y$2,'Menu and cost - Russia'!$B$3:$Q$3,0),0)</f>
        <v>0.3</v>
      </c>
      <c r="Z33" s="7">
        <f>VLOOKUP($Q33,'Menu and cost - Russia'!$B$3:$Q$29,MATCH(Z$2,'Menu and cost - Russia'!$B$3:$Q$3,0),0)</f>
        <v>0.1</v>
      </c>
      <c r="AA33" s="7">
        <f>VLOOKUP($Q33,'Menu and cost - Russia'!$B$3:$Q$29,MATCH(AA$2,'Menu and cost - Russia'!$B$3:$Q$3,0),0)</f>
        <v>0.3</v>
      </c>
      <c r="AB33" s="7">
        <f t="shared" si="1"/>
        <v>1</v>
      </c>
      <c r="AC33" s="9">
        <f>VLOOKUP($Q33,'Menu and cost - Russia'!$B$3:$Q$29,MATCH(AC$2,'Menu and cost - Russia'!$B$3:$Q$3,0),0)</f>
        <v>60</v>
      </c>
      <c r="AD33" s="8">
        <f>VLOOKUP($Q33,'Menu and cost - Russia'!$B$3:$Q$29,MATCH(AD$2,'Menu and cost - Russia'!$B$3:$Q$3,0),0)</f>
        <v>1</v>
      </c>
      <c r="AE33" s="8">
        <f>VLOOKUP($Q33,'Menu and cost - Russia'!$B$3:$Q$29,MATCH(AE$2,'Menu and cost - Russia'!$B$3:$Q$3,0),0)</f>
        <v>1.6666666666666666E-2</v>
      </c>
      <c r="AF33" s="16">
        <f>T33-U33-AE33*VLOOKUP(O33,US_City_COGS_Order_Composition[#All],MATCH("Labor Costs",$A$2:$M$2,0),0)</f>
        <v>0.85480000000000023</v>
      </c>
      <c r="AG33" s="39">
        <f t="array" ref="AG33">IFERROR(INDEX(US_City_COGS_Order_Composition[[Appetizer]:[Beverages]],O33,MATCH(R33,$J$2:$M$2,0)),"")</f>
        <v>0.55000000000000004</v>
      </c>
      <c r="AH33" s="6">
        <f t="shared" si="2"/>
        <v>0.47014000000000017</v>
      </c>
    </row>
    <row r="34" spans="15:34" x14ac:dyDescent="0.25">
      <c r="O34" s="22">
        <v>2</v>
      </c>
      <c r="P34" s="1" t="str">
        <f>VLOOKUP(O:O,US_City_COGS_Order_Composition[#All],2,FALSE)</f>
        <v>Cincinnati</v>
      </c>
      <c r="Q34" s="23">
        <f t="shared" si="3"/>
        <v>6</v>
      </c>
      <c r="R34" s="1" t="str">
        <f>VLOOKUP($Q34,'Menu and cost - Russia'!$B$3:$Q$29,MATCH(R$2,'Menu and cost - Russia'!$B$3:$Q$3,0),0)</f>
        <v>Appetizer</v>
      </c>
      <c r="S34" s="1" t="str">
        <f>VLOOKUP($Q34,'Menu and cost - Russia'!$B$3:$Q$29,MATCH(S$2,'Menu and cost - Russia'!$B$3:$Q$3,0),0)</f>
        <v>Pirozhok A</v>
      </c>
      <c r="T34" s="5">
        <f>VLOOKUP($Q34,'Menu and cost - Russia'!$B$3:$Q$29,MATCH(T$2,'Menu and cost - Russia'!$B$3:$Q$3,0),0)*VLOOKUP(O34,US_City_COGS_Order_Composition[#All],MATCH("Coefficient for Price Calculation (comp. with Russia)",$A$2:$M$2,0))</f>
        <v>1.4000000000000001</v>
      </c>
      <c r="U34" s="5">
        <f t="array" ref="U34">SUMPRODUCT(W34:AA34,_xlfn._xlws.FILTER(US_City_COGS_Order_Composition[[#All],[Dairy Products]:[Pantry]],US_City_COGS_Order_Composition[[#All],[ID City]]=O34))*V34</f>
        <v>0.99460000000000004</v>
      </c>
      <c r="V34" s="37">
        <f>VLOOKUP($Q34,'Menu and cost - Russia'!$B$3:$Q$29,MATCH(V$2,'Menu and cost - Russia'!$B$3:$Q$3,0),0)</f>
        <v>0.1</v>
      </c>
      <c r="W34" s="7">
        <f>VLOOKUP($Q34,'Menu and cost - Russia'!$B$3:$Q$29,MATCH(W$2,'Menu and cost - Russia'!$B$3:$Q$3,0),0)</f>
        <v>0.1</v>
      </c>
      <c r="X34" s="7">
        <f>VLOOKUP($Q34,'Menu and cost - Russia'!$B$3:$Q$29,MATCH(X$2,'Menu and cost - Russia'!$B$3:$Q$3,0),0)</f>
        <v>0</v>
      </c>
      <c r="Y34" s="7">
        <f>VLOOKUP($Q34,'Menu and cost - Russia'!$B$3:$Q$29,MATCH(Y$2,'Menu and cost - Russia'!$B$3:$Q$3,0),0)</f>
        <v>0.75</v>
      </c>
      <c r="Z34" s="7">
        <f>VLOOKUP($Q34,'Menu and cost - Russia'!$B$3:$Q$29,MATCH(Z$2,'Menu and cost - Russia'!$B$3:$Q$3,0),0)</f>
        <v>0.05</v>
      </c>
      <c r="AA34" s="7">
        <f>VLOOKUP($Q34,'Menu and cost - Russia'!$B$3:$Q$29,MATCH(AA$2,'Menu and cost - Russia'!$B$3:$Q$3,0),0)</f>
        <v>0.1</v>
      </c>
      <c r="AB34" s="7">
        <f t="shared" si="1"/>
        <v>1</v>
      </c>
      <c r="AC34" s="9">
        <f>VLOOKUP($Q34,'Menu and cost - Russia'!$B$3:$Q$29,MATCH(AC$2,'Menu and cost - Russia'!$B$3:$Q$3,0),0)</f>
        <v>30</v>
      </c>
      <c r="AD34" s="8">
        <f>VLOOKUP($Q34,'Menu and cost - Russia'!$B$3:$Q$29,MATCH(AD$2,'Menu and cost - Russia'!$B$3:$Q$3,0),0)</f>
        <v>2</v>
      </c>
      <c r="AE34" s="8">
        <f>VLOOKUP($Q34,'Menu and cost - Russia'!$B$3:$Q$29,MATCH(AE$2,'Menu and cost - Russia'!$B$3:$Q$3,0),0)</f>
        <v>3.3333333333333333E-2</v>
      </c>
      <c r="AF34" s="16">
        <f>T34-U34-AE34*VLOOKUP(O34,US_City_COGS_Order_Composition[#All],MATCH("Labor Costs",$A$2:$M$2,0),0)</f>
        <v>5.5400000000000116E-2</v>
      </c>
      <c r="AG34" s="39">
        <f t="array" ref="AG34">IFERROR(INDEX(US_City_COGS_Order_Composition[[Appetizer]:[Beverages]],O34,MATCH(R34,$J$2:$M$2,0)),"")</f>
        <v>0.55000000000000004</v>
      </c>
      <c r="AH34" s="6">
        <f t="shared" si="2"/>
        <v>3.0470000000000066E-2</v>
      </c>
    </row>
    <row r="35" spans="15:34" x14ac:dyDescent="0.25">
      <c r="O35" s="22">
        <v>2</v>
      </c>
      <c r="P35" s="1" t="str">
        <f>VLOOKUP(O:O,US_City_COGS_Order_Composition[#All],2,FALSE)</f>
        <v>Cincinnati</v>
      </c>
      <c r="Q35" s="23">
        <f t="shared" si="3"/>
        <v>7</v>
      </c>
      <c r="R35" s="1" t="str">
        <f>VLOOKUP($Q35,'Menu and cost - Russia'!$B$3:$Q$29,MATCH(R$2,'Menu and cost - Russia'!$B$3:$Q$3,0),0)</f>
        <v>Appetizer</v>
      </c>
      <c r="S35" s="1" t="str">
        <f>VLOOKUP($Q35,'Menu and cost - Russia'!$B$3:$Q$29,MATCH(S$2,'Menu and cost - Russia'!$B$3:$Q$3,0),0)</f>
        <v>Pirozhok B</v>
      </c>
      <c r="T35" s="5">
        <f>VLOOKUP($Q35,'Menu and cost - Russia'!$B$3:$Q$29,MATCH(T$2,'Menu and cost - Russia'!$B$3:$Q$3,0),0)*VLOOKUP(O35,US_City_COGS_Order_Composition[#All],MATCH("Coefficient for Price Calculation (comp. with Russia)",$A$2:$M$2,0))</f>
        <v>1.4000000000000001</v>
      </c>
      <c r="U35" s="5">
        <f t="array" ref="U35">SUMPRODUCT(W35:AA35,_xlfn._xlws.FILTER(US_City_COGS_Order_Composition[[#All],[Dairy Products]:[Pantry]],US_City_COGS_Order_Composition[[#All],[ID City]]=O35))*V35</f>
        <v>1.1056000000000001</v>
      </c>
      <c r="V35" s="37">
        <f>VLOOKUP($Q35,'Menu and cost - Russia'!$B$3:$Q$29,MATCH(V$2,'Menu and cost - Russia'!$B$3:$Q$3,0),0)</f>
        <v>0.1</v>
      </c>
      <c r="W35" s="7">
        <f>VLOOKUP($Q35,'Menu and cost - Russia'!$B$3:$Q$29,MATCH(W$2,'Menu and cost - Russia'!$B$3:$Q$3,0),0)</f>
        <v>0.1</v>
      </c>
      <c r="X35" s="7">
        <f>VLOOKUP($Q35,'Menu and cost - Russia'!$B$3:$Q$29,MATCH(X$2,'Menu and cost - Russia'!$B$3:$Q$3,0),0)</f>
        <v>0.5</v>
      </c>
      <c r="Y35" s="7">
        <f>VLOOKUP($Q35,'Menu and cost - Russia'!$B$3:$Q$29,MATCH(Y$2,'Menu and cost - Russia'!$B$3:$Q$3,0),0)</f>
        <v>0.25</v>
      </c>
      <c r="Z35" s="7">
        <f>VLOOKUP($Q35,'Menu and cost - Russia'!$B$3:$Q$29,MATCH(Z$2,'Menu and cost - Russia'!$B$3:$Q$3,0),0)</f>
        <v>0.05</v>
      </c>
      <c r="AA35" s="7">
        <f>VLOOKUP($Q35,'Menu and cost - Russia'!$B$3:$Q$29,MATCH(AA$2,'Menu and cost - Russia'!$B$3:$Q$3,0),0)</f>
        <v>0.1</v>
      </c>
      <c r="AB35" s="7">
        <f t="shared" si="1"/>
        <v>1</v>
      </c>
      <c r="AC35" s="9">
        <f>VLOOKUP($Q35,'Menu and cost - Russia'!$B$3:$Q$29,MATCH(AC$2,'Menu and cost - Russia'!$B$3:$Q$3,0),0)</f>
        <v>30</v>
      </c>
      <c r="AD35" s="8">
        <f>VLOOKUP($Q35,'Menu and cost - Russia'!$B$3:$Q$29,MATCH(AD$2,'Menu and cost - Russia'!$B$3:$Q$3,0),0)</f>
        <v>2</v>
      </c>
      <c r="AE35" s="8">
        <f>VLOOKUP($Q35,'Menu and cost - Russia'!$B$3:$Q$29,MATCH(AE$2,'Menu and cost - Russia'!$B$3:$Q$3,0),0)</f>
        <v>3.3333333333333333E-2</v>
      </c>
      <c r="AF35" s="16">
        <f>T35-U35-AE35*VLOOKUP(O35,US_City_COGS_Order_Composition[#All],MATCH("Labor Costs",$A$2:$M$2,0),0)</f>
        <v>-5.5599999999999983E-2</v>
      </c>
      <c r="AG35" s="39">
        <f t="array" ref="AG35">IFERROR(INDEX(US_City_COGS_Order_Composition[[Appetizer]:[Beverages]],O35,MATCH(R35,$J$2:$M$2,0)),"")</f>
        <v>0.55000000000000004</v>
      </c>
      <c r="AH35" s="6">
        <f t="shared" si="2"/>
        <v>-3.0579999999999993E-2</v>
      </c>
    </row>
    <row r="36" spans="15:34" x14ac:dyDescent="0.25">
      <c r="O36" s="22">
        <v>2</v>
      </c>
      <c r="P36" s="1" t="str">
        <f>VLOOKUP(O:O,US_City_COGS_Order_Composition[#All],2,FALSE)</f>
        <v>Cincinnati</v>
      </c>
      <c r="Q36" s="23">
        <f t="shared" si="3"/>
        <v>8</v>
      </c>
      <c r="R36" s="1" t="str">
        <f>VLOOKUP($Q36,'Menu and cost - Russia'!$B$3:$Q$29,MATCH(R$2,'Menu and cost - Russia'!$B$3:$Q$3,0),0)</f>
        <v>Entry</v>
      </c>
      <c r="S36" s="1" t="str">
        <f>VLOOKUP($Q36,'Menu and cost - Russia'!$B$3:$Q$29,MATCH(S$2,'Menu and cost - Russia'!$B$3:$Q$3,0),0)</f>
        <v>Blin A</v>
      </c>
      <c r="T36" s="5">
        <f>VLOOKUP($Q36,'Menu and cost - Russia'!$B$3:$Q$29,MATCH(T$2,'Menu and cost - Russia'!$B$3:$Q$3,0),0)*VLOOKUP(O36,US_City_COGS_Order_Composition[#All],MATCH("Coefficient for Price Calculation (comp. with Russia)",$A$2:$M$2,0))</f>
        <v>4.2</v>
      </c>
      <c r="U36" s="5">
        <f t="array" ref="U36">SUMPRODUCT(W36:AA36,_xlfn._xlws.FILTER(US_City_COGS_Order_Composition[[#All],[Dairy Products]:[Pantry]],US_City_COGS_Order_Composition[[#All],[ID City]]=O36))*V36</f>
        <v>1.9892000000000001</v>
      </c>
      <c r="V36" s="37">
        <f>VLOOKUP($Q36,'Menu and cost - Russia'!$B$3:$Q$29,MATCH(V$2,'Menu and cost - Russia'!$B$3:$Q$3,0),0)</f>
        <v>0.2</v>
      </c>
      <c r="W36" s="7">
        <f>VLOOKUP($Q36,'Menu and cost - Russia'!$B$3:$Q$29,MATCH(W$2,'Menu and cost - Russia'!$B$3:$Q$3,0),0)</f>
        <v>0.1</v>
      </c>
      <c r="X36" s="7">
        <f>VLOOKUP($Q36,'Menu and cost - Russia'!$B$3:$Q$29,MATCH(X$2,'Menu and cost - Russia'!$B$3:$Q$3,0),0)</f>
        <v>0</v>
      </c>
      <c r="Y36" s="7">
        <f>VLOOKUP($Q36,'Menu and cost - Russia'!$B$3:$Q$29,MATCH(Y$2,'Menu and cost - Russia'!$B$3:$Q$3,0),0)</f>
        <v>0.75</v>
      </c>
      <c r="Z36" s="7">
        <f>VLOOKUP($Q36,'Menu and cost - Russia'!$B$3:$Q$29,MATCH(Z$2,'Menu and cost - Russia'!$B$3:$Q$3,0),0)</f>
        <v>0.05</v>
      </c>
      <c r="AA36" s="7">
        <f>VLOOKUP($Q36,'Menu and cost - Russia'!$B$3:$Q$29,MATCH(AA$2,'Menu and cost - Russia'!$B$3:$Q$3,0),0)</f>
        <v>0.1</v>
      </c>
      <c r="AB36" s="7">
        <f t="shared" si="1"/>
        <v>1</v>
      </c>
      <c r="AC36" s="9">
        <f>VLOOKUP($Q36,'Menu and cost - Russia'!$B$3:$Q$29,MATCH(AC$2,'Menu and cost - Russia'!$B$3:$Q$3,0),0)</f>
        <v>15</v>
      </c>
      <c r="AD36" s="8">
        <f>VLOOKUP($Q36,'Menu and cost - Russia'!$B$3:$Q$29,MATCH(AD$2,'Menu and cost - Russia'!$B$3:$Q$3,0),0)</f>
        <v>4</v>
      </c>
      <c r="AE36" s="8">
        <f>VLOOKUP($Q36,'Menu and cost - Russia'!$B$3:$Q$29,MATCH(AE$2,'Menu and cost - Russia'!$B$3:$Q$3,0),0)</f>
        <v>6.6666666666666666E-2</v>
      </c>
      <c r="AF36" s="16">
        <f>T36-U36-AE36*VLOOKUP(O36,US_City_COGS_Order_Composition[#All],MATCH("Labor Costs",$A$2:$M$2,0),0)</f>
        <v>1.5107999999999999</v>
      </c>
      <c r="AG36" s="39">
        <f t="array" ref="AG36">IFERROR(INDEX(US_City_COGS_Order_Composition[[Appetizer]:[Beverages]],O36,MATCH(R36,$J$2:$M$2,0)),"")</f>
        <v>0.6</v>
      </c>
      <c r="AH36" s="6">
        <f t="shared" si="2"/>
        <v>0.90647999999999995</v>
      </c>
    </row>
    <row r="37" spans="15:34" x14ac:dyDescent="0.25">
      <c r="O37" s="22">
        <v>2</v>
      </c>
      <c r="P37" s="1" t="str">
        <f>VLOOKUP(O:O,US_City_COGS_Order_Composition[#All],2,FALSE)</f>
        <v>Cincinnati</v>
      </c>
      <c r="Q37" s="23">
        <f t="shared" si="3"/>
        <v>9</v>
      </c>
      <c r="R37" s="1" t="str">
        <f>VLOOKUP($Q37,'Menu and cost - Russia'!$B$3:$Q$29,MATCH(R$2,'Menu and cost - Russia'!$B$3:$Q$3,0),0)</f>
        <v>Entry</v>
      </c>
      <c r="S37" s="1" t="str">
        <f>VLOOKUP($Q37,'Menu and cost - Russia'!$B$3:$Q$29,MATCH(S$2,'Menu and cost - Russia'!$B$3:$Q$3,0),0)</f>
        <v>Blin B</v>
      </c>
      <c r="T37" s="5">
        <f>VLOOKUP($Q37,'Menu and cost - Russia'!$B$3:$Q$29,MATCH(T$2,'Menu and cost - Russia'!$B$3:$Q$3,0),0)*VLOOKUP(O37,US_City_COGS_Order_Composition[#All],MATCH("Coefficient for Price Calculation (comp. with Russia)",$A$2:$M$2,0))</f>
        <v>4.2</v>
      </c>
      <c r="U37" s="5">
        <f t="array" ref="U37">SUMPRODUCT(W37:AA37,_xlfn._xlws.FILTER(US_City_COGS_Order_Composition[[#All],[Dairy Products]:[Pantry]],US_City_COGS_Order_Composition[[#All],[ID City]]=O37))*V37</f>
        <v>2.7108000000000003</v>
      </c>
      <c r="V37" s="37">
        <f>VLOOKUP($Q37,'Menu and cost - Russia'!$B$3:$Q$29,MATCH(V$2,'Menu and cost - Russia'!$B$3:$Q$3,0),0)</f>
        <v>0.3</v>
      </c>
      <c r="W37" s="7">
        <f>VLOOKUP($Q37,'Menu and cost - Russia'!$B$3:$Q$29,MATCH(W$2,'Menu and cost - Russia'!$B$3:$Q$3,0),0)</f>
        <v>0.3</v>
      </c>
      <c r="X37" s="7">
        <f>VLOOKUP($Q37,'Menu and cost - Russia'!$B$3:$Q$29,MATCH(X$2,'Menu and cost - Russia'!$B$3:$Q$3,0),0)</f>
        <v>0</v>
      </c>
      <c r="Y37" s="7">
        <f>VLOOKUP($Q37,'Menu and cost - Russia'!$B$3:$Q$29,MATCH(Y$2,'Menu and cost - Russia'!$B$3:$Q$3,0),0)</f>
        <v>0.55000000000000004</v>
      </c>
      <c r="Z37" s="7">
        <f>VLOOKUP($Q37,'Menu and cost - Russia'!$B$3:$Q$29,MATCH(Z$2,'Menu and cost - Russia'!$B$3:$Q$3,0),0)</f>
        <v>0.05</v>
      </c>
      <c r="AA37" s="7">
        <f>VLOOKUP($Q37,'Menu and cost - Russia'!$B$3:$Q$29,MATCH(AA$2,'Menu and cost - Russia'!$B$3:$Q$3,0),0)</f>
        <v>0.1</v>
      </c>
      <c r="AB37" s="7">
        <f t="shared" si="1"/>
        <v>1.0000000000000002</v>
      </c>
      <c r="AC37" s="9">
        <f>VLOOKUP($Q37,'Menu and cost - Russia'!$B$3:$Q$29,MATCH(AC$2,'Menu and cost - Russia'!$B$3:$Q$3,0),0)</f>
        <v>15</v>
      </c>
      <c r="AD37" s="8">
        <f>VLOOKUP($Q37,'Menu and cost - Russia'!$B$3:$Q$29,MATCH(AD$2,'Menu and cost - Russia'!$B$3:$Q$3,0),0)</f>
        <v>4</v>
      </c>
      <c r="AE37" s="8">
        <f>VLOOKUP($Q37,'Menu and cost - Russia'!$B$3:$Q$29,MATCH(AE$2,'Menu and cost - Russia'!$B$3:$Q$3,0),0)</f>
        <v>6.6666666666666666E-2</v>
      </c>
      <c r="AF37" s="16">
        <f>T37-U37-AE37*VLOOKUP(O37,US_City_COGS_Order_Composition[#All],MATCH("Labor Costs",$A$2:$M$2,0),0)</f>
        <v>0.7891999999999999</v>
      </c>
      <c r="AG37" s="39">
        <f t="array" ref="AG37">IFERROR(INDEX(US_City_COGS_Order_Composition[[Appetizer]:[Beverages]],O37,MATCH(R37,$J$2:$M$2,0)),"")</f>
        <v>0.6</v>
      </c>
      <c r="AH37" s="6">
        <f t="shared" si="2"/>
        <v>0.47351999999999994</v>
      </c>
    </row>
    <row r="38" spans="15:34" x14ac:dyDescent="0.25">
      <c r="O38" s="22">
        <v>2</v>
      </c>
      <c r="P38" s="1" t="str">
        <f>VLOOKUP(O:O,US_City_COGS_Order_Composition[#All],2,FALSE)</f>
        <v>Cincinnati</v>
      </c>
      <c r="Q38" s="23">
        <f t="shared" si="3"/>
        <v>10</v>
      </c>
      <c r="R38" s="1" t="str">
        <f>VLOOKUP($Q38,'Menu and cost - Russia'!$B$3:$Q$29,MATCH(R$2,'Menu and cost - Russia'!$B$3:$Q$3,0),0)</f>
        <v>Entry</v>
      </c>
      <c r="S38" s="1" t="str">
        <f>VLOOKUP($Q38,'Menu and cost - Russia'!$B$3:$Q$29,MATCH(S$2,'Menu and cost - Russia'!$B$3:$Q$3,0),0)</f>
        <v>Blin C</v>
      </c>
      <c r="T38" s="5">
        <f>VLOOKUP($Q38,'Menu and cost - Russia'!$B$3:$Q$29,MATCH(T$2,'Menu and cost - Russia'!$B$3:$Q$3,0),0)*VLOOKUP(O38,US_City_COGS_Order_Composition[#All],MATCH("Coefficient for Price Calculation (comp. with Russia)",$A$2:$M$2,0))</f>
        <v>4.2</v>
      </c>
      <c r="U38" s="5">
        <f t="array" ref="U38">SUMPRODUCT(W38:AA38,_xlfn._xlws.FILTER(US_City_COGS_Order_Composition[[#All],[Dairy Products]:[Pantry]],US_City_COGS_Order_Composition[[#All],[ID City]]=O38))*V38</f>
        <v>3.1503000000000001</v>
      </c>
      <c r="V38" s="37">
        <f>VLOOKUP($Q38,'Menu and cost - Russia'!$B$3:$Q$29,MATCH(V$2,'Menu and cost - Russia'!$B$3:$Q$3,0),0)</f>
        <v>0.3</v>
      </c>
      <c r="W38" s="7">
        <f>VLOOKUP($Q38,'Menu and cost - Russia'!$B$3:$Q$29,MATCH(W$2,'Menu and cost - Russia'!$B$3:$Q$3,0),0)</f>
        <v>0.1</v>
      </c>
      <c r="X38" s="7">
        <f>VLOOKUP($Q38,'Menu and cost - Russia'!$B$3:$Q$29,MATCH(X$2,'Menu and cost - Russia'!$B$3:$Q$3,0),0)</f>
        <v>0.25</v>
      </c>
      <c r="Y38" s="7">
        <f>VLOOKUP($Q38,'Menu and cost - Russia'!$B$3:$Q$29,MATCH(Y$2,'Menu and cost - Russia'!$B$3:$Q$3,0),0)</f>
        <v>0.5</v>
      </c>
      <c r="Z38" s="7">
        <f>VLOOKUP($Q38,'Menu and cost - Russia'!$B$3:$Q$29,MATCH(Z$2,'Menu and cost - Russia'!$B$3:$Q$3,0),0)</f>
        <v>0.05</v>
      </c>
      <c r="AA38" s="7">
        <f>VLOOKUP($Q38,'Menu and cost - Russia'!$B$3:$Q$29,MATCH(AA$2,'Menu and cost - Russia'!$B$3:$Q$3,0),0)</f>
        <v>0.1</v>
      </c>
      <c r="AB38" s="7">
        <f t="shared" si="1"/>
        <v>1</v>
      </c>
      <c r="AC38" s="9">
        <f>VLOOKUP($Q38,'Menu and cost - Russia'!$B$3:$Q$29,MATCH(AC$2,'Menu and cost - Russia'!$B$3:$Q$3,0),0)</f>
        <v>15</v>
      </c>
      <c r="AD38" s="8">
        <f>VLOOKUP($Q38,'Menu and cost - Russia'!$B$3:$Q$29,MATCH(AD$2,'Menu and cost - Russia'!$B$3:$Q$3,0),0)</f>
        <v>4</v>
      </c>
      <c r="AE38" s="8">
        <f>VLOOKUP($Q38,'Menu and cost - Russia'!$B$3:$Q$29,MATCH(AE$2,'Menu and cost - Russia'!$B$3:$Q$3,0),0)</f>
        <v>6.6666666666666666E-2</v>
      </c>
      <c r="AF38" s="16">
        <f>T38-U38-AE38*VLOOKUP(O38,US_City_COGS_Order_Composition[#All],MATCH("Labor Costs",$A$2:$M$2,0),0)</f>
        <v>0.34970000000000012</v>
      </c>
      <c r="AG38" s="39">
        <f t="array" ref="AG38">IFERROR(INDEX(US_City_COGS_Order_Composition[[Appetizer]:[Beverages]],O38,MATCH(R38,$J$2:$M$2,0)),"")</f>
        <v>0.6</v>
      </c>
      <c r="AH38" s="6">
        <f t="shared" si="2"/>
        <v>0.20982000000000006</v>
      </c>
    </row>
    <row r="39" spans="15:34" x14ac:dyDescent="0.25">
      <c r="O39" s="22">
        <v>2</v>
      </c>
      <c r="P39" s="1" t="str">
        <f>VLOOKUP(O:O,US_City_COGS_Order_Composition[#All],2,FALSE)</f>
        <v>Cincinnati</v>
      </c>
      <c r="Q39" s="23">
        <f t="shared" si="3"/>
        <v>11</v>
      </c>
      <c r="R39" s="1" t="str">
        <f>VLOOKUP($Q39,'Menu and cost - Russia'!$B$3:$Q$29,MATCH(R$2,'Menu and cost - Russia'!$B$3:$Q$3,0),0)</f>
        <v>Entry</v>
      </c>
      <c r="S39" s="1" t="str">
        <f>VLOOKUP($Q39,'Menu and cost - Russia'!$B$3:$Q$29,MATCH(S$2,'Menu and cost - Russia'!$B$3:$Q$3,0),0)</f>
        <v>Blin D</v>
      </c>
      <c r="T39" s="5">
        <f>VLOOKUP($Q39,'Menu and cost - Russia'!$B$3:$Q$29,MATCH(T$2,'Menu and cost - Russia'!$B$3:$Q$3,0),0)*VLOOKUP(O39,US_City_COGS_Order_Composition[#All],MATCH("Coefficient for Price Calculation (comp. with Russia)",$A$2:$M$2,0))</f>
        <v>4.2</v>
      </c>
      <c r="U39" s="5">
        <f t="array" ref="U39">SUMPRODUCT(W39:AA39,_xlfn._xlws.FILTER(US_City_COGS_Order_Composition[[#All],[Dairy Products]:[Pantry]],US_City_COGS_Order_Composition[[#All],[ID City]]=O39))*V39</f>
        <v>2.0758000000000005</v>
      </c>
      <c r="V39" s="37">
        <f>VLOOKUP($Q39,'Menu and cost - Russia'!$B$3:$Q$29,MATCH(V$2,'Menu and cost - Russia'!$B$3:$Q$3,0),0)</f>
        <v>0.2</v>
      </c>
      <c r="W39" s="7">
        <f>VLOOKUP($Q39,'Menu and cost - Russia'!$B$3:$Q$29,MATCH(W$2,'Menu and cost - Russia'!$B$3:$Q$3,0),0)</f>
        <v>0.2</v>
      </c>
      <c r="X39" s="7">
        <f>VLOOKUP($Q39,'Menu and cost - Russia'!$B$3:$Q$29,MATCH(X$2,'Menu and cost - Russia'!$B$3:$Q$3,0),0)</f>
        <v>0.4</v>
      </c>
      <c r="Y39" s="7">
        <f>VLOOKUP($Q39,'Menu and cost - Russia'!$B$3:$Q$29,MATCH(Y$2,'Menu and cost - Russia'!$B$3:$Q$3,0),0)</f>
        <v>0.25</v>
      </c>
      <c r="Z39" s="7">
        <f>VLOOKUP($Q39,'Menu and cost - Russia'!$B$3:$Q$29,MATCH(Z$2,'Menu and cost - Russia'!$B$3:$Q$3,0),0)</f>
        <v>0.05</v>
      </c>
      <c r="AA39" s="7">
        <f>VLOOKUP($Q39,'Menu and cost - Russia'!$B$3:$Q$29,MATCH(AA$2,'Menu and cost - Russia'!$B$3:$Q$3,0),0)</f>
        <v>0.1</v>
      </c>
      <c r="AB39" s="7">
        <f t="shared" si="1"/>
        <v>1.0000000000000002</v>
      </c>
      <c r="AC39" s="9">
        <f>VLOOKUP($Q39,'Menu and cost - Russia'!$B$3:$Q$29,MATCH(AC$2,'Menu and cost - Russia'!$B$3:$Q$3,0),0)</f>
        <v>10</v>
      </c>
      <c r="AD39" s="8">
        <f>VLOOKUP($Q39,'Menu and cost - Russia'!$B$3:$Q$29,MATCH(AD$2,'Menu and cost - Russia'!$B$3:$Q$3,0),0)</f>
        <v>6</v>
      </c>
      <c r="AE39" s="8">
        <f>VLOOKUP($Q39,'Menu and cost - Russia'!$B$3:$Q$29,MATCH(AE$2,'Menu and cost - Russia'!$B$3:$Q$3,0),0)</f>
        <v>0.1</v>
      </c>
      <c r="AF39" s="16">
        <f>T39-U39-AE39*VLOOKUP(O39,US_City_COGS_Order_Composition[#All],MATCH("Labor Costs",$A$2:$M$2,0),0)</f>
        <v>1.0741999999999996</v>
      </c>
      <c r="AG39" s="39">
        <f t="array" ref="AG39">IFERROR(INDEX(US_City_COGS_Order_Composition[[Appetizer]:[Beverages]],O39,MATCH(R39,$J$2:$M$2,0)),"")</f>
        <v>0.6</v>
      </c>
      <c r="AH39" s="6">
        <f t="shared" si="2"/>
        <v>0.64451999999999976</v>
      </c>
    </row>
    <row r="40" spans="15:34" x14ac:dyDescent="0.25">
      <c r="O40" s="22">
        <v>2</v>
      </c>
      <c r="P40" s="1" t="str">
        <f>VLOOKUP(O:O,US_City_COGS_Order_Composition[#All],2,FALSE)</f>
        <v>Cincinnati</v>
      </c>
      <c r="Q40" s="23">
        <f t="shared" si="3"/>
        <v>12</v>
      </c>
      <c r="R40" s="1" t="str">
        <f>VLOOKUP($Q40,'Menu and cost - Russia'!$B$3:$Q$29,MATCH(R$2,'Menu and cost - Russia'!$B$3:$Q$3,0),0)</f>
        <v>Entry</v>
      </c>
      <c r="S40" s="1" t="str">
        <f>VLOOKUP($Q40,'Menu and cost - Russia'!$B$3:$Q$29,MATCH(S$2,'Menu and cost - Russia'!$B$3:$Q$3,0),0)</f>
        <v>Blin E</v>
      </c>
      <c r="T40" s="5">
        <f>VLOOKUP($Q40,'Menu and cost - Russia'!$B$3:$Q$29,MATCH(T$2,'Menu and cost - Russia'!$B$3:$Q$3,0),0)*VLOOKUP(O40,US_City_COGS_Order_Composition[#All],MATCH("Coefficient for Price Calculation (comp. with Russia)",$A$2:$M$2,0))</f>
        <v>5.6000000000000005</v>
      </c>
      <c r="U40" s="5">
        <f t="array" ref="U40">SUMPRODUCT(W40:AA40,_xlfn._xlws.FILTER(US_City_COGS_Order_Composition[[#All],[Dairy Products]:[Pantry]],US_City_COGS_Order_Composition[[#All],[ID City]]=O40))*V40</f>
        <v>3.2469000000000001</v>
      </c>
      <c r="V40" s="37">
        <f>VLOOKUP($Q40,'Menu and cost - Russia'!$B$3:$Q$29,MATCH(V$2,'Menu and cost - Russia'!$B$3:$Q$3,0),0)</f>
        <v>0.3</v>
      </c>
      <c r="W40" s="7">
        <f>VLOOKUP($Q40,'Menu and cost - Russia'!$B$3:$Q$29,MATCH(W$2,'Menu and cost - Russia'!$B$3:$Q$3,0),0)</f>
        <v>0.2</v>
      </c>
      <c r="X40" s="7">
        <f>VLOOKUP($Q40,'Menu and cost - Russia'!$B$3:$Q$29,MATCH(X$2,'Menu and cost - Russia'!$B$3:$Q$3,0),0)</f>
        <v>0.6</v>
      </c>
      <c r="Y40" s="7">
        <f>VLOOKUP($Q40,'Menu and cost - Russia'!$B$3:$Q$29,MATCH(Y$2,'Menu and cost - Russia'!$B$3:$Q$3,0),0)</f>
        <v>0.05</v>
      </c>
      <c r="Z40" s="7">
        <f>VLOOKUP($Q40,'Menu and cost - Russia'!$B$3:$Q$29,MATCH(Z$2,'Menu and cost - Russia'!$B$3:$Q$3,0),0)</f>
        <v>0.05</v>
      </c>
      <c r="AA40" s="7">
        <f>VLOOKUP($Q40,'Menu and cost - Russia'!$B$3:$Q$29,MATCH(AA$2,'Menu and cost - Russia'!$B$3:$Q$3,0),0)</f>
        <v>0.1</v>
      </c>
      <c r="AB40" s="7">
        <f t="shared" si="1"/>
        <v>1.0000000000000002</v>
      </c>
      <c r="AC40" s="9">
        <f>VLOOKUP($Q40,'Menu and cost - Russia'!$B$3:$Q$29,MATCH(AC$2,'Menu and cost - Russia'!$B$3:$Q$3,0),0)</f>
        <v>10</v>
      </c>
      <c r="AD40" s="8">
        <f>VLOOKUP($Q40,'Menu and cost - Russia'!$B$3:$Q$29,MATCH(AD$2,'Menu and cost - Russia'!$B$3:$Q$3,0),0)</f>
        <v>6</v>
      </c>
      <c r="AE40" s="8">
        <f>VLOOKUP($Q40,'Menu and cost - Russia'!$B$3:$Q$29,MATCH(AE$2,'Menu and cost - Russia'!$B$3:$Q$3,0),0)</f>
        <v>0.1</v>
      </c>
      <c r="AF40" s="16">
        <f>T40-U40-AE40*VLOOKUP(O40,US_City_COGS_Order_Composition[#All],MATCH("Labor Costs",$A$2:$M$2,0),0)</f>
        <v>1.3031000000000004</v>
      </c>
      <c r="AG40" s="39">
        <f t="array" ref="AG40">IFERROR(INDEX(US_City_COGS_Order_Composition[[Appetizer]:[Beverages]],O40,MATCH(R40,$J$2:$M$2,0)),"")</f>
        <v>0.6</v>
      </c>
      <c r="AH40" s="6">
        <f t="shared" si="2"/>
        <v>0.78186000000000022</v>
      </c>
    </row>
    <row r="41" spans="15:34" x14ac:dyDescent="0.25">
      <c r="O41" s="22">
        <v>2</v>
      </c>
      <c r="P41" s="1" t="str">
        <f>VLOOKUP(O:O,US_City_COGS_Order_Composition[#All],2,FALSE)</f>
        <v>Cincinnati</v>
      </c>
      <c r="Q41" s="23">
        <f t="shared" si="3"/>
        <v>13</v>
      </c>
      <c r="R41" s="1" t="str">
        <f>VLOOKUP($Q41,'Menu and cost - Russia'!$B$3:$Q$29,MATCH(R$2,'Menu and cost - Russia'!$B$3:$Q$3,0),0)</f>
        <v>Entry</v>
      </c>
      <c r="S41" s="1" t="str">
        <f>VLOOKUP($Q41,'Menu and cost - Russia'!$B$3:$Q$29,MATCH(S$2,'Menu and cost - Russia'!$B$3:$Q$3,0),0)</f>
        <v>Blin F</v>
      </c>
      <c r="T41" s="5">
        <f>VLOOKUP($Q41,'Menu and cost - Russia'!$B$3:$Q$29,MATCH(T$2,'Menu and cost - Russia'!$B$3:$Q$3,0),0)*VLOOKUP(O41,US_City_COGS_Order_Composition[#All],MATCH("Coefficient for Price Calculation (comp. with Russia)",$A$2:$M$2,0))</f>
        <v>5.6000000000000005</v>
      </c>
      <c r="U41" s="5">
        <f t="array" ref="U41">SUMPRODUCT(W41:AA41,_xlfn._xlws.FILTER(US_City_COGS_Order_Composition[[#All],[Dairy Products]:[Pantry]],US_City_COGS_Order_Composition[[#All],[ID City]]=O41))*V41</f>
        <v>3.1803000000000003</v>
      </c>
      <c r="V41" s="37">
        <f>VLOOKUP($Q41,'Menu and cost - Russia'!$B$3:$Q$29,MATCH(V$2,'Menu and cost - Russia'!$B$3:$Q$3,0),0)</f>
        <v>0.3</v>
      </c>
      <c r="W41" s="7">
        <f>VLOOKUP($Q41,'Menu and cost - Russia'!$B$3:$Q$29,MATCH(W$2,'Menu and cost - Russia'!$B$3:$Q$3,0),0)</f>
        <v>0.2</v>
      </c>
      <c r="X41" s="7">
        <f>VLOOKUP($Q41,'Menu and cost - Russia'!$B$3:$Q$29,MATCH(X$2,'Menu and cost - Russia'!$B$3:$Q$3,0),0)</f>
        <v>0.5</v>
      </c>
      <c r="Y41" s="7">
        <f>VLOOKUP($Q41,'Menu and cost - Russia'!$B$3:$Q$29,MATCH(Y$2,'Menu and cost - Russia'!$B$3:$Q$3,0),0)</f>
        <v>0.15</v>
      </c>
      <c r="Z41" s="7">
        <f>VLOOKUP($Q41,'Menu and cost - Russia'!$B$3:$Q$29,MATCH(Z$2,'Menu and cost - Russia'!$B$3:$Q$3,0),0)</f>
        <v>0.05</v>
      </c>
      <c r="AA41" s="7">
        <f>VLOOKUP($Q41,'Menu and cost - Russia'!$B$3:$Q$29,MATCH(AA$2,'Menu and cost - Russia'!$B$3:$Q$3,0),0)</f>
        <v>0.1</v>
      </c>
      <c r="AB41" s="7">
        <f t="shared" si="1"/>
        <v>1</v>
      </c>
      <c r="AC41" s="9">
        <f>VLOOKUP($Q41,'Menu and cost - Russia'!$B$3:$Q$29,MATCH(AC$2,'Menu and cost - Russia'!$B$3:$Q$3,0),0)</f>
        <v>10</v>
      </c>
      <c r="AD41" s="8">
        <f>VLOOKUP($Q41,'Menu and cost - Russia'!$B$3:$Q$29,MATCH(AD$2,'Menu and cost - Russia'!$B$3:$Q$3,0),0)</f>
        <v>6</v>
      </c>
      <c r="AE41" s="8">
        <f>VLOOKUP($Q41,'Menu and cost - Russia'!$B$3:$Q$29,MATCH(AE$2,'Menu and cost - Russia'!$B$3:$Q$3,0),0)</f>
        <v>0.1</v>
      </c>
      <c r="AF41" s="16">
        <f>T41-U41-AE41*VLOOKUP(O41,US_City_COGS_Order_Composition[#All],MATCH("Labor Costs",$A$2:$M$2,0),0)</f>
        <v>1.3697000000000001</v>
      </c>
      <c r="AG41" s="39">
        <f t="array" ref="AG41">IFERROR(INDEX(US_City_COGS_Order_Composition[[Appetizer]:[Beverages]],O41,MATCH(R41,$J$2:$M$2,0)),"")</f>
        <v>0.6</v>
      </c>
      <c r="AH41" s="6">
        <f t="shared" si="2"/>
        <v>0.82182000000000011</v>
      </c>
    </row>
    <row r="42" spans="15:34" x14ac:dyDescent="0.25">
      <c r="O42" s="22">
        <v>2</v>
      </c>
      <c r="P42" s="1" t="str">
        <f>VLOOKUP(O:O,US_City_COGS_Order_Composition[#All],2,FALSE)</f>
        <v>Cincinnati</v>
      </c>
      <c r="Q42" s="23">
        <f t="shared" si="3"/>
        <v>14</v>
      </c>
      <c r="R42" s="1" t="str">
        <f>VLOOKUP($Q42,'Menu and cost - Russia'!$B$3:$Q$29,MATCH(R$2,'Menu and cost - Russia'!$B$3:$Q$3,0),0)</f>
        <v>Entry</v>
      </c>
      <c r="S42" s="1" t="str">
        <f>VLOOKUP($Q42,'Menu and cost - Russia'!$B$3:$Q$29,MATCH(S$2,'Menu and cost - Russia'!$B$3:$Q$3,0),0)</f>
        <v>Veggie Blin A</v>
      </c>
      <c r="T42" s="5">
        <f>VLOOKUP($Q42,'Menu and cost - Russia'!$B$3:$Q$29,MATCH(T$2,'Menu and cost - Russia'!$B$3:$Q$3,0),0)*VLOOKUP(O42,US_City_COGS_Order_Composition[#All],MATCH("Coefficient for Price Calculation (comp. with Russia)",$A$2:$M$2,0))</f>
        <v>4.2</v>
      </c>
      <c r="U42" s="5">
        <f t="array" ref="U42">SUMPRODUCT(W42:AA42,_xlfn._xlws.FILTER(US_City_COGS_Order_Composition[[#All],[Dairy Products]:[Pantry]],US_City_COGS_Order_Composition[[#All],[ID City]]=O42))*V42</f>
        <v>1.9892000000000001</v>
      </c>
      <c r="V42" s="37">
        <f>VLOOKUP($Q42,'Menu and cost - Russia'!$B$3:$Q$29,MATCH(V$2,'Menu and cost - Russia'!$B$3:$Q$3,0),0)</f>
        <v>0.2</v>
      </c>
      <c r="W42" s="7">
        <f>VLOOKUP($Q42,'Menu and cost - Russia'!$B$3:$Q$29,MATCH(W$2,'Menu and cost - Russia'!$B$3:$Q$3,0),0)</f>
        <v>0.1</v>
      </c>
      <c r="X42" s="7">
        <f>VLOOKUP($Q42,'Menu and cost - Russia'!$B$3:$Q$29,MATCH(X$2,'Menu and cost - Russia'!$B$3:$Q$3,0),0)</f>
        <v>0</v>
      </c>
      <c r="Y42" s="7">
        <f>VLOOKUP($Q42,'Menu and cost - Russia'!$B$3:$Q$29,MATCH(Y$2,'Menu and cost - Russia'!$B$3:$Q$3,0),0)</f>
        <v>0.75</v>
      </c>
      <c r="Z42" s="7">
        <f>VLOOKUP($Q42,'Menu and cost - Russia'!$B$3:$Q$29,MATCH(Z$2,'Menu and cost - Russia'!$B$3:$Q$3,0),0)</f>
        <v>0.05</v>
      </c>
      <c r="AA42" s="7">
        <f>VLOOKUP($Q42,'Menu and cost - Russia'!$B$3:$Q$29,MATCH(AA$2,'Menu and cost - Russia'!$B$3:$Q$3,0),0)</f>
        <v>0.1</v>
      </c>
      <c r="AB42" s="7">
        <f t="shared" si="1"/>
        <v>1</v>
      </c>
      <c r="AC42" s="9">
        <f>VLOOKUP($Q42,'Menu and cost - Russia'!$B$3:$Q$29,MATCH(AC$2,'Menu and cost - Russia'!$B$3:$Q$3,0),0)</f>
        <v>15</v>
      </c>
      <c r="AD42" s="8">
        <f>VLOOKUP($Q42,'Menu and cost - Russia'!$B$3:$Q$29,MATCH(AD$2,'Menu and cost - Russia'!$B$3:$Q$3,0),0)</f>
        <v>4</v>
      </c>
      <c r="AE42" s="8">
        <f>VLOOKUP($Q42,'Menu and cost - Russia'!$B$3:$Q$29,MATCH(AE$2,'Menu and cost - Russia'!$B$3:$Q$3,0),0)</f>
        <v>6.6666666666666666E-2</v>
      </c>
      <c r="AF42" s="16">
        <f>T42-U42-AE42*VLOOKUP(O42,US_City_COGS_Order_Composition[#All],MATCH("Labor Costs",$A$2:$M$2,0),0)</f>
        <v>1.5107999999999999</v>
      </c>
      <c r="AG42" s="39">
        <f t="array" ref="AG42">IFERROR(INDEX(US_City_COGS_Order_Composition[[Appetizer]:[Beverages]],O42,MATCH(R42,$J$2:$M$2,0)),"")</f>
        <v>0.6</v>
      </c>
      <c r="AH42" s="6">
        <f t="shared" ref="AH42:AH105" si="4">IFERROR(AF42*AG42,"")</f>
        <v>0.90647999999999995</v>
      </c>
    </row>
    <row r="43" spans="15:34" x14ac:dyDescent="0.25">
      <c r="O43" s="22">
        <v>2</v>
      </c>
      <c r="P43" s="1" t="str">
        <f>VLOOKUP(O:O,US_City_COGS_Order_Composition[#All],2,FALSE)</f>
        <v>Cincinnati</v>
      </c>
      <c r="Q43" s="23">
        <f t="shared" si="3"/>
        <v>15</v>
      </c>
      <c r="R43" s="1" t="str">
        <f>VLOOKUP($Q43,'Menu and cost - Russia'!$B$3:$Q$29,MATCH(R$2,'Menu and cost - Russia'!$B$3:$Q$3,0),0)</f>
        <v>Entry</v>
      </c>
      <c r="S43" s="1" t="str">
        <f>VLOOKUP($Q43,'Menu and cost - Russia'!$B$3:$Q$29,MATCH(S$2,'Menu and cost - Russia'!$B$3:$Q$3,0),0)</f>
        <v>Fruit Blin B</v>
      </c>
      <c r="T43" s="5">
        <f>VLOOKUP($Q43,'Menu and cost - Russia'!$B$3:$Q$29,MATCH(T$2,'Menu and cost - Russia'!$B$3:$Q$3,0),0)*VLOOKUP(O43,US_City_COGS_Order_Composition[#All],MATCH("Coefficient for Price Calculation (comp. with Russia)",$A$2:$M$2,0))</f>
        <v>4.2</v>
      </c>
      <c r="U43" s="5">
        <f t="array" ref="U43">SUMPRODUCT(W43:AA43,_xlfn._xlws.FILTER(US_City_COGS_Order_Composition[[#All],[Dairy Products]:[Pantry]],US_City_COGS_Order_Composition[[#All],[ID City]]=O43))*V43</f>
        <v>1.8982000000000003</v>
      </c>
      <c r="V43" s="37">
        <f>VLOOKUP($Q43,'Menu and cost - Russia'!$B$3:$Q$29,MATCH(V$2,'Menu and cost - Russia'!$B$3:$Q$3,0),0)</f>
        <v>0.2</v>
      </c>
      <c r="W43" s="7">
        <f>VLOOKUP($Q43,'Menu and cost - Russia'!$B$3:$Q$29,MATCH(W$2,'Menu and cost - Russia'!$B$3:$Q$3,0),0)</f>
        <v>0.2</v>
      </c>
      <c r="X43" s="7">
        <f>VLOOKUP($Q43,'Menu and cost - Russia'!$B$3:$Q$29,MATCH(X$2,'Menu and cost - Russia'!$B$3:$Q$3,0),0)</f>
        <v>0</v>
      </c>
      <c r="Y43" s="7">
        <f>VLOOKUP($Q43,'Menu and cost - Russia'!$B$3:$Q$29,MATCH(Y$2,'Menu and cost - Russia'!$B$3:$Q$3,0),0)</f>
        <v>0.65</v>
      </c>
      <c r="Z43" s="7">
        <f>VLOOKUP($Q43,'Menu and cost - Russia'!$B$3:$Q$29,MATCH(Z$2,'Menu and cost - Russia'!$B$3:$Q$3,0),0)</f>
        <v>0.05</v>
      </c>
      <c r="AA43" s="7">
        <f>VLOOKUP($Q43,'Menu and cost - Russia'!$B$3:$Q$29,MATCH(AA$2,'Menu and cost - Russia'!$B$3:$Q$3,0),0)</f>
        <v>0.1</v>
      </c>
      <c r="AB43" s="7">
        <f t="shared" si="1"/>
        <v>1.0000000000000002</v>
      </c>
      <c r="AC43" s="9">
        <f>VLOOKUP($Q43,'Menu and cost - Russia'!$B$3:$Q$29,MATCH(AC$2,'Menu and cost - Russia'!$B$3:$Q$3,0),0)</f>
        <v>15</v>
      </c>
      <c r="AD43" s="8">
        <f>VLOOKUP($Q43,'Menu and cost - Russia'!$B$3:$Q$29,MATCH(AD$2,'Menu and cost - Russia'!$B$3:$Q$3,0),0)</f>
        <v>4</v>
      </c>
      <c r="AE43" s="8">
        <f>VLOOKUP($Q43,'Menu and cost - Russia'!$B$3:$Q$29,MATCH(AE$2,'Menu and cost - Russia'!$B$3:$Q$3,0),0)</f>
        <v>6.6666666666666666E-2</v>
      </c>
      <c r="AF43" s="16">
        <f>T43-U43-AE43*VLOOKUP(O43,US_City_COGS_Order_Composition[#All],MATCH("Labor Costs",$A$2:$M$2,0),0)</f>
        <v>1.6018000000000001</v>
      </c>
      <c r="AG43" s="39">
        <f t="array" ref="AG43">IFERROR(INDEX(US_City_COGS_Order_Composition[[Appetizer]:[Beverages]],O43,MATCH(R43,$J$2:$M$2,0)),"")</f>
        <v>0.6</v>
      </c>
      <c r="AH43" s="6">
        <f t="shared" si="4"/>
        <v>0.96108000000000005</v>
      </c>
    </row>
    <row r="44" spans="15:34" x14ac:dyDescent="0.25">
      <c r="O44" s="22">
        <v>2</v>
      </c>
      <c r="P44" s="1" t="str">
        <f>VLOOKUP(O:O,US_City_COGS_Order_Composition[#All],2,FALSE)</f>
        <v>Cincinnati</v>
      </c>
      <c r="Q44" s="23">
        <f t="shared" si="3"/>
        <v>16</v>
      </c>
      <c r="R44" s="1" t="str">
        <f>VLOOKUP($Q44,'Menu and cost - Russia'!$B$3:$Q$29,MATCH(R$2,'Menu and cost - Russia'!$B$3:$Q$3,0),0)</f>
        <v>Entry</v>
      </c>
      <c r="S44" s="1" t="str">
        <f>VLOOKUP($Q44,'Menu and cost - Russia'!$B$3:$Q$29,MATCH(S$2,'Menu and cost - Russia'!$B$3:$Q$3,0),0)</f>
        <v>Entry A</v>
      </c>
      <c r="T44" s="5">
        <f>VLOOKUP($Q44,'Menu and cost - Russia'!$B$3:$Q$29,MATCH(T$2,'Menu and cost - Russia'!$B$3:$Q$3,0),0)*VLOOKUP(O44,US_City_COGS_Order_Composition[#All],MATCH("Coefficient for Price Calculation (comp. with Russia)",$A$2:$M$2,0))</f>
        <v>7.0000000000000009</v>
      </c>
      <c r="U44" s="5">
        <f t="array" ref="U44">SUMPRODUCT(W44:AA44,_xlfn._xlws.FILTER(US_City_COGS_Order_Composition[[#All],[Dairy Products]:[Pantry]],US_City_COGS_Order_Composition[[#All],[ID City]]=O44))*V44</f>
        <v>3.1949999999999998</v>
      </c>
      <c r="V44" s="37">
        <f>VLOOKUP($Q44,'Menu and cost - Russia'!$B$3:$Q$29,MATCH(V$2,'Menu and cost - Russia'!$B$3:$Q$3,0),0)</f>
        <v>0.3</v>
      </c>
      <c r="W44" s="7">
        <f>VLOOKUP($Q44,'Menu and cost - Russia'!$B$3:$Q$29,MATCH(W$2,'Menu and cost - Russia'!$B$3:$Q$3,0),0)</f>
        <v>0</v>
      </c>
      <c r="X44" s="7">
        <f>VLOOKUP($Q44,'Menu and cost - Russia'!$B$3:$Q$29,MATCH(X$2,'Menu and cost - Russia'!$B$3:$Q$3,0),0)</f>
        <v>0.5</v>
      </c>
      <c r="Y44" s="7">
        <f>VLOOKUP($Q44,'Menu and cost - Russia'!$B$3:$Q$29,MATCH(Y$2,'Menu and cost - Russia'!$B$3:$Q$3,0),0)</f>
        <v>0.2</v>
      </c>
      <c r="Z44" s="7">
        <f>VLOOKUP($Q44,'Menu and cost - Russia'!$B$3:$Q$29,MATCH(Z$2,'Menu and cost - Russia'!$B$3:$Q$3,0),0)</f>
        <v>0</v>
      </c>
      <c r="AA44" s="7">
        <f>VLOOKUP($Q44,'Menu and cost - Russia'!$B$3:$Q$29,MATCH(AA$2,'Menu and cost - Russia'!$B$3:$Q$3,0),0)</f>
        <v>0.3</v>
      </c>
      <c r="AB44" s="7">
        <f t="shared" si="1"/>
        <v>1</v>
      </c>
      <c r="AC44" s="9">
        <f>VLOOKUP($Q44,'Menu and cost - Russia'!$B$3:$Q$29,MATCH(AC$2,'Menu and cost - Russia'!$B$3:$Q$3,0),0)</f>
        <v>10</v>
      </c>
      <c r="AD44" s="8">
        <f>VLOOKUP($Q44,'Menu and cost - Russia'!$B$3:$Q$29,MATCH(AD$2,'Menu and cost - Russia'!$B$3:$Q$3,0),0)</f>
        <v>6</v>
      </c>
      <c r="AE44" s="8">
        <f>VLOOKUP($Q44,'Menu and cost - Russia'!$B$3:$Q$29,MATCH(AE$2,'Menu and cost - Russia'!$B$3:$Q$3,0),0)</f>
        <v>0.1</v>
      </c>
      <c r="AF44" s="16">
        <f>T44-U44-AE44*VLOOKUP(O44,US_City_COGS_Order_Composition[#All],MATCH("Labor Costs",$A$2:$M$2,0),0)</f>
        <v>2.7550000000000008</v>
      </c>
      <c r="AG44" s="39">
        <f t="array" ref="AG44">IFERROR(INDEX(US_City_COGS_Order_Composition[[Appetizer]:[Beverages]],O44,MATCH(R44,$J$2:$M$2,0)),"")</f>
        <v>0.6</v>
      </c>
      <c r="AH44" s="6">
        <f t="shared" si="4"/>
        <v>1.6530000000000005</v>
      </c>
    </row>
    <row r="45" spans="15:34" x14ac:dyDescent="0.25">
      <c r="O45" s="22">
        <v>2</v>
      </c>
      <c r="P45" s="1" t="str">
        <f>VLOOKUP(O:O,US_City_COGS_Order_Composition[#All],2,FALSE)</f>
        <v>Cincinnati</v>
      </c>
      <c r="Q45" s="23">
        <f t="shared" si="3"/>
        <v>17</v>
      </c>
      <c r="R45" s="1" t="str">
        <f>VLOOKUP($Q45,'Menu and cost - Russia'!$B$3:$Q$29,MATCH(R$2,'Menu and cost - Russia'!$B$3:$Q$3,0),0)</f>
        <v>Entry</v>
      </c>
      <c r="S45" s="1" t="str">
        <f>VLOOKUP($Q45,'Menu and cost - Russia'!$B$3:$Q$29,MATCH(S$2,'Menu and cost - Russia'!$B$3:$Q$3,0),0)</f>
        <v>Entry B</v>
      </c>
      <c r="T45" s="5">
        <f>VLOOKUP($Q45,'Menu and cost - Russia'!$B$3:$Q$29,MATCH(T$2,'Menu and cost - Russia'!$B$3:$Q$3,0),0)*VLOOKUP(O45,US_City_COGS_Order_Composition[#All],MATCH("Coefficient for Price Calculation (comp. with Russia)",$A$2:$M$2,0))</f>
        <v>7.0000000000000009</v>
      </c>
      <c r="U45" s="5">
        <f t="array" ref="U45">SUMPRODUCT(W45:AA45,_xlfn._xlws.FILTER(US_City_COGS_Order_Composition[[#All],[Dairy Products]:[Pantry]],US_City_COGS_Order_Composition[[#All],[ID City]]=O45))*V45</f>
        <v>3.2384999999999997</v>
      </c>
      <c r="V45" s="37">
        <f>VLOOKUP($Q45,'Menu and cost - Russia'!$B$3:$Q$29,MATCH(V$2,'Menu and cost - Russia'!$B$3:$Q$3,0),0)</f>
        <v>0.3</v>
      </c>
      <c r="W45" s="7">
        <f>VLOOKUP($Q45,'Menu and cost - Russia'!$B$3:$Q$29,MATCH(W$2,'Menu and cost - Russia'!$B$3:$Q$3,0),0)</f>
        <v>0.1</v>
      </c>
      <c r="X45" s="7">
        <f>VLOOKUP($Q45,'Menu and cost - Russia'!$B$3:$Q$29,MATCH(X$2,'Menu and cost - Russia'!$B$3:$Q$3,0),0)</f>
        <v>0.5</v>
      </c>
      <c r="Y45" s="7">
        <f>VLOOKUP($Q45,'Menu and cost - Russia'!$B$3:$Q$29,MATCH(Y$2,'Menu and cost - Russia'!$B$3:$Q$3,0),0)</f>
        <v>0.2</v>
      </c>
      <c r="Z45" s="7">
        <f>VLOOKUP($Q45,'Menu and cost - Russia'!$B$3:$Q$29,MATCH(Z$2,'Menu and cost - Russia'!$B$3:$Q$3,0),0)</f>
        <v>0</v>
      </c>
      <c r="AA45" s="7">
        <f>VLOOKUP($Q45,'Menu and cost - Russia'!$B$3:$Q$29,MATCH(AA$2,'Menu and cost - Russia'!$B$3:$Q$3,0),0)</f>
        <v>0.2</v>
      </c>
      <c r="AB45" s="7">
        <f t="shared" si="1"/>
        <v>1</v>
      </c>
      <c r="AC45" s="9">
        <f>VLOOKUP($Q45,'Menu and cost - Russia'!$B$3:$Q$29,MATCH(AC$2,'Menu and cost - Russia'!$B$3:$Q$3,0),0)</f>
        <v>10</v>
      </c>
      <c r="AD45" s="8">
        <f>VLOOKUP($Q45,'Menu and cost - Russia'!$B$3:$Q$29,MATCH(AD$2,'Menu and cost - Russia'!$B$3:$Q$3,0),0)</f>
        <v>6</v>
      </c>
      <c r="AE45" s="8">
        <f>VLOOKUP($Q45,'Menu and cost - Russia'!$B$3:$Q$29,MATCH(AE$2,'Menu and cost - Russia'!$B$3:$Q$3,0),0)</f>
        <v>0.1</v>
      </c>
      <c r="AF45" s="16">
        <f>T45-U45-AE45*VLOOKUP(O45,US_City_COGS_Order_Composition[#All],MATCH("Labor Costs",$A$2:$M$2,0),0)</f>
        <v>2.7115000000000009</v>
      </c>
      <c r="AG45" s="39">
        <f t="array" ref="AG45">IFERROR(INDEX(US_City_COGS_Order_Composition[[Appetizer]:[Beverages]],O45,MATCH(R45,$J$2:$M$2,0)),"")</f>
        <v>0.6</v>
      </c>
      <c r="AH45" s="6">
        <f t="shared" si="4"/>
        <v>1.6269000000000005</v>
      </c>
    </row>
    <row r="46" spans="15:34" x14ac:dyDescent="0.25">
      <c r="O46" s="22">
        <v>2</v>
      </c>
      <c r="P46" s="1" t="str">
        <f>VLOOKUP(O:O,US_City_COGS_Order_Composition[#All],2,FALSE)</f>
        <v>Cincinnati</v>
      </c>
      <c r="Q46" s="23">
        <f t="shared" si="3"/>
        <v>18</v>
      </c>
      <c r="R46" s="1" t="str">
        <f>VLOOKUP($Q46,'Menu and cost - Russia'!$B$3:$Q$29,MATCH(R$2,'Menu and cost - Russia'!$B$3:$Q$3,0),0)</f>
        <v>Dessert</v>
      </c>
      <c r="S46" s="1" t="str">
        <f>VLOOKUP($Q46,'Menu and cost - Russia'!$B$3:$Q$29,MATCH(S$2,'Menu and cost - Russia'!$B$3:$Q$3,0),0)</f>
        <v>Cake A</v>
      </c>
      <c r="T46" s="5">
        <f>VLOOKUP($Q46,'Menu and cost - Russia'!$B$3:$Q$29,MATCH(T$2,'Menu and cost - Russia'!$B$3:$Q$3,0),0)*VLOOKUP(O46,US_City_COGS_Order_Composition[#All],MATCH("Coefficient for Price Calculation (comp. with Russia)",$A$2:$M$2,0))</f>
        <v>4.2</v>
      </c>
      <c r="U46" s="5">
        <f t="array" ref="U46">SUMPRODUCT(W46:AA46,_xlfn._xlws.FILTER(US_City_COGS_Order_Composition[[#All],[Dairy Products]:[Pantry]],US_City_COGS_Order_Composition[[#All],[ID City]]=O46))*V46</f>
        <v>1.2945</v>
      </c>
      <c r="V46" s="37">
        <f>VLOOKUP($Q46,'Menu and cost - Russia'!$B$3:$Q$29,MATCH(V$2,'Menu and cost - Russia'!$B$3:$Q$3,0),0)</f>
        <v>0.15</v>
      </c>
      <c r="W46" s="7">
        <f>VLOOKUP($Q46,'Menu and cost - Russia'!$B$3:$Q$29,MATCH(W$2,'Menu and cost - Russia'!$B$3:$Q$3,0),0)</f>
        <v>0.2</v>
      </c>
      <c r="X46" s="7">
        <f>VLOOKUP($Q46,'Menu and cost - Russia'!$B$3:$Q$29,MATCH(X$2,'Menu and cost - Russia'!$B$3:$Q$3,0),0)</f>
        <v>0</v>
      </c>
      <c r="Y46" s="7">
        <f>VLOOKUP($Q46,'Menu and cost - Russia'!$B$3:$Q$29,MATCH(Y$2,'Menu and cost - Russia'!$B$3:$Q$3,0),0)</f>
        <v>0.5</v>
      </c>
      <c r="Z46" s="7">
        <f>VLOOKUP($Q46,'Menu and cost - Russia'!$B$3:$Q$29,MATCH(Z$2,'Menu and cost - Russia'!$B$3:$Q$3,0),0)</f>
        <v>0</v>
      </c>
      <c r="AA46" s="7">
        <f>VLOOKUP($Q46,'Menu and cost - Russia'!$B$3:$Q$29,MATCH(AA$2,'Menu and cost - Russia'!$B$3:$Q$3,0),0)</f>
        <v>0.3</v>
      </c>
      <c r="AB46" s="7">
        <f t="shared" si="1"/>
        <v>1</v>
      </c>
      <c r="AC46" s="9">
        <f>VLOOKUP($Q46,'Menu and cost - Russia'!$B$3:$Q$29,MATCH(AC$2,'Menu and cost - Russia'!$B$3:$Q$3,0),0)</f>
        <v>20</v>
      </c>
      <c r="AD46" s="8">
        <f>VLOOKUP($Q46,'Menu and cost - Russia'!$B$3:$Q$29,MATCH(AD$2,'Menu and cost - Russia'!$B$3:$Q$3,0),0)</f>
        <v>3</v>
      </c>
      <c r="AE46" s="8">
        <f>VLOOKUP($Q46,'Menu and cost - Russia'!$B$3:$Q$29,MATCH(AE$2,'Menu and cost - Russia'!$B$3:$Q$3,0),0)</f>
        <v>0.05</v>
      </c>
      <c r="AF46" s="16">
        <f>T46-U46-AE46*VLOOKUP(O46,US_City_COGS_Order_Composition[#All],MATCH("Labor Costs",$A$2:$M$2,0),0)</f>
        <v>2.3805000000000001</v>
      </c>
      <c r="AG46" s="39">
        <f t="array" ref="AG46">IFERROR(INDEX(US_City_COGS_Order_Composition[[Appetizer]:[Beverages]],O46,MATCH(R46,$J$2:$M$2,0)),"")</f>
        <v>0.4</v>
      </c>
      <c r="AH46" s="6">
        <f t="shared" si="4"/>
        <v>0.95220000000000005</v>
      </c>
    </row>
    <row r="47" spans="15:34" x14ac:dyDescent="0.25">
      <c r="O47" s="22">
        <v>2</v>
      </c>
      <c r="P47" s="1" t="str">
        <f>VLOOKUP(O:O,US_City_COGS_Order_Composition[#All],2,FALSE)</f>
        <v>Cincinnati</v>
      </c>
      <c r="Q47" s="23">
        <f t="shared" si="3"/>
        <v>19</v>
      </c>
      <c r="R47" s="1" t="str">
        <f>VLOOKUP($Q47,'Menu and cost - Russia'!$B$3:$Q$29,MATCH(R$2,'Menu and cost - Russia'!$B$3:$Q$3,0),0)</f>
        <v>Dessert</v>
      </c>
      <c r="S47" s="1" t="str">
        <f>VLOOKUP($Q47,'Menu and cost - Russia'!$B$3:$Q$29,MATCH(S$2,'Menu and cost - Russia'!$B$3:$Q$3,0),0)</f>
        <v>Cake B</v>
      </c>
      <c r="T47" s="5">
        <f>VLOOKUP($Q47,'Menu and cost - Russia'!$B$3:$Q$29,MATCH(T$2,'Menu and cost - Russia'!$B$3:$Q$3,0),0)*VLOOKUP(O47,US_City_COGS_Order_Composition[#All],MATCH("Coefficient for Price Calculation (comp. with Russia)",$A$2:$M$2,0))</f>
        <v>4.2</v>
      </c>
      <c r="U47" s="5">
        <f t="array" ref="U47">SUMPRODUCT(W47:AA47,_xlfn._xlws.FILTER(US_City_COGS_Order_Composition[[#All],[Dairy Products]:[Pantry]],US_City_COGS_Order_Composition[[#All],[ID City]]=O47))*V47</f>
        <v>1.2945</v>
      </c>
      <c r="V47" s="37">
        <f>VLOOKUP($Q47,'Menu and cost - Russia'!$B$3:$Q$29,MATCH(V$2,'Menu and cost - Russia'!$B$3:$Q$3,0),0)</f>
        <v>0.15</v>
      </c>
      <c r="W47" s="7">
        <f>VLOOKUP($Q47,'Menu and cost - Russia'!$B$3:$Q$29,MATCH(W$2,'Menu and cost - Russia'!$B$3:$Q$3,0),0)</f>
        <v>0.2</v>
      </c>
      <c r="X47" s="7">
        <f>VLOOKUP($Q47,'Menu and cost - Russia'!$B$3:$Q$29,MATCH(X$2,'Menu and cost - Russia'!$B$3:$Q$3,0),0)</f>
        <v>0</v>
      </c>
      <c r="Y47" s="7">
        <f>VLOOKUP($Q47,'Menu and cost - Russia'!$B$3:$Q$29,MATCH(Y$2,'Menu and cost - Russia'!$B$3:$Q$3,0),0)</f>
        <v>0.5</v>
      </c>
      <c r="Z47" s="7">
        <f>VLOOKUP($Q47,'Menu and cost - Russia'!$B$3:$Q$29,MATCH(Z$2,'Menu and cost - Russia'!$B$3:$Q$3,0),0)</f>
        <v>0</v>
      </c>
      <c r="AA47" s="7">
        <f>VLOOKUP($Q47,'Menu and cost - Russia'!$B$3:$Q$29,MATCH(AA$2,'Menu and cost - Russia'!$B$3:$Q$3,0),0)</f>
        <v>0.3</v>
      </c>
      <c r="AB47" s="7">
        <f t="shared" si="1"/>
        <v>1</v>
      </c>
      <c r="AC47" s="9">
        <f>VLOOKUP($Q47,'Menu and cost - Russia'!$B$3:$Q$29,MATCH(AC$2,'Menu and cost - Russia'!$B$3:$Q$3,0),0)</f>
        <v>20</v>
      </c>
      <c r="AD47" s="8">
        <f>VLOOKUP($Q47,'Menu and cost - Russia'!$B$3:$Q$29,MATCH(AD$2,'Menu and cost - Russia'!$B$3:$Q$3,0),0)</f>
        <v>3</v>
      </c>
      <c r="AE47" s="8">
        <f>VLOOKUP($Q47,'Menu and cost - Russia'!$B$3:$Q$29,MATCH(AE$2,'Menu and cost - Russia'!$B$3:$Q$3,0),0)</f>
        <v>0.05</v>
      </c>
      <c r="AF47" s="16">
        <f>T47-U47-AE47*VLOOKUP(O47,US_City_COGS_Order_Composition[#All],MATCH("Labor Costs",$A$2:$M$2,0),0)</f>
        <v>2.3805000000000001</v>
      </c>
      <c r="AG47" s="39">
        <f t="array" ref="AG47">IFERROR(INDEX(US_City_COGS_Order_Composition[[Appetizer]:[Beverages]],O47,MATCH(R47,$J$2:$M$2,0)),"")</f>
        <v>0.4</v>
      </c>
      <c r="AH47" s="6">
        <f t="shared" si="4"/>
        <v>0.95220000000000005</v>
      </c>
    </row>
    <row r="48" spans="15:34" x14ac:dyDescent="0.25">
      <c r="O48" s="22">
        <v>2</v>
      </c>
      <c r="P48" s="1" t="str">
        <f>VLOOKUP(O:O,US_City_COGS_Order_Composition[#All],2,FALSE)</f>
        <v>Cincinnati</v>
      </c>
      <c r="Q48" s="23">
        <f t="shared" si="3"/>
        <v>20</v>
      </c>
      <c r="R48" s="1" t="str">
        <f>VLOOKUP($Q48,'Menu and cost - Russia'!$B$3:$Q$29,MATCH(R$2,'Menu and cost - Russia'!$B$3:$Q$3,0),0)</f>
        <v>Dessert</v>
      </c>
      <c r="S48" s="1" t="str">
        <f>VLOOKUP($Q48,'Menu and cost - Russia'!$B$3:$Q$29,MATCH(S$2,'Menu and cost - Russia'!$B$3:$Q$3,0),0)</f>
        <v>Candy A</v>
      </c>
      <c r="T48" s="5">
        <f>VLOOKUP($Q48,'Menu and cost - Russia'!$B$3:$Q$29,MATCH(T$2,'Menu and cost - Russia'!$B$3:$Q$3,0),0)*VLOOKUP(O48,US_City_COGS_Order_Composition[#All],MATCH("Coefficient for Price Calculation (comp. with Russia)",$A$2:$M$2,0))</f>
        <v>2.1</v>
      </c>
      <c r="U48" s="5">
        <f t="array" ref="U48">SUMPRODUCT(W48:AA48,_xlfn._xlws.FILTER(US_City_COGS_Order_Composition[[#All],[Dairy Products]:[Pantry]],US_City_COGS_Order_Composition[[#All],[ID City]]=O48))*V48</f>
        <v>0.8630000000000001</v>
      </c>
      <c r="V48" s="37">
        <f>VLOOKUP($Q48,'Menu and cost - Russia'!$B$3:$Q$29,MATCH(V$2,'Menu and cost - Russia'!$B$3:$Q$3,0),0)</f>
        <v>0.1</v>
      </c>
      <c r="W48" s="7">
        <f>VLOOKUP($Q48,'Menu and cost - Russia'!$B$3:$Q$29,MATCH(W$2,'Menu and cost - Russia'!$B$3:$Q$3,0),0)</f>
        <v>0.2</v>
      </c>
      <c r="X48" s="7">
        <f>VLOOKUP($Q48,'Menu and cost - Russia'!$B$3:$Q$29,MATCH(X$2,'Menu and cost - Russia'!$B$3:$Q$3,0),0)</f>
        <v>0</v>
      </c>
      <c r="Y48" s="7">
        <f>VLOOKUP($Q48,'Menu and cost - Russia'!$B$3:$Q$29,MATCH(Y$2,'Menu and cost - Russia'!$B$3:$Q$3,0),0)</f>
        <v>0.5</v>
      </c>
      <c r="Z48" s="7">
        <f>VLOOKUP($Q48,'Menu and cost - Russia'!$B$3:$Q$29,MATCH(Z$2,'Menu and cost - Russia'!$B$3:$Q$3,0),0)</f>
        <v>0</v>
      </c>
      <c r="AA48" s="7">
        <f>VLOOKUP($Q48,'Menu and cost - Russia'!$B$3:$Q$29,MATCH(AA$2,'Menu and cost - Russia'!$B$3:$Q$3,0),0)</f>
        <v>0.3</v>
      </c>
      <c r="AB48" s="7">
        <f t="shared" si="1"/>
        <v>1</v>
      </c>
      <c r="AC48" s="9">
        <f>VLOOKUP($Q48,'Menu and cost - Russia'!$B$3:$Q$29,MATCH(AC$2,'Menu and cost - Russia'!$B$3:$Q$3,0),0)</f>
        <v>60</v>
      </c>
      <c r="AD48" s="8">
        <f>VLOOKUP($Q48,'Menu and cost - Russia'!$B$3:$Q$29,MATCH(AD$2,'Menu and cost - Russia'!$B$3:$Q$3,0),0)</f>
        <v>1</v>
      </c>
      <c r="AE48" s="8">
        <f>VLOOKUP($Q48,'Menu and cost - Russia'!$B$3:$Q$29,MATCH(AE$2,'Menu and cost - Russia'!$B$3:$Q$3,0),0)</f>
        <v>1.6666666666666666E-2</v>
      </c>
      <c r="AF48" s="16">
        <f>T48-U48-AE48*VLOOKUP(O48,US_City_COGS_Order_Composition[#All],MATCH("Labor Costs",$A$2:$M$2,0),0)</f>
        <v>1.0620000000000001</v>
      </c>
      <c r="AG48" s="39">
        <f t="array" ref="AG48">IFERROR(INDEX(US_City_COGS_Order_Composition[[Appetizer]:[Beverages]],O48,MATCH(R48,$J$2:$M$2,0)),"")</f>
        <v>0.4</v>
      </c>
      <c r="AH48" s="6">
        <f t="shared" si="4"/>
        <v>0.42480000000000007</v>
      </c>
    </row>
    <row r="49" spans="15:34" x14ac:dyDescent="0.25">
      <c r="O49" s="22">
        <v>2</v>
      </c>
      <c r="P49" s="1" t="str">
        <f>VLOOKUP(O:O,US_City_COGS_Order_Composition[#All],2,FALSE)</f>
        <v>Cincinnati</v>
      </c>
      <c r="Q49" s="23">
        <f t="shared" si="3"/>
        <v>21</v>
      </c>
      <c r="R49" s="1" t="str">
        <f>VLOOKUP($Q49,'Menu and cost - Russia'!$B$3:$Q$29,MATCH(R$2,'Menu and cost - Russia'!$B$3:$Q$3,0),0)</f>
        <v>Beverages</v>
      </c>
      <c r="S49" s="1" t="str">
        <f>VLOOKUP($Q49,'Menu and cost - Russia'!$B$3:$Q$29,MATCH(S$2,'Menu and cost - Russia'!$B$3:$Q$3,0),0)</f>
        <v>Cold Drink A</v>
      </c>
      <c r="T49" s="5">
        <f>VLOOKUP($Q49,'Menu and cost - Russia'!$B$3:$Q$29,MATCH(T$2,'Menu and cost - Russia'!$B$3:$Q$3,0),0)*VLOOKUP(O49,US_City_COGS_Order_Composition[#All],MATCH("Coefficient for Price Calculation (comp. with Russia)",$A$2:$M$2,0))</f>
        <v>2.1</v>
      </c>
      <c r="U49" s="5">
        <f t="array" ref="U49">SUMPRODUCT(W49:AA49,_xlfn._xlws.FILTER(US_City_COGS_Order_Composition[[#All],[Dairy Products]:[Pantry]],US_City_COGS_Order_Composition[[#All],[ID City]]=O49))*V49</f>
        <v>0.91199999999999992</v>
      </c>
      <c r="V49" s="37">
        <f>VLOOKUP($Q49,'Menu and cost - Russia'!$B$3:$Q$29,MATCH(V$2,'Menu and cost - Russia'!$B$3:$Q$3,0),0)</f>
        <v>0.2</v>
      </c>
      <c r="W49" s="7">
        <f>VLOOKUP($Q49,'Menu and cost - Russia'!$B$3:$Q$29,MATCH(W$2,'Menu and cost - Russia'!$B$3:$Q$3,0),0)</f>
        <v>0</v>
      </c>
      <c r="X49" s="7">
        <f>VLOOKUP($Q49,'Menu and cost - Russia'!$B$3:$Q$29,MATCH(X$2,'Menu and cost - Russia'!$B$3:$Q$3,0),0)</f>
        <v>0</v>
      </c>
      <c r="Y49" s="7">
        <f>VLOOKUP($Q49,'Menu and cost - Russia'!$B$3:$Q$29,MATCH(Y$2,'Menu and cost - Russia'!$B$3:$Q$3,0),0)</f>
        <v>0</v>
      </c>
      <c r="Z49" s="7">
        <f>VLOOKUP($Q49,'Menu and cost - Russia'!$B$3:$Q$29,MATCH(Z$2,'Menu and cost - Russia'!$B$3:$Q$3,0),0)</f>
        <v>1</v>
      </c>
      <c r="AA49" s="7">
        <f>VLOOKUP($Q49,'Menu and cost - Russia'!$B$3:$Q$29,MATCH(AA$2,'Menu and cost - Russia'!$B$3:$Q$3,0),0)</f>
        <v>0</v>
      </c>
      <c r="AB49" s="7">
        <f t="shared" si="1"/>
        <v>1</v>
      </c>
      <c r="AC49" s="9">
        <f>VLOOKUP($Q49,'Menu and cost - Russia'!$B$3:$Q$29,MATCH(AC$2,'Menu and cost - Russia'!$B$3:$Q$3,0),0)</f>
        <v>120</v>
      </c>
      <c r="AD49" s="8">
        <f>VLOOKUP($Q49,'Menu and cost - Russia'!$B$3:$Q$29,MATCH(AD$2,'Menu and cost - Russia'!$B$3:$Q$3,0),0)</f>
        <v>0.5</v>
      </c>
      <c r="AE49" s="8">
        <f>VLOOKUP($Q49,'Menu and cost - Russia'!$B$3:$Q$29,MATCH(AE$2,'Menu and cost - Russia'!$B$3:$Q$3,0),0)</f>
        <v>8.3333333333333332E-3</v>
      </c>
      <c r="AF49" s="16">
        <f>T49-U49-AE49*VLOOKUP(O49,US_City_COGS_Order_Composition[#All],MATCH("Labor Costs",$A$2:$M$2,0),0)</f>
        <v>1.1005000000000003</v>
      </c>
      <c r="AG49" s="39">
        <f t="array" ref="AG49">IFERROR(INDEX(US_City_COGS_Order_Composition[[Appetizer]:[Beverages]],O49,MATCH(R49,$J$2:$M$2,0)),"")</f>
        <v>0.8</v>
      </c>
      <c r="AH49" s="6">
        <f t="shared" si="4"/>
        <v>0.88040000000000029</v>
      </c>
    </row>
    <row r="50" spans="15:34" x14ac:dyDescent="0.25">
      <c r="O50" s="22">
        <v>2</v>
      </c>
      <c r="P50" s="1" t="str">
        <f>VLOOKUP(O:O,US_City_COGS_Order_Composition[#All],2,FALSE)</f>
        <v>Cincinnati</v>
      </c>
      <c r="Q50" s="23">
        <f t="shared" si="3"/>
        <v>22</v>
      </c>
      <c r="R50" s="1" t="str">
        <f>VLOOKUP($Q50,'Menu and cost - Russia'!$B$3:$Q$29,MATCH(R$2,'Menu and cost - Russia'!$B$3:$Q$3,0),0)</f>
        <v>Beverages</v>
      </c>
      <c r="S50" s="1" t="str">
        <f>VLOOKUP($Q50,'Menu and cost - Russia'!$B$3:$Q$29,MATCH(S$2,'Menu and cost - Russia'!$B$3:$Q$3,0),0)</f>
        <v>Cold Drink B</v>
      </c>
      <c r="T50" s="5">
        <f>VLOOKUP($Q50,'Menu and cost - Russia'!$B$3:$Q$29,MATCH(T$2,'Menu and cost - Russia'!$B$3:$Q$3,0),0)*VLOOKUP(O50,US_City_COGS_Order_Composition[#All],MATCH("Coefficient for Price Calculation (comp. with Russia)",$A$2:$M$2,0))</f>
        <v>2.1</v>
      </c>
      <c r="U50" s="5">
        <f t="array" ref="U50">SUMPRODUCT(W50:AA50,_xlfn._xlws.FILTER(US_City_COGS_Order_Composition[[#All],[Dairy Products]:[Pantry]],US_City_COGS_Order_Composition[[#All],[ID City]]=O50))*V50</f>
        <v>0.91199999999999992</v>
      </c>
      <c r="V50" s="37">
        <f>VLOOKUP($Q50,'Menu and cost - Russia'!$B$3:$Q$29,MATCH(V$2,'Menu and cost - Russia'!$B$3:$Q$3,0),0)</f>
        <v>0.2</v>
      </c>
      <c r="W50" s="7">
        <f>VLOOKUP($Q50,'Menu and cost - Russia'!$B$3:$Q$29,MATCH(W$2,'Menu and cost - Russia'!$B$3:$Q$3,0),0)</f>
        <v>0</v>
      </c>
      <c r="X50" s="7">
        <f>VLOOKUP($Q50,'Menu and cost - Russia'!$B$3:$Q$29,MATCH(X$2,'Menu and cost - Russia'!$B$3:$Q$3,0),0)</f>
        <v>0</v>
      </c>
      <c r="Y50" s="7">
        <f>VLOOKUP($Q50,'Menu and cost - Russia'!$B$3:$Q$29,MATCH(Y$2,'Menu and cost - Russia'!$B$3:$Q$3,0),0)</f>
        <v>0</v>
      </c>
      <c r="Z50" s="7">
        <f>VLOOKUP($Q50,'Menu and cost - Russia'!$B$3:$Q$29,MATCH(Z$2,'Menu and cost - Russia'!$B$3:$Q$3,0),0)</f>
        <v>1</v>
      </c>
      <c r="AA50" s="7">
        <f>VLOOKUP($Q50,'Menu and cost - Russia'!$B$3:$Q$29,MATCH(AA$2,'Menu and cost - Russia'!$B$3:$Q$3,0),0)</f>
        <v>0</v>
      </c>
      <c r="AB50" s="7">
        <f t="shared" si="1"/>
        <v>1</v>
      </c>
      <c r="AC50" s="9">
        <f>VLOOKUP($Q50,'Menu and cost - Russia'!$B$3:$Q$29,MATCH(AC$2,'Menu and cost - Russia'!$B$3:$Q$3,0),0)</f>
        <v>120</v>
      </c>
      <c r="AD50" s="8">
        <f>VLOOKUP($Q50,'Menu and cost - Russia'!$B$3:$Q$29,MATCH(AD$2,'Menu and cost - Russia'!$B$3:$Q$3,0),0)</f>
        <v>0.5</v>
      </c>
      <c r="AE50" s="8">
        <f>VLOOKUP($Q50,'Menu and cost - Russia'!$B$3:$Q$29,MATCH(AE$2,'Menu and cost - Russia'!$B$3:$Q$3,0),0)</f>
        <v>8.3333333333333332E-3</v>
      </c>
      <c r="AF50" s="16">
        <f>T50-U50-AE50*VLOOKUP(O50,US_City_COGS_Order_Composition[#All],MATCH("Labor Costs",$A$2:$M$2,0),0)</f>
        <v>1.1005000000000003</v>
      </c>
      <c r="AG50" s="39">
        <f t="array" ref="AG50">IFERROR(INDEX(US_City_COGS_Order_Composition[[Appetizer]:[Beverages]],O50,MATCH(R50,$J$2:$M$2,0)),"")</f>
        <v>0.8</v>
      </c>
      <c r="AH50" s="6">
        <f t="shared" si="4"/>
        <v>0.88040000000000029</v>
      </c>
    </row>
    <row r="51" spans="15:34" x14ac:dyDescent="0.25">
      <c r="O51" s="22">
        <v>2</v>
      </c>
      <c r="P51" s="1" t="str">
        <f>VLOOKUP(O:O,US_City_COGS_Order_Composition[#All],2,FALSE)</f>
        <v>Cincinnati</v>
      </c>
      <c r="Q51" s="23">
        <f t="shared" si="3"/>
        <v>23</v>
      </c>
      <c r="R51" s="1" t="str">
        <f>VLOOKUP($Q51,'Menu and cost - Russia'!$B$3:$Q$29,MATCH(R$2,'Menu and cost - Russia'!$B$3:$Q$3,0),0)</f>
        <v>Beverages</v>
      </c>
      <c r="S51" s="1" t="str">
        <f>VLOOKUP($Q51,'Menu and cost - Russia'!$B$3:$Q$29,MATCH(S$2,'Menu and cost - Russia'!$B$3:$Q$3,0),0)</f>
        <v>Cold Drink C</v>
      </c>
      <c r="T51" s="5">
        <f>VLOOKUP($Q51,'Menu and cost - Russia'!$B$3:$Q$29,MATCH(T$2,'Menu and cost - Russia'!$B$3:$Q$3,0),0)*VLOOKUP(O51,US_City_COGS_Order_Composition[#All],MATCH("Coefficient for Price Calculation (comp. with Russia)",$A$2:$M$2,0))</f>
        <v>2.8000000000000003</v>
      </c>
      <c r="U51" s="5">
        <f t="array" ref="U51">SUMPRODUCT(W51:AA51,_xlfn._xlws.FILTER(US_City_COGS_Order_Composition[[#All],[Dairy Products]:[Pantry]],US_City_COGS_Order_Composition[[#All],[ID City]]=O51))*V51</f>
        <v>1.1832</v>
      </c>
      <c r="V51" s="37">
        <f>VLOOKUP($Q51,'Menu and cost - Russia'!$B$3:$Q$29,MATCH(V$2,'Menu and cost - Russia'!$B$3:$Q$3,0),0)</f>
        <v>0.2</v>
      </c>
      <c r="W51" s="7">
        <f>VLOOKUP($Q51,'Menu and cost - Russia'!$B$3:$Q$29,MATCH(W$2,'Menu and cost - Russia'!$B$3:$Q$3,0),0)</f>
        <v>0</v>
      </c>
      <c r="X51" s="7">
        <f>VLOOKUP($Q51,'Menu and cost - Russia'!$B$3:$Q$29,MATCH(X$2,'Menu and cost - Russia'!$B$3:$Q$3,0),0)</f>
        <v>0</v>
      </c>
      <c r="Y51" s="7">
        <f>VLOOKUP($Q51,'Menu and cost - Russia'!$B$3:$Q$29,MATCH(Y$2,'Menu and cost - Russia'!$B$3:$Q$3,0),0)</f>
        <v>0.2</v>
      </c>
      <c r="Z51" s="7">
        <f>VLOOKUP($Q51,'Menu and cost - Russia'!$B$3:$Q$29,MATCH(Z$2,'Menu and cost - Russia'!$B$3:$Q$3,0),0)</f>
        <v>0.8</v>
      </c>
      <c r="AA51" s="7">
        <f>VLOOKUP($Q51,'Menu and cost - Russia'!$B$3:$Q$29,MATCH(AA$2,'Menu and cost - Russia'!$B$3:$Q$3,0),0)</f>
        <v>0</v>
      </c>
      <c r="AB51" s="7">
        <f t="shared" si="1"/>
        <v>1</v>
      </c>
      <c r="AC51" s="9">
        <f>VLOOKUP($Q51,'Menu and cost - Russia'!$B$3:$Q$29,MATCH(AC$2,'Menu and cost - Russia'!$B$3:$Q$3,0),0)</f>
        <v>60</v>
      </c>
      <c r="AD51" s="8">
        <f>VLOOKUP($Q51,'Menu and cost - Russia'!$B$3:$Q$29,MATCH(AD$2,'Menu and cost - Russia'!$B$3:$Q$3,0),0)</f>
        <v>1</v>
      </c>
      <c r="AE51" s="8">
        <f>VLOOKUP($Q51,'Menu and cost - Russia'!$B$3:$Q$29,MATCH(AE$2,'Menu and cost - Russia'!$B$3:$Q$3,0),0)</f>
        <v>1.6666666666666666E-2</v>
      </c>
      <c r="AF51" s="16">
        <f>T51-U51-AE51*VLOOKUP(O51,US_City_COGS_Order_Composition[#All],MATCH("Labor Costs",$A$2:$M$2,0),0)</f>
        <v>1.4418000000000002</v>
      </c>
      <c r="AG51" s="39">
        <f t="array" ref="AG51">IFERROR(INDEX(US_City_COGS_Order_Composition[[Appetizer]:[Beverages]],O51,MATCH(R51,$J$2:$M$2,0)),"")</f>
        <v>0.8</v>
      </c>
      <c r="AH51" s="6">
        <f t="shared" si="4"/>
        <v>1.1534400000000002</v>
      </c>
    </row>
    <row r="52" spans="15:34" x14ac:dyDescent="0.25">
      <c r="O52" s="22">
        <v>2</v>
      </c>
      <c r="P52" s="1" t="str">
        <f>VLOOKUP(O:O,US_City_COGS_Order_Composition[#All],2,FALSE)</f>
        <v>Cincinnati</v>
      </c>
      <c r="Q52" s="23">
        <f t="shared" si="3"/>
        <v>24</v>
      </c>
      <c r="R52" s="1" t="str">
        <f>VLOOKUP($Q52,'Menu and cost - Russia'!$B$3:$Q$29,MATCH(R$2,'Menu and cost - Russia'!$B$3:$Q$3,0),0)</f>
        <v>Beverages</v>
      </c>
      <c r="S52" s="1" t="str">
        <f>VLOOKUP($Q52,'Menu and cost - Russia'!$B$3:$Q$29,MATCH(S$2,'Menu and cost - Russia'!$B$3:$Q$3,0),0)</f>
        <v>Cold Drink D</v>
      </c>
      <c r="T52" s="5">
        <f>VLOOKUP($Q52,'Menu and cost - Russia'!$B$3:$Q$29,MATCH(T$2,'Menu and cost - Russia'!$B$3:$Q$3,0),0)*VLOOKUP(O52,US_City_COGS_Order_Composition[#All],MATCH("Coefficient for Price Calculation (comp. with Russia)",$A$2:$M$2,0))</f>
        <v>2.8000000000000003</v>
      </c>
      <c r="U52" s="5">
        <f t="array" ref="U52">SUMPRODUCT(W52:AA52,_xlfn._xlws.FILTER(US_City_COGS_Order_Composition[[#All],[Dairy Products]:[Pantry]],US_City_COGS_Order_Composition[[#All],[ID City]]=O52))*V52</f>
        <v>1.1832</v>
      </c>
      <c r="V52" s="37">
        <f>VLOOKUP($Q52,'Menu and cost - Russia'!$B$3:$Q$29,MATCH(V$2,'Menu and cost - Russia'!$B$3:$Q$3,0),0)</f>
        <v>0.2</v>
      </c>
      <c r="W52" s="7">
        <f>VLOOKUP($Q52,'Menu and cost - Russia'!$B$3:$Q$29,MATCH(W$2,'Menu and cost - Russia'!$B$3:$Q$3,0),0)</f>
        <v>0</v>
      </c>
      <c r="X52" s="7">
        <f>VLOOKUP($Q52,'Menu and cost - Russia'!$B$3:$Q$29,MATCH(X$2,'Menu and cost - Russia'!$B$3:$Q$3,0),0)</f>
        <v>0</v>
      </c>
      <c r="Y52" s="7">
        <f>VLOOKUP($Q52,'Menu and cost - Russia'!$B$3:$Q$29,MATCH(Y$2,'Menu and cost - Russia'!$B$3:$Q$3,0),0)</f>
        <v>0.2</v>
      </c>
      <c r="Z52" s="7">
        <f>VLOOKUP($Q52,'Menu and cost - Russia'!$B$3:$Q$29,MATCH(Z$2,'Menu and cost - Russia'!$B$3:$Q$3,0),0)</f>
        <v>0.8</v>
      </c>
      <c r="AA52" s="7">
        <f>VLOOKUP($Q52,'Menu and cost - Russia'!$B$3:$Q$29,MATCH(AA$2,'Menu and cost - Russia'!$B$3:$Q$3,0),0)</f>
        <v>0</v>
      </c>
      <c r="AB52" s="7">
        <f t="shared" si="1"/>
        <v>1</v>
      </c>
      <c r="AC52" s="9">
        <f>VLOOKUP($Q52,'Menu and cost - Russia'!$B$3:$Q$29,MATCH(AC$2,'Menu and cost - Russia'!$B$3:$Q$3,0),0)</f>
        <v>60</v>
      </c>
      <c r="AD52" s="8">
        <f>VLOOKUP($Q52,'Menu and cost - Russia'!$B$3:$Q$29,MATCH(AD$2,'Menu and cost - Russia'!$B$3:$Q$3,0),0)</f>
        <v>1</v>
      </c>
      <c r="AE52" s="8">
        <f>VLOOKUP($Q52,'Menu and cost - Russia'!$B$3:$Q$29,MATCH(AE$2,'Menu and cost - Russia'!$B$3:$Q$3,0),0)</f>
        <v>1.6666666666666666E-2</v>
      </c>
      <c r="AF52" s="16">
        <f>T52-U52-AE52*VLOOKUP(O52,US_City_COGS_Order_Composition[#All],MATCH("Labor Costs",$A$2:$M$2,0),0)</f>
        <v>1.4418000000000002</v>
      </c>
      <c r="AG52" s="39">
        <f t="array" ref="AG52">IFERROR(INDEX(US_City_COGS_Order_Composition[[Appetizer]:[Beverages]],O52,MATCH(R52,$J$2:$M$2,0)),"")</f>
        <v>0.8</v>
      </c>
      <c r="AH52" s="6">
        <f t="shared" si="4"/>
        <v>1.1534400000000002</v>
      </c>
    </row>
    <row r="53" spans="15:34" x14ac:dyDescent="0.25">
      <c r="O53" s="22">
        <v>2</v>
      </c>
      <c r="P53" s="1" t="str">
        <f>VLOOKUP(O:O,US_City_COGS_Order_Composition[#All],2,FALSE)</f>
        <v>Cincinnati</v>
      </c>
      <c r="Q53" s="23">
        <f t="shared" si="3"/>
        <v>25</v>
      </c>
      <c r="R53" s="1" t="str">
        <f>VLOOKUP($Q53,'Menu and cost - Russia'!$B$3:$Q$29,MATCH(R$2,'Menu and cost - Russia'!$B$3:$Q$3,0),0)</f>
        <v>Beverages</v>
      </c>
      <c r="S53" s="1" t="str">
        <f>VLOOKUP($Q53,'Menu and cost - Russia'!$B$3:$Q$29,MATCH(S$2,'Menu and cost - Russia'!$B$3:$Q$3,0),0)</f>
        <v>Hot Drink A</v>
      </c>
      <c r="T53" s="5">
        <f>VLOOKUP($Q53,'Menu and cost - Russia'!$B$3:$Q$29,MATCH(T$2,'Menu and cost - Russia'!$B$3:$Q$3,0),0)*VLOOKUP(O53,US_City_COGS_Order_Composition[#All],MATCH("Coefficient for Price Calculation (comp. with Russia)",$A$2:$M$2,0))</f>
        <v>2.1</v>
      </c>
      <c r="U53" s="5">
        <f t="array" ref="U53">SUMPRODUCT(W53:AA53,_xlfn._xlws.FILTER(US_City_COGS_Order_Composition[[#All],[Dairy Products]:[Pantry]],US_City_COGS_Order_Composition[[#All],[ID City]]=O53))*V53</f>
        <v>0.91199999999999992</v>
      </c>
      <c r="V53" s="37">
        <f>VLOOKUP($Q53,'Menu and cost - Russia'!$B$3:$Q$29,MATCH(V$2,'Menu and cost - Russia'!$B$3:$Q$3,0),0)</f>
        <v>0.2</v>
      </c>
      <c r="W53" s="7">
        <f>VLOOKUP($Q53,'Menu and cost - Russia'!$B$3:$Q$29,MATCH(W$2,'Menu and cost - Russia'!$B$3:$Q$3,0),0)</f>
        <v>0</v>
      </c>
      <c r="X53" s="7">
        <f>VLOOKUP($Q53,'Menu and cost - Russia'!$B$3:$Q$29,MATCH(X$2,'Menu and cost - Russia'!$B$3:$Q$3,0),0)</f>
        <v>0</v>
      </c>
      <c r="Y53" s="7">
        <f>VLOOKUP($Q53,'Menu and cost - Russia'!$B$3:$Q$29,MATCH(Y$2,'Menu and cost - Russia'!$B$3:$Q$3,0),0)</f>
        <v>0</v>
      </c>
      <c r="Z53" s="7">
        <f>VLOOKUP($Q53,'Menu and cost - Russia'!$B$3:$Q$29,MATCH(Z$2,'Menu and cost - Russia'!$B$3:$Q$3,0),0)</f>
        <v>1</v>
      </c>
      <c r="AA53" s="7">
        <f>VLOOKUP($Q53,'Menu and cost - Russia'!$B$3:$Q$29,MATCH(AA$2,'Menu and cost - Russia'!$B$3:$Q$3,0),0)</f>
        <v>0</v>
      </c>
      <c r="AB53" s="7">
        <f t="shared" si="1"/>
        <v>1</v>
      </c>
      <c r="AC53" s="9">
        <f>VLOOKUP($Q53,'Menu and cost - Russia'!$B$3:$Q$29,MATCH(AC$2,'Menu and cost - Russia'!$B$3:$Q$3,0),0)</f>
        <v>40</v>
      </c>
      <c r="AD53" s="8">
        <f>VLOOKUP($Q53,'Menu and cost - Russia'!$B$3:$Q$29,MATCH(AD$2,'Menu and cost - Russia'!$B$3:$Q$3,0),0)</f>
        <v>1.5</v>
      </c>
      <c r="AE53" s="8">
        <f>VLOOKUP($Q53,'Menu and cost - Russia'!$B$3:$Q$29,MATCH(AE$2,'Menu and cost - Russia'!$B$3:$Q$3,0),0)</f>
        <v>2.5000000000000001E-2</v>
      </c>
      <c r="AF53" s="16">
        <f>T53-U53-AE53*VLOOKUP(O53,US_City_COGS_Order_Composition[#All],MATCH("Labor Costs",$A$2:$M$2,0),0)</f>
        <v>0.92550000000000021</v>
      </c>
      <c r="AG53" s="39">
        <f t="array" ref="AG53">IFERROR(INDEX(US_City_COGS_Order_Composition[[Appetizer]:[Beverages]],O53,MATCH(R53,$J$2:$M$2,0)),"")</f>
        <v>0.8</v>
      </c>
      <c r="AH53" s="6">
        <f t="shared" si="4"/>
        <v>0.74040000000000017</v>
      </c>
    </row>
    <row r="54" spans="15:34" x14ac:dyDescent="0.25">
      <c r="O54" s="22">
        <v>2</v>
      </c>
      <c r="P54" s="1" t="str">
        <f>VLOOKUP(O:O,US_City_COGS_Order_Composition[#All],2,FALSE)</f>
        <v>Cincinnati</v>
      </c>
      <c r="Q54" s="23">
        <f t="shared" si="3"/>
        <v>26</v>
      </c>
      <c r="R54" s="1" t="str">
        <f>VLOOKUP($Q54,'Menu and cost - Russia'!$B$3:$Q$29,MATCH(R$2,'Menu and cost - Russia'!$B$3:$Q$3,0),0)</f>
        <v>Beverages</v>
      </c>
      <c r="S54" s="1" t="str">
        <f>VLOOKUP($Q54,'Menu and cost - Russia'!$B$3:$Q$29,MATCH(S$2,'Menu and cost - Russia'!$B$3:$Q$3,0),0)</f>
        <v>Hot Drink B</v>
      </c>
      <c r="T54" s="5">
        <f>VLOOKUP($Q54,'Menu and cost - Russia'!$B$3:$Q$29,MATCH(T$2,'Menu and cost - Russia'!$B$3:$Q$3,0),0)*VLOOKUP(O54,US_City_COGS_Order_Composition[#All],MATCH("Coefficient for Price Calculation (comp. with Russia)",$A$2:$M$2,0))</f>
        <v>2.1</v>
      </c>
      <c r="U54" s="5">
        <f t="array" ref="U54">SUMPRODUCT(W54:AA54,_xlfn._xlws.FILTER(US_City_COGS_Order_Composition[[#All],[Dairy Products]:[Pantry]],US_City_COGS_Order_Composition[[#All],[ID City]]=O54))*V54</f>
        <v>1.0476000000000001</v>
      </c>
      <c r="V54" s="37">
        <f>VLOOKUP($Q54,'Menu and cost - Russia'!$B$3:$Q$29,MATCH(V$2,'Menu and cost - Russia'!$B$3:$Q$3,0),0)</f>
        <v>0.2</v>
      </c>
      <c r="W54" s="7">
        <f>VLOOKUP($Q54,'Menu and cost - Russia'!$B$3:$Q$29,MATCH(W$2,'Menu and cost - Russia'!$B$3:$Q$3,0),0)</f>
        <v>0</v>
      </c>
      <c r="X54" s="7">
        <f>VLOOKUP($Q54,'Menu and cost - Russia'!$B$3:$Q$29,MATCH(X$2,'Menu and cost - Russia'!$B$3:$Q$3,0),0)</f>
        <v>0</v>
      </c>
      <c r="Y54" s="7">
        <f>VLOOKUP($Q54,'Menu and cost - Russia'!$B$3:$Q$29,MATCH(Y$2,'Menu and cost - Russia'!$B$3:$Q$3,0),0)</f>
        <v>0.1</v>
      </c>
      <c r="Z54" s="7">
        <f>VLOOKUP($Q54,'Menu and cost - Russia'!$B$3:$Q$29,MATCH(Z$2,'Menu and cost - Russia'!$B$3:$Q$3,0),0)</f>
        <v>0.9</v>
      </c>
      <c r="AA54" s="7">
        <f>VLOOKUP($Q54,'Menu and cost - Russia'!$B$3:$Q$29,MATCH(AA$2,'Menu and cost - Russia'!$B$3:$Q$3,0),0)</f>
        <v>0</v>
      </c>
      <c r="AB54" s="7">
        <f t="shared" si="1"/>
        <v>1</v>
      </c>
      <c r="AC54" s="9">
        <f>VLOOKUP($Q54,'Menu and cost - Russia'!$B$3:$Q$29,MATCH(AC$2,'Menu and cost - Russia'!$B$3:$Q$3,0),0)</f>
        <v>40</v>
      </c>
      <c r="AD54" s="8">
        <f>VLOOKUP($Q54,'Menu and cost - Russia'!$B$3:$Q$29,MATCH(AD$2,'Menu and cost - Russia'!$B$3:$Q$3,0),0)</f>
        <v>1.5</v>
      </c>
      <c r="AE54" s="8">
        <f>VLOOKUP($Q54,'Menu and cost - Russia'!$B$3:$Q$29,MATCH(AE$2,'Menu and cost - Russia'!$B$3:$Q$3,0),0)</f>
        <v>2.5000000000000001E-2</v>
      </c>
      <c r="AF54" s="16">
        <f>T54-U54-AE54*VLOOKUP(O54,US_City_COGS_Order_Composition[#All],MATCH("Labor Costs",$A$2:$M$2,0),0)</f>
        <v>0.78990000000000005</v>
      </c>
      <c r="AG54" s="39">
        <f t="array" ref="AG54">IFERROR(INDEX(US_City_COGS_Order_Composition[[Appetizer]:[Beverages]],O54,MATCH(R54,$J$2:$M$2,0)),"")</f>
        <v>0.8</v>
      </c>
      <c r="AH54" s="6">
        <f t="shared" si="4"/>
        <v>0.63192000000000004</v>
      </c>
    </row>
    <row r="55" spans="15:34" x14ac:dyDescent="0.25">
      <c r="O55" s="22">
        <v>3</v>
      </c>
      <c r="P55" s="1" t="str">
        <f>VLOOKUP(O:O,US_City_COGS_Order_Composition[#All],2,FALSE)</f>
        <v>Cleveland</v>
      </c>
      <c r="Q55" s="23">
        <f t="shared" si="3"/>
        <v>1</v>
      </c>
      <c r="R55" s="1" t="str">
        <f>VLOOKUP($Q55,'Menu and cost - Russia'!$B$3:$Q$29,MATCH(R$2,'Menu and cost - Russia'!$B$3:$Q$3,0),0)</f>
        <v>Appetizer</v>
      </c>
      <c r="S55" s="1" t="str">
        <f>VLOOKUP($Q55,'Menu and cost - Russia'!$B$3:$Q$29,MATCH(S$2,'Menu and cost - Russia'!$B$3:$Q$3,0),0)</f>
        <v>Salad A</v>
      </c>
      <c r="T55" s="5">
        <f>VLOOKUP($Q55,'Menu and cost - Russia'!$B$3:$Q$29,MATCH(T$2,'Menu and cost - Russia'!$B$3:$Q$3,0),0)*VLOOKUP(O55,US_City_COGS_Order_Composition[#All],MATCH("Coefficient for Price Calculation (comp. with Russia)",$A$2:$M$2,0))</f>
        <v>4.4000000000000004</v>
      </c>
      <c r="U55" s="5">
        <f t="array" ref="U55">SUMPRODUCT(W55:AA55,_xlfn._xlws.FILTER(US_City_COGS_Order_Composition[[#All],[Dairy Products]:[Pantry]],US_City_COGS_Order_Composition[[#All],[ID City]]=O55))*V55</f>
        <v>2.355</v>
      </c>
      <c r="V55" s="37">
        <f>VLOOKUP($Q55,'Menu and cost - Russia'!$B$3:$Q$29,MATCH(V$2,'Menu and cost - Russia'!$B$3:$Q$3,0),0)</f>
        <v>0.2</v>
      </c>
      <c r="W55" s="7">
        <f>VLOOKUP($Q55,'Menu and cost - Russia'!$B$3:$Q$29,MATCH(W$2,'Menu and cost - Russia'!$B$3:$Q$3,0),0)</f>
        <v>0</v>
      </c>
      <c r="X55" s="7">
        <f>VLOOKUP($Q55,'Menu and cost - Russia'!$B$3:$Q$29,MATCH(X$2,'Menu and cost - Russia'!$B$3:$Q$3,0),0)</f>
        <v>0</v>
      </c>
      <c r="Y55" s="7">
        <f>VLOOKUP($Q55,'Menu and cost - Russia'!$B$3:$Q$29,MATCH(Y$2,'Menu and cost - Russia'!$B$3:$Q$3,0),0)</f>
        <v>0.9</v>
      </c>
      <c r="Z55" s="7">
        <f>VLOOKUP($Q55,'Menu and cost - Russia'!$B$3:$Q$29,MATCH(Z$2,'Menu and cost - Russia'!$B$3:$Q$3,0),0)</f>
        <v>0</v>
      </c>
      <c r="AA55" s="7">
        <f>VLOOKUP($Q55,'Menu and cost - Russia'!$B$3:$Q$29,MATCH(AA$2,'Menu and cost - Russia'!$B$3:$Q$3,0),0)</f>
        <v>0.1</v>
      </c>
      <c r="AB55" s="7">
        <f t="shared" si="1"/>
        <v>1</v>
      </c>
      <c r="AC55" s="9">
        <f>VLOOKUP($Q55,'Menu and cost - Russia'!$B$3:$Q$29,MATCH(AC$2,'Menu and cost - Russia'!$B$3:$Q$3,0),0)</f>
        <v>20</v>
      </c>
      <c r="AD55" s="8">
        <f>VLOOKUP($Q55,'Menu and cost - Russia'!$B$3:$Q$29,MATCH(AD$2,'Menu and cost - Russia'!$B$3:$Q$3,0),0)</f>
        <v>3</v>
      </c>
      <c r="AE55" s="8">
        <f>VLOOKUP($Q55,'Menu and cost - Russia'!$B$3:$Q$29,MATCH(AE$2,'Menu and cost - Russia'!$B$3:$Q$3,0),0)</f>
        <v>0.05</v>
      </c>
      <c r="AF55" s="16">
        <f>T55-U55-AE55*VLOOKUP(O55,US_City_COGS_Order_Composition[#All],MATCH("Labor Costs",$A$2:$M$2,0),0)</f>
        <v>1.4950000000000003</v>
      </c>
      <c r="AG55" s="39">
        <f t="array" ref="AG55">IFERROR(INDEX(US_City_COGS_Order_Composition[[Appetizer]:[Beverages]],O55,MATCH(R55,$J$2:$M$2,0)),"")</f>
        <v>0.4</v>
      </c>
      <c r="AH55" s="6">
        <f t="shared" si="4"/>
        <v>0.5980000000000002</v>
      </c>
    </row>
    <row r="56" spans="15:34" x14ac:dyDescent="0.25">
      <c r="O56" s="22">
        <v>3</v>
      </c>
      <c r="P56" s="1" t="str">
        <f>VLOOKUP(O:O,US_City_COGS_Order_Composition[#All],2,FALSE)</f>
        <v>Cleveland</v>
      </c>
      <c r="Q56" s="23">
        <f t="shared" si="3"/>
        <v>2</v>
      </c>
      <c r="R56" s="1" t="str">
        <f>VLOOKUP($Q56,'Menu and cost - Russia'!$B$3:$Q$29,MATCH(R$2,'Menu and cost - Russia'!$B$3:$Q$3,0),0)</f>
        <v>Appetizer</v>
      </c>
      <c r="S56" s="1" t="str">
        <f>VLOOKUP($Q56,'Menu and cost - Russia'!$B$3:$Q$29,MATCH(S$2,'Menu and cost - Russia'!$B$3:$Q$3,0),0)</f>
        <v>Salad B</v>
      </c>
      <c r="T56" s="5">
        <f>VLOOKUP($Q56,'Menu and cost - Russia'!$B$3:$Q$29,MATCH(T$2,'Menu and cost - Russia'!$B$3:$Q$3,0),0)*VLOOKUP(O56,US_City_COGS_Order_Composition[#All],MATCH("Coefficient for Price Calculation (comp. with Russia)",$A$2:$M$2,0))</f>
        <v>4.4000000000000004</v>
      </c>
      <c r="U56" s="5">
        <f t="array" ref="U56">SUMPRODUCT(W56:AA56,_xlfn._xlws.FILTER(US_City_COGS_Order_Composition[[#All],[Dairy Products]:[Pantry]],US_City_COGS_Order_Composition[[#All],[ID City]]=O56))*V56</f>
        <v>2.4089999999999998</v>
      </c>
      <c r="V56" s="37">
        <f>VLOOKUP($Q56,'Menu and cost - Russia'!$B$3:$Q$29,MATCH(V$2,'Menu and cost - Russia'!$B$3:$Q$3,0),0)</f>
        <v>0.2</v>
      </c>
      <c r="W56" s="7">
        <f>VLOOKUP($Q56,'Menu and cost - Russia'!$B$3:$Q$29,MATCH(W$2,'Menu and cost - Russia'!$B$3:$Q$3,0),0)</f>
        <v>0</v>
      </c>
      <c r="X56" s="7">
        <f>VLOOKUP($Q56,'Menu and cost - Russia'!$B$3:$Q$29,MATCH(X$2,'Menu and cost - Russia'!$B$3:$Q$3,0),0)</f>
        <v>0.2</v>
      </c>
      <c r="Y56" s="7">
        <f>VLOOKUP($Q56,'Menu and cost - Russia'!$B$3:$Q$29,MATCH(Y$2,'Menu and cost - Russia'!$B$3:$Q$3,0),0)</f>
        <v>0.7</v>
      </c>
      <c r="Z56" s="7">
        <f>VLOOKUP($Q56,'Menu and cost - Russia'!$B$3:$Q$29,MATCH(Z$2,'Menu and cost - Russia'!$B$3:$Q$3,0),0)</f>
        <v>0</v>
      </c>
      <c r="AA56" s="7">
        <f>VLOOKUP($Q56,'Menu and cost - Russia'!$B$3:$Q$29,MATCH(AA$2,'Menu and cost - Russia'!$B$3:$Q$3,0),0)</f>
        <v>0.1</v>
      </c>
      <c r="AB56" s="7">
        <f t="shared" si="1"/>
        <v>0.99999999999999989</v>
      </c>
      <c r="AC56" s="9">
        <f>VLOOKUP($Q56,'Menu and cost - Russia'!$B$3:$Q$29,MATCH(AC$2,'Menu and cost - Russia'!$B$3:$Q$3,0),0)</f>
        <v>20</v>
      </c>
      <c r="AD56" s="8">
        <f>VLOOKUP($Q56,'Menu and cost - Russia'!$B$3:$Q$29,MATCH(AD$2,'Menu and cost - Russia'!$B$3:$Q$3,0),0)</f>
        <v>3</v>
      </c>
      <c r="AE56" s="8">
        <f>VLOOKUP($Q56,'Menu and cost - Russia'!$B$3:$Q$29,MATCH(AE$2,'Menu and cost - Russia'!$B$3:$Q$3,0),0)</f>
        <v>0.05</v>
      </c>
      <c r="AF56" s="16">
        <f>T56-U56-AE56*VLOOKUP(O56,US_City_COGS_Order_Composition[#All],MATCH("Labor Costs",$A$2:$M$2,0),0)</f>
        <v>1.4410000000000005</v>
      </c>
      <c r="AG56" s="39">
        <f t="array" ref="AG56">IFERROR(INDEX(US_City_COGS_Order_Composition[[Appetizer]:[Beverages]],O56,MATCH(R56,$J$2:$M$2,0)),"")</f>
        <v>0.4</v>
      </c>
      <c r="AH56" s="6">
        <f t="shared" si="4"/>
        <v>0.57640000000000025</v>
      </c>
    </row>
    <row r="57" spans="15:34" x14ac:dyDescent="0.25">
      <c r="O57" s="22">
        <v>3</v>
      </c>
      <c r="P57" s="1" t="str">
        <f>VLOOKUP(O:O,US_City_COGS_Order_Composition[#All],2,FALSE)</f>
        <v>Cleveland</v>
      </c>
      <c r="Q57" s="23">
        <f t="shared" si="3"/>
        <v>3</v>
      </c>
      <c r="R57" s="1" t="str">
        <f>VLOOKUP($Q57,'Menu and cost - Russia'!$B$3:$Q$29,MATCH(R$2,'Menu and cost - Russia'!$B$3:$Q$3,0),0)</f>
        <v>Appetizer</v>
      </c>
      <c r="S57" s="1" t="str">
        <f>VLOOKUP($Q57,'Menu and cost - Russia'!$B$3:$Q$29,MATCH(S$2,'Menu and cost - Russia'!$B$3:$Q$3,0),0)</f>
        <v>Salad C</v>
      </c>
      <c r="T57" s="5">
        <f>VLOOKUP($Q57,'Menu and cost - Russia'!$B$3:$Q$29,MATCH(T$2,'Menu and cost - Russia'!$B$3:$Q$3,0),0)*VLOOKUP(O57,US_City_COGS_Order_Composition[#All],MATCH("Coefficient for Price Calculation (comp. with Russia)",$A$2:$M$2,0))</f>
        <v>4.4000000000000004</v>
      </c>
      <c r="U57" s="5">
        <f t="array" ref="U57">SUMPRODUCT(W57:AA57,_xlfn._xlws.FILTER(US_City_COGS_Order_Composition[[#All],[Dairy Products]:[Pantry]],US_City_COGS_Order_Composition[[#All],[ID City]]=O57))*V57</f>
        <v>2.4900000000000002</v>
      </c>
      <c r="V57" s="37">
        <f>VLOOKUP($Q57,'Menu and cost - Russia'!$B$3:$Q$29,MATCH(V$2,'Menu and cost - Russia'!$B$3:$Q$3,0),0)</f>
        <v>0.2</v>
      </c>
      <c r="W57" s="7">
        <f>VLOOKUP($Q57,'Menu and cost - Russia'!$B$3:$Q$29,MATCH(W$2,'Menu and cost - Russia'!$B$3:$Q$3,0),0)</f>
        <v>0</v>
      </c>
      <c r="X57" s="7">
        <f>VLOOKUP($Q57,'Menu and cost - Russia'!$B$3:$Q$29,MATCH(X$2,'Menu and cost - Russia'!$B$3:$Q$3,0),0)</f>
        <v>0.5</v>
      </c>
      <c r="Y57" s="7">
        <f>VLOOKUP($Q57,'Menu and cost - Russia'!$B$3:$Q$29,MATCH(Y$2,'Menu and cost - Russia'!$B$3:$Q$3,0),0)</f>
        <v>0.4</v>
      </c>
      <c r="Z57" s="7">
        <f>VLOOKUP($Q57,'Menu and cost - Russia'!$B$3:$Q$29,MATCH(Z$2,'Menu and cost - Russia'!$B$3:$Q$3,0),0)</f>
        <v>0</v>
      </c>
      <c r="AA57" s="7">
        <f>VLOOKUP($Q57,'Menu and cost - Russia'!$B$3:$Q$29,MATCH(AA$2,'Menu and cost - Russia'!$B$3:$Q$3,0),0)</f>
        <v>0.1</v>
      </c>
      <c r="AB57" s="7">
        <f t="shared" si="1"/>
        <v>1</v>
      </c>
      <c r="AC57" s="9">
        <f>VLOOKUP($Q57,'Menu and cost - Russia'!$B$3:$Q$29,MATCH(AC$2,'Menu and cost - Russia'!$B$3:$Q$3,0),0)</f>
        <v>20</v>
      </c>
      <c r="AD57" s="8">
        <f>VLOOKUP($Q57,'Menu and cost - Russia'!$B$3:$Q$29,MATCH(AD$2,'Menu and cost - Russia'!$B$3:$Q$3,0),0)</f>
        <v>3</v>
      </c>
      <c r="AE57" s="8">
        <f>VLOOKUP($Q57,'Menu and cost - Russia'!$B$3:$Q$29,MATCH(AE$2,'Menu and cost - Russia'!$B$3:$Q$3,0),0)</f>
        <v>0.05</v>
      </c>
      <c r="AF57" s="16">
        <f>T57-U57-AE57*VLOOKUP(O57,US_City_COGS_Order_Composition[#All],MATCH("Labor Costs",$A$2:$M$2,0),0)</f>
        <v>1.36</v>
      </c>
      <c r="AG57" s="39">
        <f t="array" ref="AG57">IFERROR(INDEX(US_City_COGS_Order_Composition[[Appetizer]:[Beverages]],O57,MATCH(R57,$J$2:$M$2,0)),"")</f>
        <v>0.4</v>
      </c>
      <c r="AH57" s="6">
        <f t="shared" si="4"/>
        <v>0.54400000000000004</v>
      </c>
    </row>
    <row r="58" spans="15:34" x14ac:dyDescent="0.25">
      <c r="O58" s="22">
        <v>3</v>
      </c>
      <c r="P58" s="1" t="str">
        <f>VLOOKUP(O:O,US_City_COGS_Order_Composition[#All],2,FALSE)</f>
        <v>Cleveland</v>
      </c>
      <c r="Q58" s="23">
        <f t="shared" si="3"/>
        <v>4</v>
      </c>
      <c r="R58" s="1" t="str">
        <f>VLOOKUP($Q58,'Menu and cost - Russia'!$B$3:$Q$29,MATCH(R$2,'Menu and cost - Russia'!$B$3:$Q$3,0),0)</f>
        <v>Appetizer</v>
      </c>
      <c r="S58" s="1" t="str">
        <f>VLOOKUP($Q58,'Menu and cost - Russia'!$B$3:$Q$29,MATCH(S$2,'Menu and cost - Russia'!$B$3:$Q$3,0),0)</f>
        <v>Soup A</v>
      </c>
      <c r="T58" s="5">
        <f>VLOOKUP($Q58,'Menu and cost - Russia'!$B$3:$Q$29,MATCH(T$2,'Menu and cost - Russia'!$B$3:$Q$3,0),0)*VLOOKUP(O58,US_City_COGS_Order_Composition[#All],MATCH("Coefficient for Price Calculation (comp. with Russia)",$A$2:$M$2,0))</f>
        <v>2.9333333333333336</v>
      </c>
      <c r="U58" s="5">
        <f t="array" ref="U58">SUMPRODUCT(W58:AA58,_xlfn._xlws.FILTER(US_City_COGS_Order_Composition[[#All],[Dairy Products]:[Pantry]],US_City_COGS_Order_Composition[[#All],[ID City]]=O58))*V58</f>
        <v>1.6806000000000005</v>
      </c>
      <c r="V58" s="37">
        <f>VLOOKUP($Q58,'Menu and cost - Russia'!$B$3:$Q$29,MATCH(V$2,'Menu and cost - Russia'!$B$3:$Q$3,0),0)</f>
        <v>0.2</v>
      </c>
      <c r="W58" s="7">
        <f>VLOOKUP($Q58,'Menu and cost - Russia'!$B$3:$Q$29,MATCH(W$2,'Menu and cost - Russia'!$B$3:$Q$3,0),0)</f>
        <v>0.1</v>
      </c>
      <c r="X58" s="7">
        <f>VLOOKUP($Q58,'Menu and cost - Russia'!$B$3:$Q$29,MATCH(X$2,'Menu and cost - Russia'!$B$3:$Q$3,0),0)</f>
        <v>0</v>
      </c>
      <c r="Y58" s="7">
        <f>VLOOKUP($Q58,'Menu and cost - Russia'!$B$3:$Q$29,MATCH(Y$2,'Menu and cost - Russia'!$B$3:$Q$3,0),0)</f>
        <v>0.4</v>
      </c>
      <c r="Z58" s="7">
        <f>VLOOKUP($Q58,'Menu and cost - Russia'!$B$3:$Q$29,MATCH(Z$2,'Menu and cost - Russia'!$B$3:$Q$3,0),0)</f>
        <v>0.1</v>
      </c>
      <c r="AA58" s="7">
        <f>VLOOKUP($Q58,'Menu and cost - Russia'!$B$3:$Q$29,MATCH(AA$2,'Menu and cost - Russia'!$B$3:$Q$3,0),0)</f>
        <v>0.4</v>
      </c>
      <c r="AB58" s="7">
        <f t="shared" si="1"/>
        <v>1</v>
      </c>
      <c r="AC58" s="9">
        <f>VLOOKUP($Q58,'Menu and cost - Russia'!$B$3:$Q$29,MATCH(AC$2,'Menu and cost - Russia'!$B$3:$Q$3,0),0)</f>
        <v>60</v>
      </c>
      <c r="AD58" s="8">
        <f>VLOOKUP($Q58,'Menu and cost - Russia'!$B$3:$Q$29,MATCH(AD$2,'Menu and cost - Russia'!$B$3:$Q$3,0),0)</f>
        <v>1</v>
      </c>
      <c r="AE58" s="8">
        <f>VLOOKUP($Q58,'Menu and cost - Russia'!$B$3:$Q$29,MATCH(AE$2,'Menu and cost - Russia'!$B$3:$Q$3,0),0)</f>
        <v>1.6666666666666666E-2</v>
      </c>
      <c r="AF58" s="16">
        <f>T58-U58-AE58*VLOOKUP(O58,US_City_COGS_Order_Composition[#All],MATCH("Labor Costs",$A$2:$M$2,0),0)</f>
        <v>1.0693999999999997</v>
      </c>
      <c r="AG58" s="39">
        <f t="array" ref="AG58">IFERROR(INDEX(US_City_COGS_Order_Composition[[Appetizer]:[Beverages]],O58,MATCH(R58,$J$2:$M$2,0)),"")</f>
        <v>0.4</v>
      </c>
      <c r="AH58" s="6">
        <f t="shared" si="4"/>
        <v>0.42775999999999992</v>
      </c>
    </row>
    <row r="59" spans="15:34" x14ac:dyDescent="0.25">
      <c r="O59" s="22">
        <v>3</v>
      </c>
      <c r="P59" s="1" t="str">
        <f>VLOOKUP(O:O,US_City_COGS_Order_Composition[#All],2,FALSE)</f>
        <v>Cleveland</v>
      </c>
      <c r="Q59" s="23">
        <f t="shared" si="3"/>
        <v>5</v>
      </c>
      <c r="R59" s="1" t="str">
        <f>VLOOKUP($Q59,'Menu and cost - Russia'!$B$3:$Q$29,MATCH(R$2,'Menu and cost - Russia'!$B$3:$Q$3,0),0)</f>
        <v>Appetizer</v>
      </c>
      <c r="S59" s="1" t="str">
        <f>VLOOKUP($Q59,'Menu and cost - Russia'!$B$3:$Q$29,MATCH(S$2,'Menu and cost - Russia'!$B$3:$Q$3,0),0)</f>
        <v>Soup B</v>
      </c>
      <c r="T59" s="5">
        <f>VLOOKUP($Q59,'Menu and cost - Russia'!$B$3:$Q$29,MATCH(T$2,'Menu and cost - Russia'!$B$3:$Q$3,0),0)*VLOOKUP(O59,US_City_COGS_Order_Composition[#All],MATCH("Coefficient for Price Calculation (comp. with Russia)",$A$2:$M$2,0))</f>
        <v>2.9333333333333336</v>
      </c>
      <c r="U59" s="5">
        <f t="array" ref="U59">SUMPRODUCT(W59:AA59,_xlfn._xlws.FILTER(US_City_COGS_Order_Composition[[#All],[Dairy Products]:[Pantry]],US_City_COGS_Order_Composition[[#All],[ID City]]=O59))*V59</f>
        <v>1.8695999999999999</v>
      </c>
      <c r="V59" s="37">
        <f>VLOOKUP($Q59,'Menu and cost - Russia'!$B$3:$Q$29,MATCH(V$2,'Menu and cost - Russia'!$B$3:$Q$3,0),0)</f>
        <v>0.2</v>
      </c>
      <c r="W59" s="7">
        <f>VLOOKUP($Q59,'Menu and cost - Russia'!$B$3:$Q$29,MATCH(W$2,'Menu and cost - Russia'!$B$3:$Q$3,0),0)</f>
        <v>0.1</v>
      </c>
      <c r="X59" s="7">
        <f>VLOOKUP($Q59,'Menu and cost - Russia'!$B$3:$Q$29,MATCH(X$2,'Menu and cost - Russia'!$B$3:$Q$3,0),0)</f>
        <v>0.2</v>
      </c>
      <c r="Y59" s="7">
        <f>VLOOKUP($Q59,'Menu and cost - Russia'!$B$3:$Q$29,MATCH(Y$2,'Menu and cost - Russia'!$B$3:$Q$3,0),0)</f>
        <v>0.3</v>
      </c>
      <c r="Z59" s="7">
        <f>VLOOKUP($Q59,'Menu and cost - Russia'!$B$3:$Q$29,MATCH(Z$2,'Menu and cost - Russia'!$B$3:$Q$3,0),0)</f>
        <v>0.1</v>
      </c>
      <c r="AA59" s="7">
        <f>VLOOKUP($Q59,'Menu and cost - Russia'!$B$3:$Q$29,MATCH(AA$2,'Menu and cost - Russia'!$B$3:$Q$3,0),0)</f>
        <v>0.3</v>
      </c>
      <c r="AB59" s="7">
        <f t="shared" si="1"/>
        <v>1</v>
      </c>
      <c r="AC59" s="9">
        <f>VLOOKUP($Q59,'Menu and cost - Russia'!$B$3:$Q$29,MATCH(AC$2,'Menu and cost - Russia'!$B$3:$Q$3,0),0)</f>
        <v>60</v>
      </c>
      <c r="AD59" s="8">
        <f>VLOOKUP($Q59,'Menu and cost - Russia'!$B$3:$Q$29,MATCH(AD$2,'Menu and cost - Russia'!$B$3:$Q$3,0),0)</f>
        <v>1</v>
      </c>
      <c r="AE59" s="8">
        <f>VLOOKUP($Q59,'Menu and cost - Russia'!$B$3:$Q$29,MATCH(AE$2,'Menu and cost - Russia'!$B$3:$Q$3,0),0)</f>
        <v>1.6666666666666666E-2</v>
      </c>
      <c r="AF59" s="16">
        <f>T59-U59-AE59*VLOOKUP(O59,US_City_COGS_Order_Composition[#All],MATCH("Labor Costs",$A$2:$M$2,0),0)</f>
        <v>0.88040000000000029</v>
      </c>
      <c r="AG59" s="39">
        <f t="array" ref="AG59">IFERROR(INDEX(US_City_COGS_Order_Composition[[Appetizer]:[Beverages]],O59,MATCH(R59,$J$2:$M$2,0)),"")</f>
        <v>0.4</v>
      </c>
      <c r="AH59" s="6">
        <f t="shared" si="4"/>
        <v>0.35216000000000014</v>
      </c>
    </row>
    <row r="60" spans="15:34" x14ac:dyDescent="0.25">
      <c r="O60" s="22">
        <v>3</v>
      </c>
      <c r="P60" s="1" t="str">
        <f>VLOOKUP(O:O,US_City_COGS_Order_Composition[#All],2,FALSE)</f>
        <v>Cleveland</v>
      </c>
      <c r="Q60" s="23">
        <f t="shared" si="3"/>
        <v>6</v>
      </c>
      <c r="R60" s="1" t="str">
        <f>VLOOKUP($Q60,'Menu and cost - Russia'!$B$3:$Q$29,MATCH(R$2,'Menu and cost - Russia'!$B$3:$Q$3,0),0)</f>
        <v>Appetizer</v>
      </c>
      <c r="S60" s="1" t="str">
        <f>VLOOKUP($Q60,'Menu and cost - Russia'!$B$3:$Q$29,MATCH(S$2,'Menu and cost - Russia'!$B$3:$Q$3,0),0)</f>
        <v>Pirozhok A</v>
      </c>
      <c r="T60" s="5">
        <f>VLOOKUP($Q60,'Menu and cost - Russia'!$B$3:$Q$29,MATCH(T$2,'Menu and cost - Russia'!$B$3:$Q$3,0),0)*VLOOKUP(O60,US_City_COGS_Order_Composition[#All],MATCH("Coefficient for Price Calculation (comp. with Russia)",$A$2:$M$2,0))</f>
        <v>1.4666666666666668</v>
      </c>
      <c r="U60" s="5">
        <f t="array" ref="U60">SUMPRODUCT(W60:AA60,_xlfn._xlws.FILTER(US_City_COGS_Order_Composition[[#All],[Dairy Products]:[Pantry]],US_City_COGS_Order_Composition[[#All],[ID City]]=O60))*V60</f>
        <v>1.0790499999999998</v>
      </c>
      <c r="V60" s="37">
        <f>VLOOKUP($Q60,'Menu and cost - Russia'!$B$3:$Q$29,MATCH(V$2,'Menu and cost - Russia'!$B$3:$Q$3,0),0)</f>
        <v>0.1</v>
      </c>
      <c r="W60" s="7">
        <f>VLOOKUP($Q60,'Menu and cost - Russia'!$B$3:$Q$29,MATCH(W$2,'Menu and cost - Russia'!$B$3:$Q$3,0),0)</f>
        <v>0.1</v>
      </c>
      <c r="X60" s="7">
        <f>VLOOKUP($Q60,'Menu and cost - Russia'!$B$3:$Q$29,MATCH(X$2,'Menu and cost - Russia'!$B$3:$Q$3,0),0)</f>
        <v>0</v>
      </c>
      <c r="Y60" s="7">
        <f>VLOOKUP($Q60,'Menu and cost - Russia'!$B$3:$Q$29,MATCH(Y$2,'Menu and cost - Russia'!$B$3:$Q$3,0),0)</f>
        <v>0.75</v>
      </c>
      <c r="Z60" s="7">
        <f>VLOOKUP($Q60,'Menu and cost - Russia'!$B$3:$Q$29,MATCH(Z$2,'Menu and cost - Russia'!$B$3:$Q$3,0),0)</f>
        <v>0.05</v>
      </c>
      <c r="AA60" s="7">
        <f>VLOOKUP($Q60,'Menu and cost - Russia'!$B$3:$Q$29,MATCH(AA$2,'Menu and cost - Russia'!$B$3:$Q$3,0),0)</f>
        <v>0.1</v>
      </c>
      <c r="AB60" s="7">
        <f t="shared" si="1"/>
        <v>1</v>
      </c>
      <c r="AC60" s="9">
        <f>VLOOKUP($Q60,'Menu and cost - Russia'!$B$3:$Q$29,MATCH(AC$2,'Menu and cost - Russia'!$B$3:$Q$3,0),0)</f>
        <v>30</v>
      </c>
      <c r="AD60" s="8">
        <f>VLOOKUP($Q60,'Menu and cost - Russia'!$B$3:$Q$29,MATCH(AD$2,'Menu and cost - Russia'!$B$3:$Q$3,0),0)</f>
        <v>2</v>
      </c>
      <c r="AE60" s="8">
        <f>VLOOKUP($Q60,'Menu and cost - Russia'!$B$3:$Q$29,MATCH(AE$2,'Menu and cost - Russia'!$B$3:$Q$3,0),0)</f>
        <v>3.3333333333333333E-2</v>
      </c>
      <c r="AF60" s="16">
        <f>T60-U60-AE60*VLOOKUP(O60,US_City_COGS_Order_Composition[#All],MATCH("Labor Costs",$A$2:$M$2,0),0)</f>
        <v>2.0950000000000302E-2</v>
      </c>
      <c r="AG60" s="39">
        <f t="array" ref="AG60">IFERROR(INDEX(US_City_COGS_Order_Composition[[Appetizer]:[Beverages]],O60,MATCH(R60,$J$2:$M$2,0)),"")</f>
        <v>0.4</v>
      </c>
      <c r="AH60" s="6">
        <f t="shared" si="4"/>
        <v>8.3800000000001217E-3</v>
      </c>
    </row>
    <row r="61" spans="15:34" x14ac:dyDescent="0.25">
      <c r="O61" s="22">
        <v>3</v>
      </c>
      <c r="P61" s="1" t="str">
        <f>VLOOKUP(O:O,US_City_COGS_Order_Composition[#All],2,FALSE)</f>
        <v>Cleveland</v>
      </c>
      <c r="Q61" s="23">
        <f t="shared" si="3"/>
        <v>7</v>
      </c>
      <c r="R61" s="1" t="str">
        <f>VLOOKUP($Q61,'Menu and cost - Russia'!$B$3:$Q$29,MATCH(R$2,'Menu and cost - Russia'!$B$3:$Q$3,0),0)</f>
        <v>Appetizer</v>
      </c>
      <c r="S61" s="1" t="str">
        <f>VLOOKUP($Q61,'Menu and cost - Russia'!$B$3:$Q$29,MATCH(S$2,'Menu and cost - Russia'!$B$3:$Q$3,0),0)</f>
        <v>Pirozhok B</v>
      </c>
      <c r="T61" s="5">
        <f>VLOOKUP($Q61,'Menu and cost - Russia'!$B$3:$Q$29,MATCH(T$2,'Menu and cost - Russia'!$B$3:$Q$3,0),0)*VLOOKUP(O61,US_City_COGS_Order_Composition[#All],MATCH("Coefficient for Price Calculation (comp. with Russia)",$A$2:$M$2,0))</f>
        <v>1.4666666666666668</v>
      </c>
      <c r="U61" s="5">
        <f t="array" ref="U61">SUMPRODUCT(W61:AA61,_xlfn._xlws.FILTER(US_City_COGS_Order_Composition[[#All],[Dairy Products]:[Pantry]],US_City_COGS_Order_Composition[[#All],[ID City]]=O61))*V61</f>
        <v>1.1465500000000002</v>
      </c>
      <c r="V61" s="37">
        <f>VLOOKUP($Q61,'Menu and cost - Russia'!$B$3:$Q$29,MATCH(V$2,'Menu and cost - Russia'!$B$3:$Q$3,0),0)</f>
        <v>0.1</v>
      </c>
      <c r="W61" s="7">
        <f>VLOOKUP($Q61,'Menu and cost - Russia'!$B$3:$Q$29,MATCH(W$2,'Menu and cost - Russia'!$B$3:$Q$3,0),0)</f>
        <v>0.1</v>
      </c>
      <c r="X61" s="7">
        <f>VLOOKUP($Q61,'Menu and cost - Russia'!$B$3:$Q$29,MATCH(X$2,'Menu and cost - Russia'!$B$3:$Q$3,0),0)</f>
        <v>0.5</v>
      </c>
      <c r="Y61" s="7">
        <f>VLOOKUP($Q61,'Menu and cost - Russia'!$B$3:$Q$29,MATCH(Y$2,'Menu and cost - Russia'!$B$3:$Q$3,0),0)</f>
        <v>0.25</v>
      </c>
      <c r="Z61" s="7">
        <f>VLOOKUP($Q61,'Menu and cost - Russia'!$B$3:$Q$29,MATCH(Z$2,'Menu and cost - Russia'!$B$3:$Q$3,0),0)</f>
        <v>0.05</v>
      </c>
      <c r="AA61" s="7">
        <f>VLOOKUP($Q61,'Menu and cost - Russia'!$B$3:$Q$29,MATCH(AA$2,'Menu and cost - Russia'!$B$3:$Q$3,0),0)</f>
        <v>0.1</v>
      </c>
      <c r="AB61" s="7">
        <f t="shared" si="1"/>
        <v>1</v>
      </c>
      <c r="AC61" s="9">
        <f>VLOOKUP($Q61,'Menu and cost - Russia'!$B$3:$Q$29,MATCH(AC$2,'Menu and cost - Russia'!$B$3:$Q$3,0),0)</f>
        <v>30</v>
      </c>
      <c r="AD61" s="8">
        <f>VLOOKUP($Q61,'Menu and cost - Russia'!$B$3:$Q$29,MATCH(AD$2,'Menu and cost - Russia'!$B$3:$Q$3,0),0)</f>
        <v>2</v>
      </c>
      <c r="AE61" s="8">
        <f>VLOOKUP($Q61,'Menu and cost - Russia'!$B$3:$Q$29,MATCH(AE$2,'Menu and cost - Russia'!$B$3:$Q$3,0),0)</f>
        <v>3.3333333333333333E-2</v>
      </c>
      <c r="AF61" s="16">
        <f>T61-U61-AE61*VLOOKUP(O61,US_City_COGS_Order_Composition[#All],MATCH("Labor Costs",$A$2:$M$2,0),0)</f>
        <v>-4.6550000000000036E-2</v>
      </c>
      <c r="AG61" s="39">
        <f t="array" ref="AG61">IFERROR(INDEX(US_City_COGS_Order_Composition[[Appetizer]:[Beverages]],O61,MATCH(R61,$J$2:$M$2,0)),"")</f>
        <v>0.4</v>
      </c>
      <c r="AH61" s="6">
        <f t="shared" si="4"/>
        <v>-1.8620000000000015E-2</v>
      </c>
    </row>
    <row r="62" spans="15:34" x14ac:dyDescent="0.25">
      <c r="O62" s="22">
        <v>3</v>
      </c>
      <c r="P62" s="1" t="str">
        <f>VLOOKUP(O:O,US_City_COGS_Order_Composition[#All],2,FALSE)</f>
        <v>Cleveland</v>
      </c>
      <c r="Q62" s="23">
        <f t="shared" si="3"/>
        <v>8</v>
      </c>
      <c r="R62" s="1" t="str">
        <f>VLOOKUP($Q62,'Menu and cost - Russia'!$B$3:$Q$29,MATCH(R$2,'Menu and cost - Russia'!$B$3:$Q$3,0),0)</f>
        <v>Entry</v>
      </c>
      <c r="S62" s="1" t="str">
        <f>VLOOKUP($Q62,'Menu and cost - Russia'!$B$3:$Q$29,MATCH(S$2,'Menu and cost - Russia'!$B$3:$Q$3,0),0)</f>
        <v>Blin A</v>
      </c>
      <c r="T62" s="5">
        <f>VLOOKUP($Q62,'Menu and cost - Russia'!$B$3:$Q$29,MATCH(T$2,'Menu and cost - Russia'!$B$3:$Q$3,0),0)*VLOOKUP(O62,US_City_COGS_Order_Composition[#All],MATCH("Coefficient for Price Calculation (comp. with Russia)",$A$2:$M$2,0))</f>
        <v>4.4000000000000004</v>
      </c>
      <c r="U62" s="5">
        <f t="array" ref="U62">SUMPRODUCT(W62:AA62,_xlfn._xlws.FILTER(US_City_COGS_Order_Composition[[#All],[Dairy Products]:[Pantry]],US_City_COGS_Order_Composition[[#All],[ID City]]=O62))*V62</f>
        <v>2.1580999999999997</v>
      </c>
      <c r="V62" s="37">
        <f>VLOOKUP($Q62,'Menu and cost - Russia'!$B$3:$Q$29,MATCH(V$2,'Menu and cost - Russia'!$B$3:$Q$3,0),0)</f>
        <v>0.2</v>
      </c>
      <c r="W62" s="7">
        <f>VLOOKUP($Q62,'Menu and cost - Russia'!$B$3:$Q$29,MATCH(W$2,'Menu and cost - Russia'!$B$3:$Q$3,0),0)</f>
        <v>0.1</v>
      </c>
      <c r="X62" s="7">
        <f>VLOOKUP($Q62,'Menu and cost - Russia'!$B$3:$Q$29,MATCH(X$2,'Menu and cost - Russia'!$B$3:$Q$3,0),0)</f>
        <v>0</v>
      </c>
      <c r="Y62" s="7">
        <f>VLOOKUP($Q62,'Menu and cost - Russia'!$B$3:$Q$29,MATCH(Y$2,'Menu and cost - Russia'!$B$3:$Q$3,0),0)</f>
        <v>0.75</v>
      </c>
      <c r="Z62" s="7">
        <f>VLOOKUP($Q62,'Menu and cost - Russia'!$B$3:$Q$29,MATCH(Z$2,'Menu and cost - Russia'!$B$3:$Q$3,0),0)</f>
        <v>0.05</v>
      </c>
      <c r="AA62" s="7">
        <f>VLOOKUP($Q62,'Menu and cost - Russia'!$B$3:$Q$29,MATCH(AA$2,'Menu and cost - Russia'!$B$3:$Q$3,0),0)</f>
        <v>0.1</v>
      </c>
      <c r="AB62" s="7">
        <f t="shared" si="1"/>
        <v>1</v>
      </c>
      <c r="AC62" s="9">
        <f>VLOOKUP($Q62,'Menu and cost - Russia'!$B$3:$Q$29,MATCH(AC$2,'Menu and cost - Russia'!$B$3:$Q$3,0),0)</f>
        <v>15</v>
      </c>
      <c r="AD62" s="8">
        <f>VLOOKUP($Q62,'Menu and cost - Russia'!$B$3:$Q$29,MATCH(AD$2,'Menu and cost - Russia'!$B$3:$Q$3,0),0)</f>
        <v>4</v>
      </c>
      <c r="AE62" s="8">
        <f>VLOOKUP($Q62,'Menu and cost - Russia'!$B$3:$Q$29,MATCH(AE$2,'Menu and cost - Russia'!$B$3:$Q$3,0),0)</f>
        <v>6.6666666666666666E-2</v>
      </c>
      <c r="AF62" s="16">
        <f>T62-U62-AE62*VLOOKUP(O62,US_City_COGS_Order_Composition[#All],MATCH("Labor Costs",$A$2:$M$2,0),0)</f>
        <v>1.5085666666666673</v>
      </c>
      <c r="AG62" s="39">
        <f t="array" ref="AG62">IFERROR(INDEX(US_City_COGS_Order_Composition[[Appetizer]:[Beverages]],O62,MATCH(R62,$J$2:$M$2,0)),"")</f>
        <v>0.85</v>
      </c>
      <c r="AH62" s="6">
        <f t="shared" si="4"/>
        <v>1.2822816666666672</v>
      </c>
    </row>
    <row r="63" spans="15:34" x14ac:dyDescent="0.25">
      <c r="O63" s="22">
        <v>3</v>
      </c>
      <c r="P63" s="1" t="str">
        <f>VLOOKUP(O:O,US_City_COGS_Order_Composition[#All],2,FALSE)</f>
        <v>Cleveland</v>
      </c>
      <c r="Q63" s="23">
        <f t="shared" si="3"/>
        <v>9</v>
      </c>
      <c r="R63" s="1" t="str">
        <f>VLOOKUP($Q63,'Menu and cost - Russia'!$B$3:$Q$29,MATCH(R$2,'Menu and cost - Russia'!$B$3:$Q$3,0),0)</f>
        <v>Entry</v>
      </c>
      <c r="S63" s="1" t="str">
        <f>VLOOKUP($Q63,'Menu and cost - Russia'!$B$3:$Q$29,MATCH(S$2,'Menu and cost - Russia'!$B$3:$Q$3,0),0)</f>
        <v>Blin B</v>
      </c>
      <c r="T63" s="5">
        <f>VLOOKUP($Q63,'Menu and cost - Russia'!$B$3:$Q$29,MATCH(T$2,'Menu and cost - Russia'!$B$3:$Q$3,0),0)*VLOOKUP(O63,US_City_COGS_Order_Composition[#All],MATCH("Coefficient for Price Calculation (comp. with Russia)",$A$2:$M$2,0))</f>
        <v>4.4000000000000004</v>
      </c>
      <c r="U63" s="5">
        <f t="array" ref="U63">SUMPRODUCT(W63:AA63,_xlfn._xlws.FILTER(US_City_COGS_Order_Composition[[#All],[Dairy Products]:[Pantry]],US_City_COGS_Order_Composition[[#All],[ID City]]=O63))*V63</f>
        <v>2.86395</v>
      </c>
      <c r="V63" s="37">
        <f>VLOOKUP($Q63,'Menu and cost - Russia'!$B$3:$Q$29,MATCH(V$2,'Menu and cost - Russia'!$B$3:$Q$3,0),0)</f>
        <v>0.3</v>
      </c>
      <c r="W63" s="7">
        <f>VLOOKUP($Q63,'Menu and cost - Russia'!$B$3:$Q$29,MATCH(W$2,'Menu and cost - Russia'!$B$3:$Q$3,0),0)</f>
        <v>0.3</v>
      </c>
      <c r="X63" s="7">
        <f>VLOOKUP($Q63,'Menu and cost - Russia'!$B$3:$Q$29,MATCH(X$2,'Menu and cost - Russia'!$B$3:$Q$3,0),0)</f>
        <v>0</v>
      </c>
      <c r="Y63" s="7">
        <f>VLOOKUP($Q63,'Menu and cost - Russia'!$B$3:$Q$29,MATCH(Y$2,'Menu and cost - Russia'!$B$3:$Q$3,0),0)</f>
        <v>0.55000000000000004</v>
      </c>
      <c r="Z63" s="7">
        <f>VLOOKUP($Q63,'Menu and cost - Russia'!$B$3:$Q$29,MATCH(Z$2,'Menu and cost - Russia'!$B$3:$Q$3,0),0)</f>
        <v>0.05</v>
      </c>
      <c r="AA63" s="7">
        <f>VLOOKUP($Q63,'Menu and cost - Russia'!$B$3:$Q$29,MATCH(AA$2,'Menu and cost - Russia'!$B$3:$Q$3,0),0)</f>
        <v>0.1</v>
      </c>
      <c r="AB63" s="7">
        <f t="shared" si="1"/>
        <v>1.0000000000000002</v>
      </c>
      <c r="AC63" s="9">
        <f>VLOOKUP($Q63,'Menu and cost - Russia'!$B$3:$Q$29,MATCH(AC$2,'Menu and cost - Russia'!$B$3:$Q$3,0),0)</f>
        <v>15</v>
      </c>
      <c r="AD63" s="8">
        <f>VLOOKUP($Q63,'Menu and cost - Russia'!$B$3:$Q$29,MATCH(AD$2,'Menu and cost - Russia'!$B$3:$Q$3,0),0)</f>
        <v>4</v>
      </c>
      <c r="AE63" s="8">
        <f>VLOOKUP($Q63,'Menu and cost - Russia'!$B$3:$Q$29,MATCH(AE$2,'Menu and cost - Russia'!$B$3:$Q$3,0),0)</f>
        <v>6.6666666666666666E-2</v>
      </c>
      <c r="AF63" s="16">
        <f>T63-U63-AE63*VLOOKUP(O63,US_City_COGS_Order_Composition[#All],MATCH("Labor Costs",$A$2:$M$2,0),0)</f>
        <v>0.80271666666666708</v>
      </c>
      <c r="AG63" s="39">
        <f t="array" ref="AG63">IFERROR(INDEX(US_City_COGS_Order_Composition[[Appetizer]:[Beverages]],O63,MATCH(R63,$J$2:$M$2,0)),"")</f>
        <v>0.85</v>
      </c>
      <c r="AH63" s="6">
        <f t="shared" si="4"/>
        <v>0.68230916666666697</v>
      </c>
    </row>
    <row r="64" spans="15:34" x14ac:dyDescent="0.25">
      <c r="O64" s="22">
        <v>3</v>
      </c>
      <c r="P64" s="1" t="str">
        <f>VLOOKUP(O:O,US_City_COGS_Order_Composition[#All],2,FALSE)</f>
        <v>Cleveland</v>
      </c>
      <c r="Q64" s="23">
        <f t="shared" si="3"/>
        <v>10</v>
      </c>
      <c r="R64" s="1" t="str">
        <f>VLOOKUP($Q64,'Menu and cost - Russia'!$B$3:$Q$29,MATCH(R$2,'Menu and cost - Russia'!$B$3:$Q$3,0),0)</f>
        <v>Entry</v>
      </c>
      <c r="S64" s="1" t="str">
        <f>VLOOKUP($Q64,'Menu and cost - Russia'!$B$3:$Q$29,MATCH(S$2,'Menu and cost - Russia'!$B$3:$Q$3,0),0)</f>
        <v>Blin C</v>
      </c>
      <c r="T64" s="5">
        <f>VLOOKUP($Q64,'Menu and cost - Russia'!$B$3:$Q$29,MATCH(T$2,'Menu and cost - Russia'!$B$3:$Q$3,0),0)*VLOOKUP(O64,US_City_COGS_Order_Composition[#All],MATCH("Coefficient for Price Calculation (comp. with Russia)",$A$2:$M$2,0))</f>
        <v>4.4000000000000004</v>
      </c>
      <c r="U64" s="5">
        <f t="array" ref="U64">SUMPRODUCT(W64:AA64,_xlfn._xlws.FILTER(US_City_COGS_Order_Composition[[#All],[Dairy Products]:[Pantry]],US_City_COGS_Order_Composition[[#All],[ID City]]=O64))*V64</f>
        <v>3.3384</v>
      </c>
      <c r="V64" s="37">
        <f>VLOOKUP($Q64,'Menu and cost - Russia'!$B$3:$Q$29,MATCH(V$2,'Menu and cost - Russia'!$B$3:$Q$3,0),0)</f>
        <v>0.3</v>
      </c>
      <c r="W64" s="7">
        <f>VLOOKUP($Q64,'Menu and cost - Russia'!$B$3:$Q$29,MATCH(W$2,'Menu and cost - Russia'!$B$3:$Q$3,0),0)</f>
        <v>0.1</v>
      </c>
      <c r="X64" s="7">
        <f>VLOOKUP($Q64,'Menu and cost - Russia'!$B$3:$Q$29,MATCH(X$2,'Menu and cost - Russia'!$B$3:$Q$3,0),0)</f>
        <v>0.25</v>
      </c>
      <c r="Y64" s="7">
        <f>VLOOKUP($Q64,'Menu and cost - Russia'!$B$3:$Q$29,MATCH(Y$2,'Menu and cost - Russia'!$B$3:$Q$3,0),0)</f>
        <v>0.5</v>
      </c>
      <c r="Z64" s="7">
        <f>VLOOKUP($Q64,'Menu and cost - Russia'!$B$3:$Q$29,MATCH(Z$2,'Menu and cost - Russia'!$B$3:$Q$3,0),0)</f>
        <v>0.05</v>
      </c>
      <c r="AA64" s="7">
        <f>VLOOKUP($Q64,'Menu and cost - Russia'!$B$3:$Q$29,MATCH(AA$2,'Menu and cost - Russia'!$B$3:$Q$3,0),0)</f>
        <v>0.1</v>
      </c>
      <c r="AB64" s="7">
        <f t="shared" si="1"/>
        <v>1</v>
      </c>
      <c r="AC64" s="9">
        <f>VLOOKUP($Q64,'Menu and cost - Russia'!$B$3:$Q$29,MATCH(AC$2,'Menu and cost - Russia'!$B$3:$Q$3,0),0)</f>
        <v>15</v>
      </c>
      <c r="AD64" s="8">
        <f>VLOOKUP($Q64,'Menu and cost - Russia'!$B$3:$Q$29,MATCH(AD$2,'Menu and cost - Russia'!$B$3:$Q$3,0),0)</f>
        <v>4</v>
      </c>
      <c r="AE64" s="8">
        <f>VLOOKUP($Q64,'Menu and cost - Russia'!$B$3:$Q$29,MATCH(AE$2,'Menu and cost - Russia'!$B$3:$Q$3,0),0)</f>
        <v>6.6666666666666666E-2</v>
      </c>
      <c r="AF64" s="16">
        <f>T64-U64-AE64*VLOOKUP(O64,US_City_COGS_Order_Composition[#All],MATCH("Labor Costs",$A$2:$M$2,0),0)</f>
        <v>0.32826666666666704</v>
      </c>
      <c r="AG64" s="39">
        <f t="array" ref="AG64">IFERROR(INDEX(US_City_COGS_Order_Composition[[Appetizer]:[Beverages]],O64,MATCH(R64,$J$2:$M$2,0)),"")</f>
        <v>0.85</v>
      </c>
      <c r="AH64" s="6">
        <f t="shared" si="4"/>
        <v>0.27902666666666698</v>
      </c>
    </row>
    <row r="65" spans="15:34" x14ac:dyDescent="0.25">
      <c r="O65" s="22">
        <v>3</v>
      </c>
      <c r="P65" s="1" t="str">
        <f>VLOOKUP(O:O,US_City_COGS_Order_Composition[#All],2,FALSE)</f>
        <v>Cleveland</v>
      </c>
      <c r="Q65" s="23">
        <f t="shared" si="3"/>
        <v>11</v>
      </c>
      <c r="R65" s="1" t="str">
        <f>VLOOKUP($Q65,'Menu and cost - Russia'!$B$3:$Q$29,MATCH(R$2,'Menu and cost - Russia'!$B$3:$Q$3,0),0)</f>
        <v>Entry</v>
      </c>
      <c r="S65" s="1" t="str">
        <f>VLOOKUP($Q65,'Menu and cost - Russia'!$B$3:$Q$29,MATCH(S$2,'Menu and cost - Russia'!$B$3:$Q$3,0),0)</f>
        <v>Blin D</v>
      </c>
      <c r="T65" s="5">
        <f>VLOOKUP($Q65,'Menu and cost - Russia'!$B$3:$Q$29,MATCH(T$2,'Menu and cost - Russia'!$B$3:$Q$3,0),0)*VLOOKUP(O65,US_City_COGS_Order_Composition[#All],MATCH("Coefficient for Price Calculation (comp. with Russia)",$A$2:$M$2,0))</f>
        <v>4.4000000000000004</v>
      </c>
      <c r="U65" s="5">
        <f t="array" ref="U65">SUMPRODUCT(W65:AA65,_xlfn._xlws.FILTER(US_City_COGS_Order_Composition[[#All],[Dairy Products]:[Pantry]],US_City_COGS_Order_Composition[[#All],[ID City]]=O65))*V65</f>
        <v>2.1417000000000002</v>
      </c>
      <c r="V65" s="37">
        <f>VLOOKUP($Q65,'Menu and cost - Russia'!$B$3:$Q$29,MATCH(V$2,'Menu and cost - Russia'!$B$3:$Q$3,0),0)</f>
        <v>0.2</v>
      </c>
      <c r="W65" s="7">
        <f>VLOOKUP($Q65,'Menu and cost - Russia'!$B$3:$Q$29,MATCH(W$2,'Menu and cost - Russia'!$B$3:$Q$3,0),0)</f>
        <v>0.2</v>
      </c>
      <c r="X65" s="7">
        <f>VLOOKUP($Q65,'Menu and cost - Russia'!$B$3:$Q$29,MATCH(X$2,'Menu and cost - Russia'!$B$3:$Q$3,0),0)</f>
        <v>0.4</v>
      </c>
      <c r="Y65" s="7">
        <f>VLOOKUP($Q65,'Menu and cost - Russia'!$B$3:$Q$29,MATCH(Y$2,'Menu and cost - Russia'!$B$3:$Q$3,0),0)</f>
        <v>0.25</v>
      </c>
      <c r="Z65" s="7">
        <f>VLOOKUP($Q65,'Menu and cost - Russia'!$B$3:$Q$29,MATCH(Z$2,'Menu and cost - Russia'!$B$3:$Q$3,0),0)</f>
        <v>0.05</v>
      </c>
      <c r="AA65" s="7">
        <f>VLOOKUP($Q65,'Menu and cost - Russia'!$B$3:$Q$29,MATCH(AA$2,'Menu and cost - Russia'!$B$3:$Q$3,0),0)</f>
        <v>0.1</v>
      </c>
      <c r="AB65" s="7">
        <f t="shared" si="1"/>
        <v>1.0000000000000002</v>
      </c>
      <c r="AC65" s="9">
        <f>VLOOKUP($Q65,'Menu and cost - Russia'!$B$3:$Q$29,MATCH(AC$2,'Menu and cost - Russia'!$B$3:$Q$3,0),0)</f>
        <v>10</v>
      </c>
      <c r="AD65" s="8">
        <f>VLOOKUP($Q65,'Menu and cost - Russia'!$B$3:$Q$29,MATCH(AD$2,'Menu and cost - Russia'!$B$3:$Q$3,0),0)</f>
        <v>6</v>
      </c>
      <c r="AE65" s="8">
        <f>VLOOKUP($Q65,'Menu and cost - Russia'!$B$3:$Q$29,MATCH(AE$2,'Menu and cost - Russia'!$B$3:$Q$3,0),0)</f>
        <v>0.1</v>
      </c>
      <c r="AF65" s="16">
        <f>T65-U65-AE65*VLOOKUP(O65,US_City_COGS_Order_Composition[#All],MATCH("Labor Costs",$A$2:$M$2,0),0)</f>
        <v>1.1583000000000001</v>
      </c>
      <c r="AG65" s="39">
        <f t="array" ref="AG65">IFERROR(INDEX(US_City_COGS_Order_Composition[[Appetizer]:[Beverages]],O65,MATCH(R65,$J$2:$M$2,0)),"")</f>
        <v>0.85</v>
      </c>
      <c r="AH65" s="6">
        <f t="shared" si="4"/>
        <v>0.98455500000000007</v>
      </c>
    </row>
    <row r="66" spans="15:34" x14ac:dyDescent="0.25">
      <c r="O66" s="22">
        <v>3</v>
      </c>
      <c r="P66" s="1" t="str">
        <f>VLOOKUP(O:O,US_City_COGS_Order_Composition[#All],2,FALSE)</f>
        <v>Cleveland</v>
      </c>
      <c r="Q66" s="23">
        <f t="shared" si="3"/>
        <v>12</v>
      </c>
      <c r="R66" s="1" t="str">
        <f>VLOOKUP($Q66,'Menu and cost - Russia'!$B$3:$Q$29,MATCH(R$2,'Menu and cost - Russia'!$B$3:$Q$3,0),0)</f>
        <v>Entry</v>
      </c>
      <c r="S66" s="1" t="str">
        <f>VLOOKUP($Q66,'Menu and cost - Russia'!$B$3:$Q$29,MATCH(S$2,'Menu and cost - Russia'!$B$3:$Q$3,0),0)</f>
        <v>Blin E</v>
      </c>
      <c r="T66" s="5">
        <f>VLOOKUP($Q66,'Menu and cost - Russia'!$B$3:$Q$29,MATCH(T$2,'Menu and cost - Russia'!$B$3:$Q$3,0),0)*VLOOKUP(O66,US_City_COGS_Order_Composition[#All],MATCH("Coefficient for Price Calculation (comp. with Russia)",$A$2:$M$2,0))</f>
        <v>5.8666666666666671</v>
      </c>
      <c r="U66" s="5">
        <f t="array" ref="U66">SUMPRODUCT(W66:AA66,_xlfn._xlws.FILTER(US_City_COGS_Order_Composition[[#All],[Dairy Products]:[Pantry]],US_City_COGS_Order_Composition[[#All],[ID City]]=O66))*V66</f>
        <v>3.2935500000000002</v>
      </c>
      <c r="V66" s="37">
        <f>VLOOKUP($Q66,'Menu and cost - Russia'!$B$3:$Q$29,MATCH(V$2,'Menu and cost - Russia'!$B$3:$Q$3,0),0)</f>
        <v>0.3</v>
      </c>
      <c r="W66" s="7">
        <f>VLOOKUP($Q66,'Menu and cost - Russia'!$B$3:$Q$29,MATCH(W$2,'Menu and cost - Russia'!$B$3:$Q$3,0),0)</f>
        <v>0.2</v>
      </c>
      <c r="X66" s="7">
        <f>VLOOKUP($Q66,'Menu and cost - Russia'!$B$3:$Q$29,MATCH(X$2,'Menu and cost - Russia'!$B$3:$Q$3,0),0)</f>
        <v>0.6</v>
      </c>
      <c r="Y66" s="7">
        <f>VLOOKUP($Q66,'Menu and cost - Russia'!$B$3:$Q$29,MATCH(Y$2,'Menu and cost - Russia'!$B$3:$Q$3,0),0)</f>
        <v>0.05</v>
      </c>
      <c r="Z66" s="7">
        <f>VLOOKUP($Q66,'Menu and cost - Russia'!$B$3:$Q$29,MATCH(Z$2,'Menu and cost - Russia'!$B$3:$Q$3,0),0)</f>
        <v>0.05</v>
      </c>
      <c r="AA66" s="7">
        <f>VLOOKUP($Q66,'Menu and cost - Russia'!$B$3:$Q$29,MATCH(AA$2,'Menu and cost - Russia'!$B$3:$Q$3,0),0)</f>
        <v>0.1</v>
      </c>
      <c r="AB66" s="7">
        <f t="shared" si="1"/>
        <v>1.0000000000000002</v>
      </c>
      <c r="AC66" s="9">
        <f>VLOOKUP($Q66,'Menu and cost - Russia'!$B$3:$Q$29,MATCH(AC$2,'Menu and cost - Russia'!$B$3:$Q$3,0),0)</f>
        <v>10</v>
      </c>
      <c r="AD66" s="8">
        <f>VLOOKUP($Q66,'Menu and cost - Russia'!$B$3:$Q$29,MATCH(AD$2,'Menu and cost - Russia'!$B$3:$Q$3,0),0)</f>
        <v>6</v>
      </c>
      <c r="AE66" s="8">
        <f>VLOOKUP($Q66,'Menu and cost - Russia'!$B$3:$Q$29,MATCH(AE$2,'Menu and cost - Russia'!$B$3:$Q$3,0),0)</f>
        <v>0.1</v>
      </c>
      <c r="AF66" s="16">
        <f>T66-U66-AE66*VLOOKUP(O66,US_City_COGS_Order_Composition[#All],MATCH("Labor Costs",$A$2:$M$2,0),0)</f>
        <v>1.4731166666666669</v>
      </c>
      <c r="AG66" s="39">
        <f t="array" ref="AG66">IFERROR(INDEX(US_City_COGS_Order_Composition[[Appetizer]:[Beverages]],O66,MATCH(R66,$J$2:$M$2,0)),"")</f>
        <v>0.85</v>
      </c>
      <c r="AH66" s="6">
        <f t="shared" si="4"/>
        <v>1.2521491666666669</v>
      </c>
    </row>
    <row r="67" spans="15:34" x14ac:dyDescent="0.25">
      <c r="O67" s="22">
        <v>3</v>
      </c>
      <c r="P67" s="1" t="str">
        <f>VLOOKUP(O:O,US_City_COGS_Order_Composition[#All],2,FALSE)</f>
        <v>Cleveland</v>
      </c>
      <c r="Q67" s="23">
        <f t="shared" si="3"/>
        <v>13</v>
      </c>
      <c r="R67" s="1" t="str">
        <f>VLOOKUP($Q67,'Menu and cost - Russia'!$B$3:$Q$29,MATCH(R$2,'Menu and cost - Russia'!$B$3:$Q$3,0),0)</f>
        <v>Entry</v>
      </c>
      <c r="S67" s="1" t="str">
        <f>VLOOKUP($Q67,'Menu and cost - Russia'!$B$3:$Q$29,MATCH(S$2,'Menu and cost - Russia'!$B$3:$Q$3,0),0)</f>
        <v>Blin F</v>
      </c>
      <c r="T67" s="5">
        <f>VLOOKUP($Q67,'Menu and cost - Russia'!$B$3:$Q$29,MATCH(T$2,'Menu and cost - Russia'!$B$3:$Q$3,0),0)*VLOOKUP(O67,US_City_COGS_Order_Composition[#All],MATCH("Coefficient for Price Calculation (comp. with Russia)",$A$2:$M$2,0))</f>
        <v>5.8666666666666671</v>
      </c>
      <c r="U67" s="5">
        <f t="array" ref="U67">SUMPRODUCT(W67:AA67,_xlfn._xlws.FILTER(US_City_COGS_Order_Composition[[#All],[Dairy Products]:[Pantry]],US_City_COGS_Order_Composition[[#All],[ID City]]=O67))*V67</f>
        <v>3.25305</v>
      </c>
      <c r="V67" s="37">
        <f>VLOOKUP($Q67,'Menu and cost - Russia'!$B$3:$Q$29,MATCH(V$2,'Menu and cost - Russia'!$B$3:$Q$3,0),0)</f>
        <v>0.3</v>
      </c>
      <c r="W67" s="7">
        <f>VLOOKUP($Q67,'Menu and cost - Russia'!$B$3:$Q$29,MATCH(W$2,'Menu and cost - Russia'!$B$3:$Q$3,0),0)</f>
        <v>0.2</v>
      </c>
      <c r="X67" s="7">
        <f>VLOOKUP($Q67,'Menu and cost - Russia'!$B$3:$Q$29,MATCH(X$2,'Menu and cost - Russia'!$B$3:$Q$3,0),0)</f>
        <v>0.5</v>
      </c>
      <c r="Y67" s="7">
        <f>VLOOKUP($Q67,'Menu and cost - Russia'!$B$3:$Q$29,MATCH(Y$2,'Menu and cost - Russia'!$B$3:$Q$3,0),0)</f>
        <v>0.15</v>
      </c>
      <c r="Z67" s="7">
        <f>VLOOKUP($Q67,'Menu and cost - Russia'!$B$3:$Q$29,MATCH(Z$2,'Menu and cost - Russia'!$B$3:$Q$3,0),0)</f>
        <v>0.05</v>
      </c>
      <c r="AA67" s="7">
        <f>VLOOKUP($Q67,'Menu and cost - Russia'!$B$3:$Q$29,MATCH(AA$2,'Menu and cost - Russia'!$B$3:$Q$3,0),0)</f>
        <v>0.1</v>
      </c>
      <c r="AB67" s="7">
        <f t="shared" ref="AB67:AB130" si="5">SUM(W67:AA67)</f>
        <v>1</v>
      </c>
      <c r="AC67" s="9">
        <f>VLOOKUP($Q67,'Menu and cost - Russia'!$B$3:$Q$29,MATCH(AC$2,'Menu and cost - Russia'!$B$3:$Q$3,0),0)</f>
        <v>10</v>
      </c>
      <c r="AD67" s="8">
        <f>VLOOKUP($Q67,'Menu and cost - Russia'!$B$3:$Q$29,MATCH(AD$2,'Menu and cost - Russia'!$B$3:$Q$3,0),0)</f>
        <v>6</v>
      </c>
      <c r="AE67" s="8">
        <f>VLOOKUP($Q67,'Menu and cost - Russia'!$B$3:$Q$29,MATCH(AE$2,'Menu and cost - Russia'!$B$3:$Q$3,0),0)</f>
        <v>0.1</v>
      </c>
      <c r="AF67" s="16">
        <f>T67-U67-AE67*VLOOKUP(O67,US_City_COGS_Order_Composition[#All],MATCH("Labor Costs",$A$2:$M$2,0),0)</f>
        <v>1.5136166666666671</v>
      </c>
      <c r="AG67" s="39">
        <f t="array" ref="AG67">IFERROR(INDEX(US_City_COGS_Order_Composition[[Appetizer]:[Beverages]],O67,MATCH(R67,$J$2:$M$2,0)),"")</f>
        <v>0.85</v>
      </c>
      <c r="AH67" s="6">
        <f t="shared" si="4"/>
        <v>1.286574166666667</v>
      </c>
    </row>
    <row r="68" spans="15:34" x14ac:dyDescent="0.25">
      <c r="O68" s="22">
        <v>3</v>
      </c>
      <c r="P68" s="1" t="str">
        <f>VLOOKUP(O:O,US_City_COGS_Order_Composition[#All],2,FALSE)</f>
        <v>Cleveland</v>
      </c>
      <c r="Q68" s="23">
        <f t="shared" si="3"/>
        <v>14</v>
      </c>
      <c r="R68" s="1" t="str">
        <f>VLOOKUP($Q68,'Menu and cost - Russia'!$B$3:$Q$29,MATCH(R$2,'Menu and cost - Russia'!$B$3:$Q$3,0),0)</f>
        <v>Entry</v>
      </c>
      <c r="S68" s="1" t="str">
        <f>VLOOKUP($Q68,'Menu and cost - Russia'!$B$3:$Q$29,MATCH(S$2,'Menu and cost - Russia'!$B$3:$Q$3,0),0)</f>
        <v>Veggie Blin A</v>
      </c>
      <c r="T68" s="5">
        <f>VLOOKUP($Q68,'Menu and cost - Russia'!$B$3:$Q$29,MATCH(T$2,'Menu and cost - Russia'!$B$3:$Q$3,0),0)*VLOOKUP(O68,US_City_COGS_Order_Composition[#All],MATCH("Coefficient for Price Calculation (comp. with Russia)",$A$2:$M$2,0))</f>
        <v>4.4000000000000004</v>
      </c>
      <c r="U68" s="5">
        <f t="array" ref="U68">SUMPRODUCT(W68:AA68,_xlfn._xlws.FILTER(US_City_COGS_Order_Composition[[#All],[Dairy Products]:[Pantry]],US_City_COGS_Order_Composition[[#All],[ID City]]=O68))*V68</f>
        <v>2.1580999999999997</v>
      </c>
      <c r="V68" s="37">
        <f>VLOOKUP($Q68,'Menu and cost - Russia'!$B$3:$Q$29,MATCH(V$2,'Menu and cost - Russia'!$B$3:$Q$3,0),0)</f>
        <v>0.2</v>
      </c>
      <c r="W68" s="7">
        <f>VLOOKUP($Q68,'Menu and cost - Russia'!$B$3:$Q$29,MATCH(W$2,'Menu and cost - Russia'!$B$3:$Q$3,0),0)</f>
        <v>0.1</v>
      </c>
      <c r="X68" s="7">
        <f>VLOOKUP($Q68,'Menu and cost - Russia'!$B$3:$Q$29,MATCH(X$2,'Menu and cost - Russia'!$B$3:$Q$3,0),0)</f>
        <v>0</v>
      </c>
      <c r="Y68" s="7">
        <f>VLOOKUP($Q68,'Menu and cost - Russia'!$B$3:$Q$29,MATCH(Y$2,'Menu and cost - Russia'!$B$3:$Q$3,0),0)</f>
        <v>0.75</v>
      </c>
      <c r="Z68" s="7">
        <f>VLOOKUP($Q68,'Menu and cost - Russia'!$B$3:$Q$29,MATCH(Z$2,'Menu and cost - Russia'!$B$3:$Q$3,0),0)</f>
        <v>0.05</v>
      </c>
      <c r="AA68" s="7">
        <f>VLOOKUP($Q68,'Menu and cost - Russia'!$B$3:$Q$29,MATCH(AA$2,'Menu and cost - Russia'!$B$3:$Q$3,0),0)</f>
        <v>0.1</v>
      </c>
      <c r="AB68" s="7">
        <f t="shared" si="5"/>
        <v>1</v>
      </c>
      <c r="AC68" s="9">
        <f>VLOOKUP($Q68,'Menu and cost - Russia'!$B$3:$Q$29,MATCH(AC$2,'Menu and cost - Russia'!$B$3:$Q$3,0),0)</f>
        <v>15</v>
      </c>
      <c r="AD68" s="8">
        <f>VLOOKUP($Q68,'Menu and cost - Russia'!$B$3:$Q$29,MATCH(AD$2,'Menu and cost - Russia'!$B$3:$Q$3,0),0)</f>
        <v>4</v>
      </c>
      <c r="AE68" s="8">
        <f>VLOOKUP($Q68,'Menu and cost - Russia'!$B$3:$Q$29,MATCH(AE$2,'Menu and cost - Russia'!$B$3:$Q$3,0),0)</f>
        <v>6.6666666666666666E-2</v>
      </c>
      <c r="AF68" s="16">
        <f>T68-U68-AE68*VLOOKUP(O68,US_City_COGS_Order_Composition[#All],MATCH("Labor Costs",$A$2:$M$2,0),0)</f>
        <v>1.5085666666666673</v>
      </c>
      <c r="AG68" s="39">
        <f t="array" ref="AG68">IFERROR(INDEX(US_City_COGS_Order_Composition[[Appetizer]:[Beverages]],O68,MATCH(R68,$J$2:$M$2,0)),"")</f>
        <v>0.85</v>
      </c>
      <c r="AH68" s="6">
        <f t="shared" si="4"/>
        <v>1.2822816666666672</v>
      </c>
    </row>
    <row r="69" spans="15:34" x14ac:dyDescent="0.25">
      <c r="O69" s="22">
        <v>3</v>
      </c>
      <c r="P69" s="1" t="str">
        <f>VLOOKUP(O:O,US_City_COGS_Order_Composition[#All],2,FALSE)</f>
        <v>Cleveland</v>
      </c>
      <c r="Q69" s="23">
        <f t="shared" ref="Q69:Q132" si="6">IF(Q68+1&gt;26,1,Q68+1)</f>
        <v>15</v>
      </c>
      <c r="R69" s="1" t="str">
        <f>VLOOKUP($Q69,'Menu and cost - Russia'!$B$3:$Q$29,MATCH(R$2,'Menu and cost - Russia'!$B$3:$Q$3,0),0)</f>
        <v>Entry</v>
      </c>
      <c r="S69" s="1" t="str">
        <f>VLOOKUP($Q69,'Menu and cost - Russia'!$B$3:$Q$29,MATCH(S$2,'Menu and cost - Russia'!$B$3:$Q$3,0),0)</f>
        <v>Fruit Blin B</v>
      </c>
      <c r="T69" s="5">
        <f>VLOOKUP($Q69,'Menu and cost - Russia'!$B$3:$Q$29,MATCH(T$2,'Menu and cost - Russia'!$B$3:$Q$3,0),0)*VLOOKUP(O69,US_City_COGS_Order_Composition[#All],MATCH("Coefficient for Price Calculation (comp. with Russia)",$A$2:$M$2,0))</f>
        <v>4.4000000000000004</v>
      </c>
      <c r="U69" s="5">
        <f t="array" ref="U69">SUMPRODUCT(W69:AA69,_xlfn._xlws.FILTER(US_City_COGS_Order_Composition[[#All],[Dairy Products]:[Pantry]],US_City_COGS_Order_Composition[[#All],[ID City]]=O69))*V69</f>
        <v>2.0337000000000001</v>
      </c>
      <c r="V69" s="37">
        <f>VLOOKUP($Q69,'Menu and cost - Russia'!$B$3:$Q$29,MATCH(V$2,'Menu and cost - Russia'!$B$3:$Q$3,0),0)</f>
        <v>0.2</v>
      </c>
      <c r="W69" s="7">
        <f>VLOOKUP($Q69,'Menu and cost - Russia'!$B$3:$Q$29,MATCH(W$2,'Menu and cost - Russia'!$B$3:$Q$3,0),0)</f>
        <v>0.2</v>
      </c>
      <c r="X69" s="7">
        <f>VLOOKUP($Q69,'Menu and cost - Russia'!$B$3:$Q$29,MATCH(X$2,'Menu and cost - Russia'!$B$3:$Q$3,0),0)</f>
        <v>0</v>
      </c>
      <c r="Y69" s="7">
        <f>VLOOKUP($Q69,'Menu and cost - Russia'!$B$3:$Q$29,MATCH(Y$2,'Menu and cost - Russia'!$B$3:$Q$3,0),0)</f>
        <v>0.65</v>
      </c>
      <c r="Z69" s="7">
        <f>VLOOKUP($Q69,'Menu and cost - Russia'!$B$3:$Q$29,MATCH(Z$2,'Menu and cost - Russia'!$B$3:$Q$3,0),0)</f>
        <v>0.05</v>
      </c>
      <c r="AA69" s="7">
        <f>VLOOKUP($Q69,'Menu and cost - Russia'!$B$3:$Q$29,MATCH(AA$2,'Menu and cost - Russia'!$B$3:$Q$3,0),0)</f>
        <v>0.1</v>
      </c>
      <c r="AB69" s="7">
        <f t="shared" si="5"/>
        <v>1.0000000000000002</v>
      </c>
      <c r="AC69" s="9">
        <f>VLOOKUP($Q69,'Menu and cost - Russia'!$B$3:$Q$29,MATCH(AC$2,'Menu and cost - Russia'!$B$3:$Q$3,0),0)</f>
        <v>15</v>
      </c>
      <c r="AD69" s="8">
        <f>VLOOKUP($Q69,'Menu and cost - Russia'!$B$3:$Q$29,MATCH(AD$2,'Menu and cost - Russia'!$B$3:$Q$3,0),0)</f>
        <v>4</v>
      </c>
      <c r="AE69" s="8">
        <f>VLOOKUP($Q69,'Menu and cost - Russia'!$B$3:$Q$29,MATCH(AE$2,'Menu and cost - Russia'!$B$3:$Q$3,0),0)</f>
        <v>6.6666666666666666E-2</v>
      </c>
      <c r="AF69" s="16">
        <f>T69-U69-AE69*VLOOKUP(O69,US_City_COGS_Order_Composition[#All],MATCH("Labor Costs",$A$2:$M$2,0),0)</f>
        <v>1.6329666666666669</v>
      </c>
      <c r="AG69" s="39">
        <f t="array" ref="AG69">IFERROR(INDEX(US_City_COGS_Order_Composition[[Appetizer]:[Beverages]],O69,MATCH(R69,$J$2:$M$2,0)),"")</f>
        <v>0.85</v>
      </c>
      <c r="AH69" s="6">
        <f t="shared" si="4"/>
        <v>1.3880216666666669</v>
      </c>
    </row>
    <row r="70" spans="15:34" x14ac:dyDescent="0.25">
      <c r="O70" s="22">
        <v>3</v>
      </c>
      <c r="P70" s="1" t="str">
        <f>VLOOKUP(O:O,US_City_COGS_Order_Composition[#All],2,FALSE)</f>
        <v>Cleveland</v>
      </c>
      <c r="Q70" s="23">
        <f t="shared" si="6"/>
        <v>16</v>
      </c>
      <c r="R70" s="1" t="str">
        <f>VLOOKUP($Q70,'Menu and cost - Russia'!$B$3:$Q$29,MATCH(R$2,'Menu and cost - Russia'!$B$3:$Q$3,0),0)</f>
        <v>Entry</v>
      </c>
      <c r="S70" s="1" t="str">
        <f>VLOOKUP($Q70,'Menu and cost - Russia'!$B$3:$Q$29,MATCH(S$2,'Menu and cost - Russia'!$B$3:$Q$3,0),0)</f>
        <v>Entry A</v>
      </c>
      <c r="T70" s="5">
        <f>VLOOKUP($Q70,'Menu and cost - Russia'!$B$3:$Q$29,MATCH(T$2,'Menu and cost - Russia'!$B$3:$Q$3,0),0)*VLOOKUP(O70,US_City_COGS_Order_Composition[#All],MATCH("Coefficient for Price Calculation (comp. with Russia)",$A$2:$M$2,0))</f>
        <v>7.3333333333333339</v>
      </c>
      <c r="U70" s="5">
        <f t="array" ref="U70">SUMPRODUCT(W70:AA70,_xlfn._xlws.FILTER(US_City_COGS_Order_Composition[[#All],[Dairy Products]:[Pantry]],US_City_COGS_Order_Composition[[#All],[ID City]]=O70))*V70</f>
        <v>3.3300000000000005</v>
      </c>
      <c r="V70" s="37">
        <f>VLOOKUP($Q70,'Menu and cost - Russia'!$B$3:$Q$29,MATCH(V$2,'Menu and cost - Russia'!$B$3:$Q$3,0),0)</f>
        <v>0.3</v>
      </c>
      <c r="W70" s="7">
        <f>VLOOKUP($Q70,'Menu and cost - Russia'!$B$3:$Q$29,MATCH(W$2,'Menu and cost - Russia'!$B$3:$Q$3,0),0)</f>
        <v>0</v>
      </c>
      <c r="X70" s="7">
        <f>VLOOKUP($Q70,'Menu and cost - Russia'!$B$3:$Q$29,MATCH(X$2,'Menu and cost - Russia'!$B$3:$Q$3,0),0)</f>
        <v>0.5</v>
      </c>
      <c r="Y70" s="7">
        <f>VLOOKUP($Q70,'Menu and cost - Russia'!$B$3:$Q$29,MATCH(Y$2,'Menu and cost - Russia'!$B$3:$Q$3,0),0)</f>
        <v>0.2</v>
      </c>
      <c r="Z70" s="7">
        <f>VLOOKUP($Q70,'Menu and cost - Russia'!$B$3:$Q$29,MATCH(Z$2,'Menu and cost - Russia'!$B$3:$Q$3,0),0)</f>
        <v>0</v>
      </c>
      <c r="AA70" s="7">
        <f>VLOOKUP($Q70,'Menu and cost - Russia'!$B$3:$Q$29,MATCH(AA$2,'Menu and cost - Russia'!$B$3:$Q$3,0),0)</f>
        <v>0.3</v>
      </c>
      <c r="AB70" s="7">
        <f t="shared" si="5"/>
        <v>1</v>
      </c>
      <c r="AC70" s="9">
        <f>VLOOKUP($Q70,'Menu and cost - Russia'!$B$3:$Q$29,MATCH(AC$2,'Menu and cost - Russia'!$B$3:$Q$3,0),0)</f>
        <v>10</v>
      </c>
      <c r="AD70" s="8">
        <f>VLOOKUP($Q70,'Menu and cost - Russia'!$B$3:$Q$29,MATCH(AD$2,'Menu and cost - Russia'!$B$3:$Q$3,0),0)</f>
        <v>6</v>
      </c>
      <c r="AE70" s="8">
        <f>VLOOKUP($Q70,'Menu and cost - Russia'!$B$3:$Q$29,MATCH(AE$2,'Menu and cost - Russia'!$B$3:$Q$3,0),0)</f>
        <v>0.1</v>
      </c>
      <c r="AF70" s="16">
        <f>T70-U70-AE70*VLOOKUP(O70,US_City_COGS_Order_Composition[#All],MATCH("Labor Costs",$A$2:$M$2,0),0)</f>
        <v>2.9033333333333338</v>
      </c>
      <c r="AG70" s="39">
        <f t="array" ref="AG70">IFERROR(INDEX(US_City_COGS_Order_Composition[[Appetizer]:[Beverages]],O70,MATCH(R70,$J$2:$M$2,0)),"")</f>
        <v>0.85</v>
      </c>
      <c r="AH70" s="6">
        <f t="shared" si="4"/>
        <v>2.4678333333333335</v>
      </c>
    </row>
    <row r="71" spans="15:34" x14ac:dyDescent="0.25">
      <c r="O71" s="22">
        <v>3</v>
      </c>
      <c r="P71" s="1" t="str">
        <f>VLOOKUP(O:O,US_City_COGS_Order_Composition[#All],2,FALSE)</f>
        <v>Cleveland</v>
      </c>
      <c r="Q71" s="23">
        <f t="shared" si="6"/>
        <v>17</v>
      </c>
      <c r="R71" s="1" t="str">
        <f>VLOOKUP($Q71,'Menu and cost - Russia'!$B$3:$Q$29,MATCH(R$2,'Menu and cost - Russia'!$B$3:$Q$3,0),0)</f>
        <v>Entry</v>
      </c>
      <c r="S71" s="1" t="str">
        <f>VLOOKUP($Q71,'Menu and cost - Russia'!$B$3:$Q$29,MATCH(S$2,'Menu and cost - Russia'!$B$3:$Q$3,0),0)</f>
        <v>Entry B</v>
      </c>
      <c r="T71" s="5">
        <f>VLOOKUP($Q71,'Menu and cost - Russia'!$B$3:$Q$29,MATCH(T$2,'Menu and cost - Russia'!$B$3:$Q$3,0),0)*VLOOKUP(O71,US_City_COGS_Order_Composition[#All],MATCH("Coefficient for Price Calculation (comp. with Russia)",$A$2:$M$2,0))</f>
        <v>7.3333333333333339</v>
      </c>
      <c r="U71" s="5">
        <f t="array" ref="U71">SUMPRODUCT(W71:AA71,_xlfn._xlws.FILTER(US_City_COGS_Order_Composition[[#All],[Dairy Products]:[Pantry]],US_City_COGS_Order_Composition[[#All],[ID City]]=O71))*V71</f>
        <v>3.3459000000000008</v>
      </c>
      <c r="V71" s="37">
        <f>VLOOKUP($Q71,'Menu and cost - Russia'!$B$3:$Q$29,MATCH(V$2,'Menu and cost - Russia'!$B$3:$Q$3,0),0)</f>
        <v>0.3</v>
      </c>
      <c r="W71" s="7">
        <f>VLOOKUP($Q71,'Menu and cost - Russia'!$B$3:$Q$29,MATCH(W$2,'Menu and cost - Russia'!$B$3:$Q$3,0),0)</f>
        <v>0.1</v>
      </c>
      <c r="X71" s="7">
        <f>VLOOKUP($Q71,'Menu and cost - Russia'!$B$3:$Q$29,MATCH(X$2,'Menu and cost - Russia'!$B$3:$Q$3,0),0)</f>
        <v>0.5</v>
      </c>
      <c r="Y71" s="7">
        <f>VLOOKUP($Q71,'Menu and cost - Russia'!$B$3:$Q$29,MATCH(Y$2,'Menu and cost - Russia'!$B$3:$Q$3,0),0)</f>
        <v>0.2</v>
      </c>
      <c r="Z71" s="7">
        <f>VLOOKUP($Q71,'Menu and cost - Russia'!$B$3:$Q$29,MATCH(Z$2,'Menu and cost - Russia'!$B$3:$Q$3,0),0)</f>
        <v>0</v>
      </c>
      <c r="AA71" s="7">
        <f>VLOOKUP($Q71,'Menu and cost - Russia'!$B$3:$Q$29,MATCH(AA$2,'Menu and cost - Russia'!$B$3:$Q$3,0),0)</f>
        <v>0.2</v>
      </c>
      <c r="AB71" s="7">
        <f t="shared" si="5"/>
        <v>1</v>
      </c>
      <c r="AC71" s="9">
        <f>VLOOKUP($Q71,'Menu and cost - Russia'!$B$3:$Q$29,MATCH(AC$2,'Menu and cost - Russia'!$B$3:$Q$3,0),0)</f>
        <v>10</v>
      </c>
      <c r="AD71" s="8">
        <f>VLOOKUP($Q71,'Menu and cost - Russia'!$B$3:$Q$29,MATCH(AD$2,'Menu and cost - Russia'!$B$3:$Q$3,0),0)</f>
        <v>6</v>
      </c>
      <c r="AE71" s="8">
        <f>VLOOKUP($Q71,'Menu and cost - Russia'!$B$3:$Q$29,MATCH(AE$2,'Menu and cost - Russia'!$B$3:$Q$3,0),0)</f>
        <v>0.1</v>
      </c>
      <c r="AF71" s="16">
        <f>T71-U71-AE71*VLOOKUP(O71,US_City_COGS_Order_Composition[#All],MATCH("Labor Costs",$A$2:$M$2,0),0)</f>
        <v>2.8874333333333331</v>
      </c>
      <c r="AG71" s="39">
        <f t="array" ref="AG71">IFERROR(INDEX(US_City_COGS_Order_Composition[[Appetizer]:[Beverages]],O71,MATCH(R71,$J$2:$M$2,0)),"")</f>
        <v>0.85</v>
      </c>
      <c r="AH71" s="6">
        <f t="shared" si="4"/>
        <v>2.4543183333333332</v>
      </c>
    </row>
    <row r="72" spans="15:34" x14ac:dyDescent="0.25">
      <c r="O72" s="22">
        <v>3</v>
      </c>
      <c r="P72" s="1" t="str">
        <f>VLOOKUP(O:O,US_City_COGS_Order_Composition[#All],2,FALSE)</f>
        <v>Cleveland</v>
      </c>
      <c r="Q72" s="23">
        <f t="shared" si="6"/>
        <v>18</v>
      </c>
      <c r="R72" s="1" t="str">
        <f>VLOOKUP($Q72,'Menu and cost - Russia'!$B$3:$Q$29,MATCH(R$2,'Menu and cost - Russia'!$B$3:$Q$3,0),0)</f>
        <v>Dessert</v>
      </c>
      <c r="S72" s="1" t="str">
        <f>VLOOKUP($Q72,'Menu and cost - Russia'!$B$3:$Q$29,MATCH(S$2,'Menu and cost - Russia'!$B$3:$Q$3,0),0)</f>
        <v>Cake A</v>
      </c>
      <c r="T72" s="5">
        <f>VLOOKUP($Q72,'Menu and cost - Russia'!$B$3:$Q$29,MATCH(T$2,'Menu and cost - Russia'!$B$3:$Q$3,0),0)*VLOOKUP(O72,US_City_COGS_Order_Composition[#All],MATCH("Coefficient for Price Calculation (comp. with Russia)",$A$2:$M$2,0))</f>
        <v>4.4000000000000004</v>
      </c>
      <c r="U72" s="5">
        <f t="array" ref="U72">SUMPRODUCT(W72:AA72,_xlfn._xlws.FILTER(US_City_COGS_Order_Composition[[#All],[Dairy Products]:[Pantry]],US_City_COGS_Order_Composition[[#All],[ID City]]=O72))*V72</f>
        <v>1.3771500000000001</v>
      </c>
      <c r="V72" s="37">
        <f>VLOOKUP($Q72,'Menu and cost - Russia'!$B$3:$Q$29,MATCH(V$2,'Menu and cost - Russia'!$B$3:$Q$3,0),0)</f>
        <v>0.15</v>
      </c>
      <c r="W72" s="7">
        <f>VLOOKUP($Q72,'Menu and cost - Russia'!$B$3:$Q$29,MATCH(W$2,'Menu and cost - Russia'!$B$3:$Q$3,0),0)</f>
        <v>0.2</v>
      </c>
      <c r="X72" s="7">
        <f>VLOOKUP($Q72,'Menu and cost - Russia'!$B$3:$Q$29,MATCH(X$2,'Menu and cost - Russia'!$B$3:$Q$3,0),0)</f>
        <v>0</v>
      </c>
      <c r="Y72" s="7">
        <f>VLOOKUP($Q72,'Menu and cost - Russia'!$B$3:$Q$29,MATCH(Y$2,'Menu and cost - Russia'!$B$3:$Q$3,0),0)</f>
        <v>0.5</v>
      </c>
      <c r="Z72" s="7">
        <f>VLOOKUP($Q72,'Menu and cost - Russia'!$B$3:$Q$29,MATCH(Z$2,'Menu and cost - Russia'!$B$3:$Q$3,0),0)</f>
        <v>0</v>
      </c>
      <c r="AA72" s="7">
        <f>VLOOKUP($Q72,'Menu and cost - Russia'!$B$3:$Q$29,MATCH(AA$2,'Menu and cost - Russia'!$B$3:$Q$3,0),0)</f>
        <v>0.3</v>
      </c>
      <c r="AB72" s="7">
        <f t="shared" si="5"/>
        <v>1</v>
      </c>
      <c r="AC72" s="9">
        <f>VLOOKUP($Q72,'Menu and cost - Russia'!$B$3:$Q$29,MATCH(AC$2,'Menu and cost - Russia'!$B$3:$Q$3,0),0)</f>
        <v>20</v>
      </c>
      <c r="AD72" s="8">
        <f>VLOOKUP($Q72,'Menu and cost - Russia'!$B$3:$Q$29,MATCH(AD$2,'Menu and cost - Russia'!$B$3:$Q$3,0),0)</f>
        <v>3</v>
      </c>
      <c r="AE72" s="8">
        <f>VLOOKUP($Q72,'Menu and cost - Russia'!$B$3:$Q$29,MATCH(AE$2,'Menu and cost - Russia'!$B$3:$Q$3,0),0)</f>
        <v>0.05</v>
      </c>
      <c r="AF72" s="16">
        <f>T72-U72-AE72*VLOOKUP(O72,US_City_COGS_Order_Composition[#All],MATCH("Labor Costs",$A$2:$M$2,0),0)</f>
        <v>2.4728500000000002</v>
      </c>
      <c r="AG72" s="39">
        <f t="array" ref="AG72">IFERROR(INDEX(US_City_COGS_Order_Composition[[Appetizer]:[Beverages]],O72,MATCH(R72,$J$2:$M$2,0)),"")</f>
        <v>0.55000000000000004</v>
      </c>
      <c r="AH72" s="6">
        <f t="shared" si="4"/>
        <v>1.3600675000000002</v>
      </c>
    </row>
    <row r="73" spans="15:34" x14ac:dyDescent="0.25">
      <c r="O73" s="22">
        <v>3</v>
      </c>
      <c r="P73" s="1" t="str">
        <f>VLOOKUP(O:O,US_City_COGS_Order_Composition[#All],2,FALSE)</f>
        <v>Cleveland</v>
      </c>
      <c r="Q73" s="23">
        <f t="shared" si="6"/>
        <v>19</v>
      </c>
      <c r="R73" s="1" t="str">
        <f>VLOOKUP($Q73,'Menu and cost - Russia'!$B$3:$Q$29,MATCH(R$2,'Menu and cost - Russia'!$B$3:$Q$3,0),0)</f>
        <v>Dessert</v>
      </c>
      <c r="S73" s="1" t="str">
        <f>VLOOKUP($Q73,'Menu and cost - Russia'!$B$3:$Q$29,MATCH(S$2,'Menu and cost - Russia'!$B$3:$Q$3,0),0)</f>
        <v>Cake B</v>
      </c>
      <c r="T73" s="5">
        <f>VLOOKUP($Q73,'Menu and cost - Russia'!$B$3:$Q$29,MATCH(T$2,'Menu and cost - Russia'!$B$3:$Q$3,0),0)*VLOOKUP(O73,US_City_COGS_Order_Composition[#All],MATCH("Coefficient for Price Calculation (comp. with Russia)",$A$2:$M$2,0))</f>
        <v>4.4000000000000004</v>
      </c>
      <c r="U73" s="5">
        <f t="array" ref="U73">SUMPRODUCT(W73:AA73,_xlfn._xlws.FILTER(US_City_COGS_Order_Composition[[#All],[Dairy Products]:[Pantry]],US_City_COGS_Order_Composition[[#All],[ID City]]=O73))*V73</f>
        <v>1.3771500000000001</v>
      </c>
      <c r="V73" s="37">
        <f>VLOOKUP($Q73,'Menu and cost - Russia'!$B$3:$Q$29,MATCH(V$2,'Menu and cost - Russia'!$B$3:$Q$3,0),0)</f>
        <v>0.15</v>
      </c>
      <c r="W73" s="7">
        <f>VLOOKUP($Q73,'Menu and cost - Russia'!$B$3:$Q$29,MATCH(W$2,'Menu and cost - Russia'!$B$3:$Q$3,0),0)</f>
        <v>0.2</v>
      </c>
      <c r="X73" s="7">
        <f>VLOOKUP($Q73,'Menu and cost - Russia'!$B$3:$Q$29,MATCH(X$2,'Menu and cost - Russia'!$B$3:$Q$3,0),0)</f>
        <v>0</v>
      </c>
      <c r="Y73" s="7">
        <f>VLOOKUP($Q73,'Menu and cost - Russia'!$B$3:$Q$29,MATCH(Y$2,'Menu and cost - Russia'!$B$3:$Q$3,0),0)</f>
        <v>0.5</v>
      </c>
      <c r="Z73" s="7">
        <f>VLOOKUP($Q73,'Menu and cost - Russia'!$B$3:$Q$29,MATCH(Z$2,'Menu and cost - Russia'!$B$3:$Q$3,0),0)</f>
        <v>0</v>
      </c>
      <c r="AA73" s="7">
        <f>VLOOKUP($Q73,'Menu and cost - Russia'!$B$3:$Q$29,MATCH(AA$2,'Menu and cost - Russia'!$B$3:$Q$3,0),0)</f>
        <v>0.3</v>
      </c>
      <c r="AB73" s="7">
        <f t="shared" si="5"/>
        <v>1</v>
      </c>
      <c r="AC73" s="9">
        <f>VLOOKUP($Q73,'Menu and cost - Russia'!$B$3:$Q$29,MATCH(AC$2,'Menu and cost - Russia'!$B$3:$Q$3,0),0)</f>
        <v>20</v>
      </c>
      <c r="AD73" s="8">
        <f>VLOOKUP($Q73,'Menu and cost - Russia'!$B$3:$Q$29,MATCH(AD$2,'Menu and cost - Russia'!$B$3:$Q$3,0),0)</f>
        <v>3</v>
      </c>
      <c r="AE73" s="8">
        <f>VLOOKUP($Q73,'Menu and cost - Russia'!$B$3:$Q$29,MATCH(AE$2,'Menu and cost - Russia'!$B$3:$Q$3,0),0)</f>
        <v>0.05</v>
      </c>
      <c r="AF73" s="16">
        <f>T73-U73-AE73*VLOOKUP(O73,US_City_COGS_Order_Composition[#All],MATCH("Labor Costs",$A$2:$M$2,0),0)</f>
        <v>2.4728500000000002</v>
      </c>
      <c r="AG73" s="39">
        <f t="array" ref="AG73">IFERROR(INDEX(US_City_COGS_Order_Composition[[Appetizer]:[Beverages]],O73,MATCH(R73,$J$2:$M$2,0)),"")</f>
        <v>0.55000000000000004</v>
      </c>
      <c r="AH73" s="6">
        <f t="shared" si="4"/>
        <v>1.3600675000000002</v>
      </c>
    </row>
    <row r="74" spans="15:34" x14ac:dyDescent="0.25">
      <c r="O74" s="22">
        <v>3</v>
      </c>
      <c r="P74" s="1" t="str">
        <f>VLOOKUP(O:O,US_City_COGS_Order_Composition[#All],2,FALSE)</f>
        <v>Cleveland</v>
      </c>
      <c r="Q74" s="23">
        <f t="shared" si="6"/>
        <v>20</v>
      </c>
      <c r="R74" s="1" t="str">
        <f>VLOOKUP($Q74,'Menu and cost - Russia'!$B$3:$Q$29,MATCH(R$2,'Menu and cost - Russia'!$B$3:$Q$3,0),0)</f>
        <v>Dessert</v>
      </c>
      <c r="S74" s="1" t="str">
        <f>VLOOKUP($Q74,'Menu and cost - Russia'!$B$3:$Q$29,MATCH(S$2,'Menu and cost - Russia'!$B$3:$Q$3,0),0)</f>
        <v>Candy A</v>
      </c>
      <c r="T74" s="5">
        <f>VLOOKUP($Q74,'Menu and cost - Russia'!$B$3:$Q$29,MATCH(T$2,'Menu and cost - Russia'!$B$3:$Q$3,0),0)*VLOOKUP(O74,US_City_COGS_Order_Composition[#All],MATCH("Coefficient for Price Calculation (comp. with Russia)",$A$2:$M$2,0))</f>
        <v>2.2000000000000002</v>
      </c>
      <c r="U74" s="5">
        <f t="array" ref="U74">SUMPRODUCT(W74:AA74,_xlfn._xlws.FILTER(US_City_COGS_Order_Composition[[#All],[Dairy Products]:[Pantry]],US_City_COGS_Order_Composition[[#All],[ID City]]=O74))*V74</f>
        <v>0.91810000000000014</v>
      </c>
      <c r="V74" s="37">
        <f>VLOOKUP($Q74,'Menu and cost - Russia'!$B$3:$Q$29,MATCH(V$2,'Menu and cost - Russia'!$B$3:$Q$3,0),0)</f>
        <v>0.1</v>
      </c>
      <c r="W74" s="7">
        <f>VLOOKUP($Q74,'Menu and cost - Russia'!$B$3:$Q$29,MATCH(W$2,'Menu and cost - Russia'!$B$3:$Q$3,0),0)</f>
        <v>0.2</v>
      </c>
      <c r="X74" s="7">
        <f>VLOOKUP($Q74,'Menu and cost - Russia'!$B$3:$Q$29,MATCH(X$2,'Menu and cost - Russia'!$B$3:$Q$3,0),0)</f>
        <v>0</v>
      </c>
      <c r="Y74" s="7">
        <f>VLOOKUP($Q74,'Menu and cost - Russia'!$B$3:$Q$29,MATCH(Y$2,'Menu and cost - Russia'!$B$3:$Q$3,0),0)</f>
        <v>0.5</v>
      </c>
      <c r="Z74" s="7">
        <f>VLOOKUP($Q74,'Menu and cost - Russia'!$B$3:$Q$29,MATCH(Z$2,'Menu and cost - Russia'!$B$3:$Q$3,0),0)</f>
        <v>0</v>
      </c>
      <c r="AA74" s="7">
        <f>VLOOKUP($Q74,'Menu and cost - Russia'!$B$3:$Q$29,MATCH(AA$2,'Menu and cost - Russia'!$B$3:$Q$3,0),0)</f>
        <v>0.3</v>
      </c>
      <c r="AB74" s="7">
        <f t="shared" si="5"/>
        <v>1</v>
      </c>
      <c r="AC74" s="9">
        <f>VLOOKUP($Q74,'Menu and cost - Russia'!$B$3:$Q$29,MATCH(AC$2,'Menu and cost - Russia'!$B$3:$Q$3,0),0)</f>
        <v>60</v>
      </c>
      <c r="AD74" s="8">
        <f>VLOOKUP($Q74,'Menu and cost - Russia'!$B$3:$Q$29,MATCH(AD$2,'Menu and cost - Russia'!$B$3:$Q$3,0),0)</f>
        <v>1</v>
      </c>
      <c r="AE74" s="8">
        <f>VLOOKUP($Q74,'Menu and cost - Russia'!$B$3:$Q$29,MATCH(AE$2,'Menu and cost - Russia'!$B$3:$Q$3,0),0)</f>
        <v>1.6666666666666666E-2</v>
      </c>
      <c r="AF74" s="16">
        <f>T74-U74-AE74*VLOOKUP(O74,US_City_COGS_Order_Composition[#All],MATCH("Labor Costs",$A$2:$M$2,0),0)</f>
        <v>1.0985666666666667</v>
      </c>
      <c r="AG74" s="39">
        <f t="array" ref="AG74">IFERROR(INDEX(US_City_COGS_Order_Composition[[Appetizer]:[Beverages]],O74,MATCH(R74,$J$2:$M$2,0)),"")</f>
        <v>0.55000000000000004</v>
      </c>
      <c r="AH74" s="6">
        <f t="shared" si="4"/>
        <v>0.6042116666666667</v>
      </c>
    </row>
    <row r="75" spans="15:34" x14ac:dyDescent="0.25">
      <c r="O75" s="22">
        <v>3</v>
      </c>
      <c r="P75" s="1" t="str">
        <f>VLOOKUP(O:O,US_City_COGS_Order_Composition[#All],2,FALSE)</f>
        <v>Cleveland</v>
      </c>
      <c r="Q75" s="23">
        <f t="shared" si="6"/>
        <v>21</v>
      </c>
      <c r="R75" s="1" t="str">
        <f>VLOOKUP($Q75,'Menu and cost - Russia'!$B$3:$Q$29,MATCH(R$2,'Menu and cost - Russia'!$B$3:$Q$3,0),0)</f>
        <v>Beverages</v>
      </c>
      <c r="S75" s="1" t="str">
        <f>VLOOKUP($Q75,'Menu and cost - Russia'!$B$3:$Q$29,MATCH(S$2,'Menu and cost - Russia'!$B$3:$Q$3,0),0)</f>
        <v>Cold Drink A</v>
      </c>
      <c r="T75" s="5">
        <f>VLOOKUP($Q75,'Menu and cost - Russia'!$B$3:$Q$29,MATCH(T$2,'Menu and cost - Russia'!$B$3:$Q$3,0),0)*VLOOKUP(O75,US_City_COGS_Order_Composition[#All],MATCH("Coefficient for Price Calculation (comp. with Russia)",$A$2:$M$2,0))</f>
        <v>2.2000000000000002</v>
      </c>
      <c r="U75" s="5">
        <f t="array" ref="U75">SUMPRODUCT(W75:AA75,_xlfn._xlws.FILTER(US_City_COGS_Order_Composition[[#All],[Dairy Products]:[Pantry]],US_City_COGS_Order_Composition[[#All],[ID City]]=O75))*V75</f>
        <v>1.04</v>
      </c>
      <c r="V75" s="37">
        <f>VLOOKUP($Q75,'Menu and cost - Russia'!$B$3:$Q$29,MATCH(V$2,'Menu and cost - Russia'!$B$3:$Q$3,0),0)</f>
        <v>0.2</v>
      </c>
      <c r="W75" s="7">
        <f>VLOOKUP($Q75,'Menu and cost - Russia'!$B$3:$Q$29,MATCH(W$2,'Menu and cost - Russia'!$B$3:$Q$3,0),0)</f>
        <v>0</v>
      </c>
      <c r="X75" s="7">
        <f>VLOOKUP($Q75,'Menu and cost - Russia'!$B$3:$Q$29,MATCH(X$2,'Menu and cost - Russia'!$B$3:$Q$3,0),0)</f>
        <v>0</v>
      </c>
      <c r="Y75" s="7">
        <f>VLOOKUP($Q75,'Menu and cost - Russia'!$B$3:$Q$29,MATCH(Y$2,'Menu and cost - Russia'!$B$3:$Q$3,0),0)</f>
        <v>0</v>
      </c>
      <c r="Z75" s="7">
        <f>VLOOKUP($Q75,'Menu and cost - Russia'!$B$3:$Q$29,MATCH(Z$2,'Menu and cost - Russia'!$B$3:$Q$3,0),0)</f>
        <v>1</v>
      </c>
      <c r="AA75" s="7">
        <f>VLOOKUP($Q75,'Menu and cost - Russia'!$B$3:$Q$29,MATCH(AA$2,'Menu and cost - Russia'!$B$3:$Q$3,0),0)</f>
        <v>0</v>
      </c>
      <c r="AB75" s="7">
        <f t="shared" si="5"/>
        <v>1</v>
      </c>
      <c r="AC75" s="9">
        <f>VLOOKUP($Q75,'Menu and cost - Russia'!$B$3:$Q$29,MATCH(AC$2,'Menu and cost - Russia'!$B$3:$Q$3,0),0)</f>
        <v>120</v>
      </c>
      <c r="AD75" s="8">
        <f>VLOOKUP($Q75,'Menu and cost - Russia'!$B$3:$Q$29,MATCH(AD$2,'Menu and cost - Russia'!$B$3:$Q$3,0),0)</f>
        <v>0.5</v>
      </c>
      <c r="AE75" s="8">
        <f>VLOOKUP($Q75,'Menu and cost - Russia'!$B$3:$Q$29,MATCH(AE$2,'Menu and cost - Russia'!$B$3:$Q$3,0),0)</f>
        <v>8.3333333333333332E-3</v>
      </c>
      <c r="AF75" s="16">
        <f>T75-U75-AE75*VLOOKUP(O75,US_City_COGS_Order_Composition[#All],MATCH("Labor Costs",$A$2:$M$2,0),0)</f>
        <v>1.0683333333333336</v>
      </c>
      <c r="AG75" s="39">
        <f t="array" ref="AG75">IFERROR(INDEX(US_City_COGS_Order_Composition[[Appetizer]:[Beverages]],O75,MATCH(R75,$J$2:$M$2,0)),"")</f>
        <v>0.75</v>
      </c>
      <c r="AH75" s="6">
        <f t="shared" si="4"/>
        <v>0.80125000000000024</v>
      </c>
    </row>
    <row r="76" spans="15:34" x14ac:dyDescent="0.25">
      <c r="O76" s="22">
        <v>3</v>
      </c>
      <c r="P76" s="1" t="str">
        <f>VLOOKUP(O:O,US_City_COGS_Order_Composition[#All],2,FALSE)</f>
        <v>Cleveland</v>
      </c>
      <c r="Q76" s="23">
        <f t="shared" si="6"/>
        <v>22</v>
      </c>
      <c r="R76" s="1" t="str">
        <f>VLOOKUP($Q76,'Menu and cost - Russia'!$B$3:$Q$29,MATCH(R$2,'Menu and cost - Russia'!$B$3:$Q$3,0),0)</f>
        <v>Beverages</v>
      </c>
      <c r="S76" s="1" t="str">
        <f>VLOOKUP($Q76,'Menu and cost - Russia'!$B$3:$Q$29,MATCH(S$2,'Menu and cost - Russia'!$B$3:$Q$3,0),0)</f>
        <v>Cold Drink B</v>
      </c>
      <c r="T76" s="5">
        <f>VLOOKUP($Q76,'Menu and cost - Russia'!$B$3:$Q$29,MATCH(T$2,'Menu and cost - Russia'!$B$3:$Q$3,0),0)*VLOOKUP(O76,US_City_COGS_Order_Composition[#All],MATCH("Coefficient for Price Calculation (comp. with Russia)",$A$2:$M$2,0))</f>
        <v>2.2000000000000002</v>
      </c>
      <c r="U76" s="5">
        <f t="array" ref="U76">SUMPRODUCT(W76:AA76,_xlfn._xlws.FILTER(US_City_COGS_Order_Composition[[#All],[Dairy Products]:[Pantry]],US_City_COGS_Order_Composition[[#All],[ID City]]=O76))*V76</f>
        <v>1.04</v>
      </c>
      <c r="V76" s="37">
        <f>VLOOKUP($Q76,'Menu and cost - Russia'!$B$3:$Q$29,MATCH(V$2,'Menu and cost - Russia'!$B$3:$Q$3,0),0)</f>
        <v>0.2</v>
      </c>
      <c r="W76" s="7">
        <f>VLOOKUP($Q76,'Menu and cost - Russia'!$B$3:$Q$29,MATCH(W$2,'Menu and cost - Russia'!$B$3:$Q$3,0),0)</f>
        <v>0</v>
      </c>
      <c r="X76" s="7">
        <f>VLOOKUP($Q76,'Menu and cost - Russia'!$B$3:$Q$29,MATCH(X$2,'Menu and cost - Russia'!$B$3:$Q$3,0),0)</f>
        <v>0</v>
      </c>
      <c r="Y76" s="7">
        <f>VLOOKUP($Q76,'Menu and cost - Russia'!$B$3:$Q$29,MATCH(Y$2,'Menu and cost - Russia'!$B$3:$Q$3,0),0)</f>
        <v>0</v>
      </c>
      <c r="Z76" s="7">
        <f>VLOOKUP($Q76,'Menu and cost - Russia'!$B$3:$Q$29,MATCH(Z$2,'Menu and cost - Russia'!$B$3:$Q$3,0),0)</f>
        <v>1</v>
      </c>
      <c r="AA76" s="7">
        <f>VLOOKUP($Q76,'Menu and cost - Russia'!$B$3:$Q$29,MATCH(AA$2,'Menu and cost - Russia'!$B$3:$Q$3,0),0)</f>
        <v>0</v>
      </c>
      <c r="AB76" s="7">
        <f t="shared" si="5"/>
        <v>1</v>
      </c>
      <c r="AC76" s="9">
        <f>VLOOKUP($Q76,'Menu and cost - Russia'!$B$3:$Q$29,MATCH(AC$2,'Menu and cost - Russia'!$B$3:$Q$3,0),0)</f>
        <v>120</v>
      </c>
      <c r="AD76" s="8">
        <f>VLOOKUP($Q76,'Menu and cost - Russia'!$B$3:$Q$29,MATCH(AD$2,'Menu and cost - Russia'!$B$3:$Q$3,0),0)</f>
        <v>0.5</v>
      </c>
      <c r="AE76" s="8">
        <f>VLOOKUP($Q76,'Menu and cost - Russia'!$B$3:$Q$29,MATCH(AE$2,'Menu and cost - Russia'!$B$3:$Q$3,0),0)</f>
        <v>8.3333333333333332E-3</v>
      </c>
      <c r="AF76" s="16">
        <f>T76-U76-AE76*VLOOKUP(O76,US_City_COGS_Order_Composition[#All],MATCH("Labor Costs",$A$2:$M$2,0),0)</f>
        <v>1.0683333333333336</v>
      </c>
      <c r="AG76" s="39">
        <f t="array" ref="AG76">IFERROR(INDEX(US_City_COGS_Order_Composition[[Appetizer]:[Beverages]],O76,MATCH(R76,$J$2:$M$2,0)),"")</f>
        <v>0.75</v>
      </c>
      <c r="AH76" s="6">
        <f t="shared" si="4"/>
        <v>0.80125000000000024</v>
      </c>
    </row>
    <row r="77" spans="15:34" x14ac:dyDescent="0.25">
      <c r="O77" s="22">
        <v>3</v>
      </c>
      <c r="P77" s="1" t="str">
        <f>VLOOKUP(O:O,US_City_COGS_Order_Composition[#All],2,FALSE)</f>
        <v>Cleveland</v>
      </c>
      <c r="Q77" s="23">
        <f t="shared" si="6"/>
        <v>23</v>
      </c>
      <c r="R77" s="1" t="str">
        <f>VLOOKUP($Q77,'Menu and cost - Russia'!$B$3:$Q$29,MATCH(R$2,'Menu and cost - Russia'!$B$3:$Q$3,0),0)</f>
        <v>Beverages</v>
      </c>
      <c r="S77" s="1" t="str">
        <f>VLOOKUP($Q77,'Menu and cost - Russia'!$B$3:$Q$29,MATCH(S$2,'Menu and cost - Russia'!$B$3:$Q$3,0),0)</f>
        <v>Cold Drink C</v>
      </c>
      <c r="T77" s="5">
        <f>VLOOKUP($Q77,'Menu and cost - Russia'!$B$3:$Q$29,MATCH(T$2,'Menu and cost - Russia'!$B$3:$Q$3,0),0)*VLOOKUP(O77,US_City_COGS_Order_Composition[#All],MATCH("Coefficient for Price Calculation (comp. with Russia)",$A$2:$M$2,0))</f>
        <v>2.9333333333333336</v>
      </c>
      <c r="U77" s="5">
        <f t="array" ref="U77">SUMPRODUCT(W77:AA77,_xlfn._xlws.FILTER(US_City_COGS_Order_Composition[[#All],[Dairy Products]:[Pantry]],US_City_COGS_Order_Composition[[#All],[ID City]]=O77))*V77</f>
        <v>1.33</v>
      </c>
      <c r="V77" s="37">
        <f>VLOOKUP($Q77,'Menu and cost - Russia'!$B$3:$Q$29,MATCH(V$2,'Menu and cost - Russia'!$B$3:$Q$3,0),0)</f>
        <v>0.2</v>
      </c>
      <c r="W77" s="7">
        <f>VLOOKUP($Q77,'Menu and cost - Russia'!$B$3:$Q$29,MATCH(W$2,'Menu and cost - Russia'!$B$3:$Q$3,0),0)</f>
        <v>0</v>
      </c>
      <c r="X77" s="7">
        <f>VLOOKUP($Q77,'Menu and cost - Russia'!$B$3:$Q$29,MATCH(X$2,'Menu and cost - Russia'!$B$3:$Q$3,0),0)</f>
        <v>0</v>
      </c>
      <c r="Y77" s="7">
        <f>VLOOKUP($Q77,'Menu and cost - Russia'!$B$3:$Q$29,MATCH(Y$2,'Menu and cost - Russia'!$B$3:$Q$3,0),0)</f>
        <v>0.2</v>
      </c>
      <c r="Z77" s="7">
        <f>VLOOKUP($Q77,'Menu and cost - Russia'!$B$3:$Q$29,MATCH(Z$2,'Menu and cost - Russia'!$B$3:$Q$3,0),0)</f>
        <v>0.8</v>
      </c>
      <c r="AA77" s="7">
        <f>VLOOKUP($Q77,'Menu and cost - Russia'!$B$3:$Q$29,MATCH(AA$2,'Menu and cost - Russia'!$B$3:$Q$3,0),0)</f>
        <v>0</v>
      </c>
      <c r="AB77" s="7">
        <f t="shared" si="5"/>
        <v>1</v>
      </c>
      <c r="AC77" s="9">
        <f>VLOOKUP($Q77,'Menu and cost - Russia'!$B$3:$Q$29,MATCH(AC$2,'Menu and cost - Russia'!$B$3:$Q$3,0),0)</f>
        <v>60</v>
      </c>
      <c r="AD77" s="8">
        <f>VLOOKUP($Q77,'Menu and cost - Russia'!$B$3:$Q$29,MATCH(AD$2,'Menu and cost - Russia'!$B$3:$Q$3,0),0)</f>
        <v>1</v>
      </c>
      <c r="AE77" s="8">
        <f>VLOOKUP($Q77,'Menu and cost - Russia'!$B$3:$Q$29,MATCH(AE$2,'Menu and cost - Russia'!$B$3:$Q$3,0),0)</f>
        <v>1.6666666666666666E-2</v>
      </c>
      <c r="AF77" s="16">
        <f>T77-U77-AE77*VLOOKUP(O77,US_City_COGS_Order_Composition[#All],MATCH("Labor Costs",$A$2:$M$2,0),0)</f>
        <v>1.4200000000000002</v>
      </c>
      <c r="AG77" s="39">
        <f t="array" ref="AG77">IFERROR(INDEX(US_City_COGS_Order_Composition[[Appetizer]:[Beverages]],O77,MATCH(R77,$J$2:$M$2,0)),"")</f>
        <v>0.75</v>
      </c>
      <c r="AH77" s="6">
        <f t="shared" si="4"/>
        <v>1.0650000000000002</v>
      </c>
    </row>
    <row r="78" spans="15:34" x14ac:dyDescent="0.25">
      <c r="O78" s="22">
        <v>3</v>
      </c>
      <c r="P78" s="1" t="str">
        <f>VLOOKUP(O:O,US_City_COGS_Order_Composition[#All],2,FALSE)</f>
        <v>Cleveland</v>
      </c>
      <c r="Q78" s="23">
        <f t="shared" si="6"/>
        <v>24</v>
      </c>
      <c r="R78" s="1" t="str">
        <f>VLOOKUP($Q78,'Menu and cost - Russia'!$B$3:$Q$29,MATCH(R$2,'Menu and cost - Russia'!$B$3:$Q$3,0),0)</f>
        <v>Beverages</v>
      </c>
      <c r="S78" s="1" t="str">
        <f>VLOOKUP($Q78,'Menu and cost - Russia'!$B$3:$Q$29,MATCH(S$2,'Menu and cost - Russia'!$B$3:$Q$3,0),0)</f>
        <v>Cold Drink D</v>
      </c>
      <c r="T78" s="5">
        <f>VLOOKUP($Q78,'Menu and cost - Russia'!$B$3:$Q$29,MATCH(T$2,'Menu and cost - Russia'!$B$3:$Q$3,0),0)*VLOOKUP(O78,US_City_COGS_Order_Composition[#All],MATCH("Coefficient for Price Calculation (comp. with Russia)",$A$2:$M$2,0))</f>
        <v>2.9333333333333336</v>
      </c>
      <c r="U78" s="5">
        <f t="array" ref="U78">SUMPRODUCT(W78:AA78,_xlfn._xlws.FILTER(US_City_COGS_Order_Composition[[#All],[Dairy Products]:[Pantry]],US_City_COGS_Order_Composition[[#All],[ID City]]=O78))*V78</f>
        <v>1.33</v>
      </c>
      <c r="V78" s="37">
        <f>VLOOKUP($Q78,'Menu and cost - Russia'!$B$3:$Q$29,MATCH(V$2,'Menu and cost - Russia'!$B$3:$Q$3,0),0)</f>
        <v>0.2</v>
      </c>
      <c r="W78" s="7">
        <f>VLOOKUP($Q78,'Menu and cost - Russia'!$B$3:$Q$29,MATCH(W$2,'Menu and cost - Russia'!$B$3:$Q$3,0),0)</f>
        <v>0</v>
      </c>
      <c r="X78" s="7">
        <f>VLOOKUP($Q78,'Menu and cost - Russia'!$B$3:$Q$29,MATCH(X$2,'Menu and cost - Russia'!$B$3:$Q$3,0),0)</f>
        <v>0</v>
      </c>
      <c r="Y78" s="7">
        <f>VLOOKUP($Q78,'Menu and cost - Russia'!$B$3:$Q$29,MATCH(Y$2,'Menu and cost - Russia'!$B$3:$Q$3,0),0)</f>
        <v>0.2</v>
      </c>
      <c r="Z78" s="7">
        <f>VLOOKUP($Q78,'Menu and cost - Russia'!$B$3:$Q$29,MATCH(Z$2,'Menu and cost - Russia'!$B$3:$Q$3,0),0)</f>
        <v>0.8</v>
      </c>
      <c r="AA78" s="7">
        <f>VLOOKUP($Q78,'Menu and cost - Russia'!$B$3:$Q$29,MATCH(AA$2,'Menu and cost - Russia'!$B$3:$Q$3,0),0)</f>
        <v>0</v>
      </c>
      <c r="AB78" s="7">
        <f t="shared" si="5"/>
        <v>1</v>
      </c>
      <c r="AC78" s="9">
        <f>VLOOKUP($Q78,'Menu and cost - Russia'!$B$3:$Q$29,MATCH(AC$2,'Menu and cost - Russia'!$B$3:$Q$3,0),0)</f>
        <v>60</v>
      </c>
      <c r="AD78" s="8">
        <f>VLOOKUP($Q78,'Menu and cost - Russia'!$B$3:$Q$29,MATCH(AD$2,'Menu and cost - Russia'!$B$3:$Q$3,0),0)</f>
        <v>1</v>
      </c>
      <c r="AE78" s="8">
        <f>VLOOKUP($Q78,'Menu and cost - Russia'!$B$3:$Q$29,MATCH(AE$2,'Menu and cost - Russia'!$B$3:$Q$3,0),0)</f>
        <v>1.6666666666666666E-2</v>
      </c>
      <c r="AF78" s="16">
        <f>T78-U78-AE78*VLOOKUP(O78,US_City_COGS_Order_Composition[#All],MATCH("Labor Costs",$A$2:$M$2,0),0)</f>
        <v>1.4200000000000002</v>
      </c>
      <c r="AG78" s="39">
        <f t="array" ref="AG78">IFERROR(INDEX(US_City_COGS_Order_Composition[[Appetizer]:[Beverages]],O78,MATCH(R78,$J$2:$M$2,0)),"")</f>
        <v>0.75</v>
      </c>
      <c r="AH78" s="6">
        <f t="shared" si="4"/>
        <v>1.0650000000000002</v>
      </c>
    </row>
    <row r="79" spans="15:34" x14ac:dyDescent="0.25">
      <c r="O79" s="22">
        <v>3</v>
      </c>
      <c r="P79" s="1" t="str">
        <f>VLOOKUP(O:O,US_City_COGS_Order_Composition[#All],2,FALSE)</f>
        <v>Cleveland</v>
      </c>
      <c r="Q79" s="23">
        <f t="shared" si="6"/>
        <v>25</v>
      </c>
      <c r="R79" s="1" t="str">
        <f>VLOOKUP($Q79,'Menu and cost - Russia'!$B$3:$Q$29,MATCH(R$2,'Menu and cost - Russia'!$B$3:$Q$3,0),0)</f>
        <v>Beverages</v>
      </c>
      <c r="S79" s="1" t="str">
        <f>VLOOKUP($Q79,'Menu and cost - Russia'!$B$3:$Q$29,MATCH(S$2,'Menu and cost - Russia'!$B$3:$Q$3,0),0)</f>
        <v>Hot Drink A</v>
      </c>
      <c r="T79" s="5">
        <f>VLOOKUP($Q79,'Menu and cost - Russia'!$B$3:$Q$29,MATCH(T$2,'Menu and cost - Russia'!$B$3:$Q$3,0),0)*VLOOKUP(O79,US_City_COGS_Order_Composition[#All],MATCH("Coefficient for Price Calculation (comp. with Russia)",$A$2:$M$2,0))</f>
        <v>2.2000000000000002</v>
      </c>
      <c r="U79" s="5">
        <f t="array" ref="U79">SUMPRODUCT(W79:AA79,_xlfn._xlws.FILTER(US_City_COGS_Order_Composition[[#All],[Dairy Products]:[Pantry]],US_City_COGS_Order_Composition[[#All],[ID City]]=O79))*V79</f>
        <v>1.04</v>
      </c>
      <c r="V79" s="37">
        <f>VLOOKUP($Q79,'Menu and cost - Russia'!$B$3:$Q$29,MATCH(V$2,'Menu and cost - Russia'!$B$3:$Q$3,0),0)</f>
        <v>0.2</v>
      </c>
      <c r="W79" s="7">
        <f>VLOOKUP($Q79,'Menu and cost - Russia'!$B$3:$Q$29,MATCH(W$2,'Menu and cost - Russia'!$B$3:$Q$3,0),0)</f>
        <v>0</v>
      </c>
      <c r="X79" s="7">
        <f>VLOOKUP($Q79,'Menu and cost - Russia'!$B$3:$Q$29,MATCH(X$2,'Menu and cost - Russia'!$B$3:$Q$3,0),0)</f>
        <v>0</v>
      </c>
      <c r="Y79" s="7">
        <f>VLOOKUP($Q79,'Menu and cost - Russia'!$B$3:$Q$29,MATCH(Y$2,'Menu and cost - Russia'!$B$3:$Q$3,0),0)</f>
        <v>0</v>
      </c>
      <c r="Z79" s="7">
        <f>VLOOKUP($Q79,'Menu and cost - Russia'!$B$3:$Q$29,MATCH(Z$2,'Menu and cost - Russia'!$B$3:$Q$3,0),0)</f>
        <v>1</v>
      </c>
      <c r="AA79" s="7">
        <f>VLOOKUP($Q79,'Menu and cost - Russia'!$B$3:$Q$29,MATCH(AA$2,'Menu and cost - Russia'!$B$3:$Q$3,0),0)</f>
        <v>0</v>
      </c>
      <c r="AB79" s="7">
        <f t="shared" si="5"/>
        <v>1</v>
      </c>
      <c r="AC79" s="9">
        <f>VLOOKUP($Q79,'Menu and cost - Russia'!$B$3:$Q$29,MATCH(AC$2,'Menu and cost - Russia'!$B$3:$Q$3,0),0)</f>
        <v>40</v>
      </c>
      <c r="AD79" s="8">
        <f>VLOOKUP($Q79,'Menu and cost - Russia'!$B$3:$Q$29,MATCH(AD$2,'Menu and cost - Russia'!$B$3:$Q$3,0),0)</f>
        <v>1.5</v>
      </c>
      <c r="AE79" s="8">
        <f>VLOOKUP($Q79,'Menu and cost - Russia'!$B$3:$Q$29,MATCH(AE$2,'Menu and cost - Russia'!$B$3:$Q$3,0),0)</f>
        <v>2.5000000000000001E-2</v>
      </c>
      <c r="AF79" s="16">
        <f>T79-U79-AE79*VLOOKUP(O79,US_City_COGS_Order_Composition[#All],MATCH("Labor Costs",$A$2:$M$2,0),0)</f>
        <v>0.88500000000000012</v>
      </c>
      <c r="AG79" s="39">
        <f t="array" ref="AG79">IFERROR(INDEX(US_City_COGS_Order_Composition[[Appetizer]:[Beverages]],O79,MATCH(R79,$J$2:$M$2,0)),"")</f>
        <v>0.75</v>
      </c>
      <c r="AH79" s="6">
        <f t="shared" si="4"/>
        <v>0.66375000000000006</v>
      </c>
    </row>
    <row r="80" spans="15:34" x14ac:dyDescent="0.25">
      <c r="O80" s="22">
        <v>3</v>
      </c>
      <c r="P80" s="1" t="str">
        <f>VLOOKUP(O:O,US_City_COGS_Order_Composition[#All],2,FALSE)</f>
        <v>Cleveland</v>
      </c>
      <c r="Q80" s="23">
        <f t="shared" si="6"/>
        <v>26</v>
      </c>
      <c r="R80" s="1" t="str">
        <f>VLOOKUP($Q80,'Menu and cost - Russia'!$B$3:$Q$29,MATCH(R$2,'Menu and cost - Russia'!$B$3:$Q$3,0),0)</f>
        <v>Beverages</v>
      </c>
      <c r="S80" s="1" t="str">
        <f>VLOOKUP($Q80,'Menu and cost - Russia'!$B$3:$Q$29,MATCH(S$2,'Menu and cost - Russia'!$B$3:$Q$3,0),0)</f>
        <v>Hot Drink B</v>
      </c>
      <c r="T80" s="5">
        <f>VLOOKUP($Q80,'Menu and cost - Russia'!$B$3:$Q$29,MATCH(T$2,'Menu and cost - Russia'!$B$3:$Q$3,0),0)*VLOOKUP(O80,US_City_COGS_Order_Composition[#All],MATCH("Coefficient for Price Calculation (comp. with Russia)",$A$2:$M$2,0))</f>
        <v>2.2000000000000002</v>
      </c>
      <c r="U80" s="5">
        <f t="array" ref="U80">SUMPRODUCT(W80:AA80,_xlfn._xlws.FILTER(US_City_COGS_Order_Composition[[#All],[Dairy Products]:[Pantry]],US_City_COGS_Order_Composition[[#All],[ID City]]=O80))*V80</f>
        <v>1.1850000000000003</v>
      </c>
      <c r="V80" s="37">
        <f>VLOOKUP($Q80,'Menu and cost - Russia'!$B$3:$Q$29,MATCH(V$2,'Menu and cost - Russia'!$B$3:$Q$3,0),0)</f>
        <v>0.2</v>
      </c>
      <c r="W80" s="7">
        <f>VLOOKUP($Q80,'Menu and cost - Russia'!$B$3:$Q$29,MATCH(W$2,'Menu and cost - Russia'!$B$3:$Q$3,0),0)</f>
        <v>0</v>
      </c>
      <c r="X80" s="7">
        <f>VLOOKUP($Q80,'Menu and cost - Russia'!$B$3:$Q$29,MATCH(X$2,'Menu and cost - Russia'!$B$3:$Q$3,0),0)</f>
        <v>0</v>
      </c>
      <c r="Y80" s="7">
        <f>VLOOKUP($Q80,'Menu and cost - Russia'!$B$3:$Q$29,MATCH(Y$2,'Menu and cost - Russia'!$B$3:$Q$3,0),0)</f>
        <v>0.1</v>
      </c>
      <c r="Z80" s="7">
        <f>VLOOKUP($Q80,'Menu and cost - Russia'!$B$3:$Q$29,MATCH(Z$2,'Menu and cost - Russia'!$B$3:$Q$3,0),0)</f>
        <v>0.9</v>
      </c>
      <c r="AA80" s="7">
        <f>VLOOKUP($Q80,'Menu and cost - Russia'!$B$3:$Q$29,MATCH(AA$2,'Menu and cost - Russia'!$B$3:$Q$3,0),0)</f>
        <v>0</v>
      </c>
      <c r="AB80" s="7">
        <f t="shared" si="5"/>
        <v>1</v>
      </c>
      <c r="AC80" s="9">
        <f>VLOOKUP($Q80,'Menu and cost - Russia'!$B$3:$Q$29,MATCH(AC$2,'Menu and cost - Russia'!$B$3:$Q$3,0),0)</f>
        <v>40</v>
      </c>
      <c r="AD80" s="8">
        <f>VLOOKUP($Q80,'Menu and cost - Russia'!$B$3:$Q$29,MATCH(AD$2,'Menu and cost - Russia'!$B$3:$Q$3,0),0)</f>
        <v>1.5</v>
      </c>
      <c r="AE80" s="8">
        <f>VLOOKUP($Q80,'Menu and cost - Russia'!$B$3:$Q$29,MATCH(AE$2,'Menu and cost - Russia'!$B$3:$Q$3,0),0)</f>
        <v>2.5000000000000001E-2</v>
      </c>
      <c r="AF80" s="16">
        <f>T80-U80-AE80*VLOOKUP(O80,US_City_COGS_Order_Composition[#All],MATCH("Labor Costs",$A$2:$M$2,0),0)</f>
        <v>0.73999999999999988</v>
      </c>
      <c r="AG80" s="39">
        <f t="array" ref="AG80">IFERROR(INDEX(US_City_COGS_Order_Composition[[Appetizer]:[Beverages]],O80,MATCH(R80,$J$2:$M$2,0)),"")</f>
        <v>0.75</v>
      </c>
      <c r="AH80" s="6">
        <f t="shared" si="4"/>
        <v>0.55499999999999994</v>
      </c>
    </row>
    <row r="81" spans="15:34" x14ac:dyDescent="0.25">
      <c r="O81" s="22">
        <v>4</v>
      </c>
      <c r="P81" s="1" t="str">
        <f>VLOOKUP(O:O,US_City_COGS_Order_Composition[#All],2,FALSE)</f>
        <v>Las Vegas</v>
      </c>
      <c r="Q81" s="23">
        <f t="shared" si="6"/>
        <v>1</v>
      </c>
      <c r="R81" s="1" t="str">
        <f>VLOOKUP($Q81,'Menu and cost - Russia'!$B$3:$Q$29,MATCH(R$2,'Menu and cost - Russia'!$B$3:$Q$3,0),0)</f>
        <v>Appetizer</v>
      </c>
      <c r="S81" s="1" t="str">
        <f>VLOOKUP($Q81,'Menu and cost - Russia'!$B$3:$Q$29,MATCH(S$2,'Menu and cost - Russia'!$B$3:$Q$3,0),0)</f>
        <v>Salad A</v>
      </c>
      <c r="T81" s="5">
        <f>VLOOKUP($Q81,'Menu and cost - Russia'!$B$3:$Q$29,MATCH(T$2,'Menu and cost - Russia'!$B$3:$Q$3,0),0)*VLOOKUP(O81,US_City_COGS_Order_Composition[#All],MATCH("Coefficient for Price Calculation (comp. with Russia)",$A$2:$M$2,0))</f>
        <v>3.6000000000000005</v>
      </c>
      <c r="U81" s="5">
        <f t="array" ref="U81">SUMPRODUCT(W81:AA81,_xlfn._xlws.FILTER(US_City_COGS_Order_Composition[[#All],[Dairy Products]:[Pantry]],US_City_COGS_Order_Composition[[#All],[ID City]]=O81))*V81</f>
        <v>3.0127999999999999</v>
      </c>
      <c r="V81" s="37">
        <f>VLOOKUP($Q81,'Menu and cost - Russia'!$B$3:$Q$29,MATCH(V$2,'Menu and cost - Russia'!$B$3:$Q$3,0),0)</f>
        <v>0.2</v>
      </c>
      <c r="W81" s="7">
        <f>VLOOKUP($Q81,'Menu and cost - Russia'!$B$3:$Q$29,MATCH(W$2,'Menu and cost - Russia'!$B$3:$Q$3,0),0)</f>
        <v>0</v>
      </c>
      <c r="X81" s="7">
        <f>VLOOKUP($Q81,'Menu and cost - Russia'!$B$3:$Q$29,MATCH(X$2,'Menu and cost - Russia'!$B$3:$Q$3,0),0)</f>
        <v>0</v>
      </c>
      <c r="Y81" s="7">
        <f>VLOOKUP($Q81,'Menu and cost - Russia'!$B$3:$Q$29,MATCH(Y$2,'Menu and cost - Russia'!$B$3:$Q$3,0),0)</f>
        <v>0.9</v>
      </c>
      <c r="Z81" s="7">
        <f>VLOOKUP($Q81,'Menu and cost - Russia'!$B$3:$Q$29,MATCH(Z$2,'Menu and cost - Russia'!$B$3:$Q$3,0),0)</f>
        <v>0</v>
      </c>
      <c r="AA81" s="7">
        <f>VLOOKUP($Q81,'Menu and cost - Russia'!$B$3:$Q$29,MATCH(AA$2,'Menu and cost - Russia'!$B$3:$Q$3,0),0)</f>
        <v>0.1</v>
      </c>
      <c r="AB81" s="7">
        <f t="shared" si="5"/>
        <v>1</v>
      </c>
      <c r="AC81" s="9">
        <f>VLOOKUP($Q81,'Menu and cost - Russia'!$B$3:$Q$29,MATCH(AC$2,'Menu and cost - Russia'!$B$3:$Q$3,0),0)</f>
        <v>20</v>
      </c>
      <c r="AD81" s="8">
        <f>VLOOKUP($Q81,'Menu and cost - Russia'!$B$3:$Q$29,MATCH(AD$2,'Menu and cost - Russia'!$B$3:$Q$3,0),0)</f>
        <v>3</v>
      </c>
      <c r="AE81" s="8">
        <f>VLOOKUP($Q81,'Menu and cost - Russia'!$B$3:$Q$29,MATCH(AE$2,'Menu and cost - Russia'!$B$3:$Q$3,0),0)</f>
        <v>0.05</v>
      </c>
      <c r="AF81" s="16">
        <f>T81-U81-AE81*VLOOKUP(O81,US_City_COGS_Order_Composition[#All],MATCH("Labor Costs",$A$2:$M$2,0),0)</f>
        <v>0.1372000000000006</v>
      </c>
      <c r="AG81" s="39">
        <f t="array" ref="AG81">IFERROR(INDEX(US_City_COGS_Order_Composition[[Appetizer]:[Beverages]],O81,MATCH(R81,$J$2:$M$2,0)),"")</f>
        <v>0.55000000000000004</v>
      </c>
      <c r="AH81" s="6">
        <f t="shared" si="4"/>
        <v>7.5460000000000332E-2</v>
      </c>
    </row>
    <row r="82" spans="15:34" x14ac:dyDescent="0.25">
      <c r="O82" s="22">
        <v>4</v>
      </c>
      <c r="P82" s="1" t="str">
        <f>VLOOKUP(O:O,US_City_COGS_Order_Composition[#All],2,FALSE)</f>
        <v>Las Vegas</v>
      </c>
      <c r="Q82" s="23">
        <f t="shared" si="6"/>
        <v>2</v>
      </c>
      <c r="R82" s="1" t="str">
        <f>VLOOKUP($Q82,'Menu and cost - Russia'!$B$3:$Q$29,MATCH(R$2,'Menu and cost - Russia'!$B$3:$Q$3,0),0)</f>
        <v>Appetizer</v>
      </c>
      <c r="S82" s="1" t="str">
        <f>VLOOKUP($Q82,'Menu and cost - Russia'!$B$3:$Q$29,MATCH(S$2,'Menu and cost - Russia'!$B$3:$Q$3,0),0)</f>
        <v>Salad B</v>
      </c>
      <c r="T82" s="5">
        <f>VLOOKUP($Q82,'Menu and cost - Russia'!$B$3:$Q$29,MATCH(T$2,'Menu and cost - Russia'!$B$3:$Q$3,0),0)*VLOOKUP(O82,US_City_COGS_Order_Composition[#All],MATCH("Coefficient for Price Calculation (comp. with Russia)",$A$2:$M$2,0))</f>
        <v>3.6000000000000005</v>
      </c>
      <c r="U82" s="5">
        <f t="array" ref="U82">SUMPRODUCT(W82:AA82,_xlfn._xlws.FILTER(US_City_COGS_Order_Composition[[#All],[Dairy Products]:[Pantry]],US_City_COGS_Order_Composition[[#All],[ID City]]=O82))*V82</f>
        <v>3.2663999999999995</v>
      </c>
      <c r="V82" s="37">
        <f>VLOOKUP($Q82,'Menu and cost - Russia'!$B$3:$Q$29,MATCH(V$2,'Menu and cost - Russia'!$B$3:$Q$3,0),0)</f>
        <v>0.2</v>
      </c>
      <c r="W82" s="7">
        <f>VLOOKUP($Q82,'Menu and cost - Russia'!$B$3:$Q$29,MATCH(W$2,'Menu and cost - Russia'!$B$3:$Q$3,0),0)</f>
        <v>0</v>
      </c>
      <c r="X82" s="7">
        <f>VLOOKUP($Q82,'Menu and cost - Russia'!$B$3:$Q$29,MATCH(X$2,'Menu and cost - Russia'!$B$3:$Q$3,0),0)</f>
        <v>0.2</v>
      </c>
      <c r="Y82" s="7">
        <f>VLOOKUP($Q82,'Menu and cost - Russia'!$B$3:$Q$29,MATCH(Y$2,'Menu and cost - Russia'!$B$3:$Q$3,0),0)</f>
        <v>0.7</v>
      </c>
      <c r="Z82" s="7">
        <f>VLOOKUP($Q82,'Menu and cost - Russia'!$B$3:$Q$29,MATCH(Z$2,'Menu and cost - Russia'!$B$3:$Q$3,0),0)</f>
        <v>0</v>
      </c>
      <c r="AA82" s="7">
        <f>VLOOKUP($Q82,'Menu and cost - Russia'!$B$3:$Q$29,MATCH(AA$2,'Menu and cost - Russia'!$B$3:$Q$3,0),0)</f>
        <v>0.1</v>
      </c>
      <c r="AB82" s="7">
        <f t="shared" si="5"/>
        <v>0.99999999999999989</v>
      </c>
      <c r="AC82" s="9">
        <f>VLOOKUP($Q82,'Menu and cost - Russia'!$B$3:$Q$29,MATCH(AC$2,'Menu and cost - Russia'!$B$3:$Q$3,0),0)</f>
        <v>20</v>
      </c>
      <c r="AD82" s="8">
        <f>VLOOKUP($Q82,'Menu and cost - Russia'!$B$3:$Q$29,MATCH(AD$2,'Menu and cost - Russia'!$B$3:$Q$3,0),0)</f>
        <v>3</v>
      </c>
      <c r="AE82" s="8">
        <f>VLOOKUP($Q82,'Menu and cost - Russia'!$B$3:$Q$29,MATCH(AE$2,'Menu and cost - Russia'!$B$3:$Q$3,0),0)</f>
        <v>0.05</v>
      </c>
      <c r="AF82" s="16">
        <f>T82-U82-AE82*VLOOKUP(O82,US_City_COGS_Order_Composition[#All],MATCH("Labor Costs",$A$2:$M$2,0),0)</f>
        <v>-0.116399999999999</v>
      </c>
      <c r="AG82" s="39">
        <f t="array" ref="AG82">IFERROR(INDEX(US_City_COGS_Order_Composition[[Appetizer]:[Beverages]],O82,MATCH(R82,$J$2:$M$2,0)),"")</f>
        <v>0.55000000000000004</v>
      </c>
      <c r="AH82" s="6">
        <f t="shared" si="4"/>
        <v>-6.4019999999999452E-2</v>
      </c>
    </row>
    <row r="83" spans="15:34" x14ac:dyDescent="0.25">
      <c r="O83" s="22">
        <v>4</v>
      </c>
      <c r="P83" s="1" t="str">
        <f>VLOOKUP(O:O,US_City_COGS_Order_Composition[#All],2,FALSE)</f>
        <v>Las Vegas</v>
      </c>
      <c r="Q83" s="23">
        <f t="shared" si="6"/>
        <v>3</v>
      </c>
      <c r="R83" s="1" t="str">
        <f>VLOOKUP($Q83,'Menu and cost - Russia'!$B$3:$Q$29,MATCH(R$2,'Menu and cost - Russia'!$B$3:$Q$3,0),0)</f>
        <v>Appetizer</v>
      </c>
      <c r="S83" s="1" t="str">
        <f>VLOOKUP($Q83,'Menu and cost - Russia'!$B$3:$Q$29,MATCH(S$2,'Menu and cost - Russia'!$B$3:$Q$3,0),0)</f>
        <v>Salad C</v>
      </c>
      <c r="T83" s="5">
        <f>VLOOKUP($Q83,'Menu and cost - Russia'!$B$3:$Q$29,MATCH(T$2,'Menu and cost - Russia'!$B$3:$Q$3,0),0)*VLOOKUP(O83,US_City_COGS_Order_Composition[#All],MATCH("Coefficient for Price Calculation (comp. with Russia)",$A$2:$M$2,0))</f>
        <v>3.6000000000000005</v>
      </c>
      <c r="U83" s="5">
        <f t="array" ref="U83">SUMPRODUCT(W83:AA83,_xlfn._xlws.FILTER(US_City_COGS_Order_Composition[[#All],[Dairy Products]:[Pantry]],US_City_COGS_Order_Composition[[#All],[ID City]]=O83))*V83</f>
        <v>3.6467999999999998</v>
      </c>
      <c r="V83" s="37">
        <f>VLOOKUP($Q83,'Menu and cost - Russia'!$B$3:$Q$29,MATCH(V$2,'Menu and cost - Russia'!$B$3:$Q$3,0),0)</f>
        <v>0.2</v>
      </c>
      <c r="W83" s="7">
        <f>VLOOKUP($Q83,'Menu and cost - Russia'!$B$3:$Q$29,MATCH(W$2,'Menu and cost - Russia'!$B$3:$Q$3,0),0)</f>
        <v>0</v>
      </c>
      <c r="X83" s="7">
        <f>VLOOKUP($Q83,'Menu and cost - Russia'!$B$3:$Q$29,MATCH(X$2,'Menu and cost - Russia'!$B$3:$Q$3,0),0)</f>
        <v>0.5</v>
      </c>
      <c r="Y83" s="7">
        <f>VLOOKUP($Q83,'Menu and cost - Russia'!$B$3:$Q$29,MATCH(Y$2,'Menu and cost - Russia'!$B$3:$Q$3,0),0)</f>
        <v>0.4</v>
      </c>
      <c r="Z83" s="7">
        <f>VLOOKUP($Q83,'Menu and cost - Russia'!$B$3:$Q$29,MATCH(Z$2,'Menu and cost - Russia'!$B$3:$Q$3,0),0)</f>
        <v>0</v>
      </c>
      <c r="AA83" s="7">
        <f>VLOOKUP($Q83,'Menu and cost - Russia'!$B$3:$Q$29,MATCH(AA$2,'Menu and cost - Russia'!$B$3:$Q$3,0),0)</f>
        <v>0.1</v>
      </c>
      <c r="AB83" s="7">
        <f t="shared" si="5"/>
        <v>1</v>
      </c>
      <c r="AC83" s="9">
        <f>VLOOKUP($Q83,'Menu and cost - Russia'!$B$3:$Q$29,MATCH(AC$2,'Menu and cost - Russia'!$B$3:$Q$3,0),0)</f>
        <v>20</v>
      </c>
      <c r="AD83" s="8">
        <f>VLOOKUP($Q83,'Menu and cost - Russia'!$B$3:$Q$29,MATCH(AD$2,'Menu and cost - Russia'!$B$3:$Q$3,0),0)</f>
        <v>3</v>
      </c>
      <c r="AE83" s="8">
        <f>VLOOKUP($Q83,'Menu and cost - Russia'!$B$3:$Q$29,MATCH(AE$2,'Menu and cost - Russia'!$B$3:$Q$3,0),0)</f>
        <v>0.05</v>
      </c>
      <c r="AF83" s="16">
        <f>T83-U83-AE83*VLOOKUP(O83,US_City_COGS_Order_Composition[#All],MATCH("Labor Costs",$A$2:$M$2,0),0)</f>
        <v>-0.4967999999999993</v>
      </c>
      <c r="AG83" s="39">
        <f t="array" ref="AG83">IFERROR(INDEX(US_City_COGS_Order_Composition[[Appetizer]:[Beverages]],O83,MATCH(R83,$J$2:$M$2,0)),"")</f>
        <v>0.55000000000000004</v>
      </c>
      <c r="AH83" s="6">
        <f t="shared" si="4"/>
        <v>-0.27323999999999965</v>
      </c>
    </row>
    <row r="84" spans="15:34" x14ac:dyDescent="0.25">
      <c r="O84" s="22">
        <v>4</v>
      </c>
      <c r="P84" s="1" t="str">
        <f>VLOOKUP(O:O,US_City_COGS_Order_Composition[#All],2,FALSE)</f>
        <v>Las Vegas</v>
      </c>
      <c r="Q84" s="23">
        <f t="shared" si="6"/>
        <v>4</v>
      </c>
      <c r="R84" s="1" t="str">
        <f>VLOOKUP($Q84,'Menu and cost - Russia'!$B$3:$Q$29,MATCH(R$2,'Menu and cost - Russia'!$B$3:$Q$3,0),0)</f>
        <v>Appetizer</v>
      </c>
      <c r="S84" s="1" t="str">
        <f>VLOOKUP($Q84,'Menu and cost - Russia'!$B$3:$Q$29,MATCH(S$2,'Menu and cost - Russia'!$B$3:$Q$3,0),0)</f>
        <v>Soup A</v>
      </c>
      <c r="T84" s="5">
        <f>VLOOKUP($Q84,'Menu and cost - Russia'!$B$3:$Q$29,MATCH(T$2,'Menu and cost - Russia'!$B$3:$Q$3,0),0)*VLOOKUP(O84,US_City_COGS_Order_Composition[#All],MATCH("Coefficient for Price Calculation (comp. with Russia)",$A$2:$M$2,0))</f>
        <v>2.4000000000000004</v>
      </c>
      <c r="U84" s="5">
        <f t="array" ref="U84">SUMPRODUCT(W84:AA84,_xlfn._xlws.FILTER(US_City_COGS_Order_Composition[[#All],[Dairy Products]:[Pantry]],US_City_COGS_Order_Composition[[#All],[ID City]]=O84))*V84</f>
        <v>2.5934000000000008</v>
      </c>
      <c r="V84" s="37">
        <f>VLOOKUP($Q84,'Menu and cost - Russia'!$B$3:$Q$29,MATCH(V$2,'Menu and cost - Russia'!$B$3:$Q$3,0),0)</f>
        <v>0.2</v>
      </c>
      <c r="W84" s="7">
        <f>VLOOKUP($Q84,'Menu and cost - Russia'!$B$3:$Q$29,MATCH(W$2,'Menu and cost - Russia'!$B$3:$Q$3,0),0)</f>
        <v>0.1</v>
      </c>
      <c r="X84" s="7">
        <f>VLOOKUP($Q84,'Menu and cost - Russia'!$B$3:$Q$29,MATCH(X$2,'Menu and cost - Russia'!$B$3:$Q$3,0),0)</f>
        <v>0</v>
      </c>
      <c r="Y84" s="7">
        <f>VLOOKUP($Q84,'Menu and cost - Russia'!$B$3:$Q$29,MATCH(Y$2,'Menu and cost - Russia'!$B$3:$Q$3,0),0)</f>
        <v>0.4</v>
      </c>
      <c r="Z84" s="7">
        <f>VLOOKUP($Q84,'Menu and cost - Russia'!$B$3:$Q$29,MATCH(Z$2,'Menu and cost - Russia'!$B$3:$Q$3,0),0)</f>
        <v>0.1</v>
      </c>
      <c r="AA84" s="7">
        <f>VLOOKUP($Q84,'Menu and cost - Russia'!$B$3:$Q$29,MATCH(AA$2,'Menu and cost - Russia'!$B$3:$Q$3,0),0)</f>
        <v>0.4</v>
      </c>
      <c r="AB84" s="7">
        <f t="shared" si="5"/>
        <v>1</v>
      </c>
      <c r="AC84" s="9">
        <f>VLOOKUP($Q84,'Menu and cost - Russia'!$B$3:$Q$29,MATCH(AC$2,'Menu and cost - Russia'!$B$3:$Q$3,0),0)</f>
        <v>60</v>
      </c>
      <c r="AD84" s="8">
        <f>VLOOKUP($Q84,'Menu and cost - Russia'!$B$3:$Q$29,MATCH(AD$2,'Menu and cost - Russia'!$B$3:$Q$3,0),0)</f>
        <v>1</v>
      </c>
      <c r="AE84" s="8">
        <f>VLOOKUP($Q84,'Menu and cost - Russia'!$B$3:$Q$29,MATCH(AE$2,'Menu and cost - Russia'!$B$3:$Q$3,0),0)</f>
        <v>1.6666666666666666E-2</v>
      </c>
      <c r="AF84" s="16">
        <f>T84-U84-AE84*VLOOKUP(O84,US_City_COGS_Order_Composition[#All],MATCH("Labor Costs",$A$2:$M$2,0),0)</f>
        <v>-0.34340000000000048</v>
      </c>
      <c r="AG84" s="39">
        <f t="array" ref="AG84">IFERROR(INDEX(US_City_COGS_Order_Composition[[Appetizer]:[Beverages]],O84,MATCH(R84,$J$2:$M$2,0)),"")</f>
        <v>0.55000000000000004</v>
      </c>
      <c r="AH84" s="6">
        <f t="shared" si="4"/>
        <v>-0.18887000000000029</v>
      </c>
    </row>
    <row r="85" spans="15:34" x14ac:dyDescent="0.25">
      <c r="O85" s="22">
        <v>4</v>
      </c>
      <c r="P85" s="1" t="str">
        <f>VLOOKUP(O:O,US_City_COGS_Order_Composition[#All],2,FALSE)</f>
        <v>Las Vegas</v>
      </c>
      <c r="Q85" s="23">
        <f t="shared" si="6"/>
        <v>5</v>
      </c>
      <c r="R85" s="1" t="str">
        <f>VLOOKUP($Q85,'Menu and cost - Russia'!$B$3:$Q$29,MATCH(R$2,'Menu and cost - Russia'!$B$3:$Q$3,0),0)</f>
        <v>Appetizer</v>
      </c>
      <c r="S85" s="1" t="str">
        <f>VLOOKUP($Q85,'Menu and cost - Russia'!$B$3:$Q$29,MATCH(S$2,'Menu and cost - Russia'!$B$3:$Q$3,0),0)</f>
        <v>Soup B</v>
      </c>
      <c r="T85" s="5">
        <f>VLOOKUP($Q85,'Menu and cost - Russia'!$B$3:$Q$29,MATCH(T$2,'Menu and cost - Russia'!$B$3:$Q$3,0),0)*VLOOKUP(O85,US_City_COGS_Order_Composition[#All],MATCH("Coefficient for Price Calculation (comp. with Russia)",$A$2:$M$2,0))</f>
        <v>2.4000000000000004</v>
      </c>
      <c r="U85" s="5">
        <f t="array" ref="U85">SUMPRODUCT(W85:AA85,_xlfn._xlws.FILTER(US_City_COGS_Order_Composition[[#All],[Dairy Products]:[Pantry]],US_City_COGS_Order_Composition[[#All],[ID City]]=O85))*V85</f>
        <v>2.9422000000000001</v>
      </c>
      <c r="V85" s="37">
        <f>VLOOKUP($Q85,'Menu and cost - Russia'!$B$3:$Q$29,MATCH(V$2,'Menu and cost - Russia'!$B$3:$Q$3,0),0)</f>
        <v>0.2</v>
      </c>
      <c r="W85" s="7">
        <f>VLOOKUP($Q85,'Menu and cost - Russia'!$B$3:$Q$29,MATCH(W$2,'Menu and cost - Russia'!$B$3:$Q$3,0),0)</f>
        <v>0.1</v>
      </c>
      <c r="X85" s="7">
        <f>VLOOKUP($Q85,'Menu and cost - Russia'!$B$3:$Q$29,MATCH(X$2,'Menu and cost - Russia'!$B$3:$Q$3,0),0)</f>
        <v>0.2</v>
      </c>
      <c r="Y85" s="7">
        <f>VLOOKUP($Q85,'Menu and cost - Russia'!$B$3:$Q$29,MATCH(Y$2,'Menu and cost - Russia'!$B$3:$Q$3,0),0)</f>
        <v>0.3</v>
      </c>
      <c r="Z85" s="7">
        <f>VLOOKUP($Q85,'Menu and cost - Russia'!$B$3:$Q$29,MATCH(Z$2,'Menu and cost - Russia'!$B$3:$Q$3,0),0)</f>
        <v>0.1</v>
      </c>
      <c r="AA85" s="7">
        <f>VLOOKUP($Q85,'Menu and cost - Russia'!$B$3:$Q$29,MATCH(AA$2,'Menu and cost - Russia'!$B$3:$Q$3,0),0)</f>
        <v>0.3</v>
      </c>
      <c r="AB85" s="7">
        <f t="shared" si="5"/>
        <v>1</v>
      </c>
      <c r="AC85" s="9">
        <f>VLOOKUP($Q85,'Menu and cost - Russia'!$B$3:$Q$29,MATCH(AC$2,'Menu and cost - Russia'!$B$3:$Q$3,0),0)</f>
        <v>60</v>
      </c>
      <c r="AD85" s="8">
        <f>VLOOKUP($Q85,'Menu and cost - Russia'!$B$3:$Q$29,MATCH(AD$2,'Menu and cost - Russia'!$B$3:$Q$3,0),0)</f>
        <v>1</v>
      </c>
      <c r="AE85" s="8">
        <f>VLOOKUP($Q85,'Menu and cost - Russia'!$B$3:$Q$29,MATCH(AE$2,'Menu and cost - Russia'!$B$3:$Q$3,0),0)</f>
        <v>1.6666666666666666E-2</v>
      </c>
      <c r="AF85" s="16">
        <f>T85-U85-AE85*VLOOKUP(O85,US_City_COGS_Order_Composition[#All],MATCH("Labor Costs",$A$2:$M$2,0),0)</f>
        <v>-0.69219999999999982</v>
      </c>
      <c r="AG85" s="39">
        <f t="array" ref="AG85">IFERROR(INDEX(US_City_COGS_Order_Composition[[Appetizer]:[Beverages]],O85,MATCH(R85,$J$2:$M$2,0)),"")</f>
        <v>0.55000000000000004</v>
      </c>
      <c r="AH85" s="6">
        <f t="shared" si="4"/>
        <v>-0.38070999999999994</v>
      </c>
    </row>
    <row r="86" spans="15:34" x14ac:dyDescent="0.25">
      <c r="O86" s="22">
        <v>4</v>
      </c>
      <c r="P86" s="1" t="str">
        <f>VLOOKUP(O:O,US_City_COGS_Order_Composition[#All],2,FALSE)</f>
        <v>Las Vegas</v>
      </c>
      <c r="Q86" s="23">
        <f t="shared" si="6"/>
        <v>6</v>
      </c>
      <c r="R86" s="1" t="str">
        <f>VLOOKUP($Q86,'Menu and cost - Russia'!$B$3:$Q$29,MATCH(R$2,'Menu and cost - Russia'!$B$3:$Q$3,0),0)</f>
        <v>Appetizer</v>
      </c>
      <c r="S86" s="1" t="str">
        <f>VLOOKUP($Q86,'Menu and cost - Russia'!$B$3:$Q$29,MATCH(S$2,'Menu and cost - Russia'!$B$3:$Q$3,0),0)</f>
        <v>Pirozhok A</v>
      </c>
      <c r="T86" s="5">
        <f>VLOOKUP($Q86,'Menu and cost - Russia'!$B$3:$Q$29,MATCH(T$2,'Menu and cost - Russia'!$B$3:$Q$3,0),0)*VLOOKUP(O86,US_City_COGS_Order_Composition[#All],MATCH("Coefficient for Price Calculation (comp. with Russia)",$A$2:$M$2,0))</f>
        <v>1.2000000000000002</v>
      </c>
      <c r="U86" s="5">
        <f t="array" ref="U86">SUMPRODUCT(W86:AA86,_xlfn._xlws.FILTER(US_City_COGS_Order_Composition[[#All],[Dairy Products]:[Pantry]],US_City_COGS_Order_Composition[[#All],[ID City]]=O86))*V86</f>
        <v>1.4680499999999999</v>
      </c>
      <c r="V86" s="37">
        <f>VLOOKUP($Q86,'Menu and cost - Russia'!$B$3:$Q$29,MATCH(V$2,'Menu and cost - Russia'!$B$3:$Q$3,0),0)</f>
        <v>0.1</v>
      </c>
      <c r="W86" s="7">
        <f>VLOOKUP($Q86,'Menu and cost - Russia'!$B$3:$Q$29,MATCH(W$2,'Menu and cost - Russia'!$B$3:$Q$3,0),0)</f>
        <v>0.1</v>
      </c>
      <c r="X86" s="7">
        <f>VLOOKUP($Q86,'Menu and cost - Russia'!$B$3:$Q$29,MATCH(X$2,'Menu and cost - Russia'!$B$3:$Q$3,0),0)</f>
        <v>0</v>
      </c>
      <c r="Y86" s="7">
        <f>VLOOKUP($Q86,'Menu and cost - Russia'!$B$3:$Q$29,MATCH(Y$2,'Menu and cost - Russia'!$B$3:$Q$3,0),0)</f>
        <v>0.75</v>
      </c>
      <c r="Z86" s="7">
        <f>VLOOKUP($Q86,'Menu and cost - Russia'!$B$3:$Q$29,MATCH(Z$2,'Menu and cost - Russia'!$B$3:$Q$3,0),0)</f>
        <v>0.05</v>
      </c>
      <c r="AA86" s="7">
        <f>VLOOKUP($Q86,'Menu and cost - Russia'!$B$3:$Q$29,MATCH(AA$2,'Menu and cost - Russia'!$B$3:$Q$3,0),0)</f>
        <v>0.1</v>
      </c>
      <c r="AB86" s="7">
        <f t="shared" si="5"/>
        <v>1</v>
      </c>
      <c r="AC86" s="9">
        <f>VLOOKUP($Q86,'Menu and cost - Russia'!$B$3:$Q$29,MATCH(AC$2,'Menu and cost - Russia'!$B$3:$Q$3,0),0)</f>
        <v>30</v>
      </c>
      <c r="AD86" s="8">
        <f>VLOOKUP($Q86,'Menu and cost - Russia'!$B$3:$Q$29,MATCH(AD$2,'Menu and cost - Russia'!$B$3:$Q$3,0),0)</f>
        <v>2</v>
      </c>
      <c r="AE86" s="8">
        <f>VLOOKUP($Q86,'Menu and cost - Russia'!$B$3:$Q$29,MATCH(AE$2,'Menu and cost - Russia'!$B$3:$Q$3,0),0)</f>
        <v>3.3333333333333333E-2</v>
      </c>
      <c r="AF86" s="16">
        <f>T86-U86-AE86*VLOOKUP(O86,US_City_COGS_Order_Composition[#All],MATCH("Labor Costs",$A$2:$M$2,0),0)</f>
        <v>-0.56804999999999972</v>
      </c>
      <c r="AG86" s="39">
        <f t="array" ref="AG86">IFERROR(INDEX(US_City_COGS_Order_Composition[[Appetizer]:[Beverages]],O86,MATCH(R86,$J$2:$M$2,0)),"")</f>
        <v>0.55000000000000004</v>
      </c>
      <c r="AH86" s="6">
        <f t="shared" si="4"/>
        <v>-0.31242749999999986</v>
      </c>
    </row>
    <row r="87" spans="15:34" x14ac:dyDescent="0.25">
      <c r="O87" s="22">
        <v>4</v>
      </c>
      <c r="P87" s="1" t="str">
        <f>VLOOKUP(O:O,US_City_COGS_Order_Composition[#All],2,FALSE)</f>
        <v>Las Vegas</v>
      </c>
      <c r="Q87" s="23">
        <f t="shared" si="6"/>
        <v>7</v>
      </c>
      <c r="R87" s="1" t="str">
        <f>VLOOKUP($Q87,'Menu and cost - Russia'!$B$3:$Q$29,MATCH(R$2,'Menu and cost - Russia'!$B$3:$Q$3,0),0)</f>
        <v>Appetizer</v>
      </c>
      <c r="S87" s="1" t="str">
        <f>VLOOKUP($Q87,'Menu and cost - Russia'!$B$3:$Q$29,MATCH(S$2,'Menu and cost - Russia'!$B$3:$Q$3,0),0)</f>
        <v>Pirozhok B</v>
      </c>
      <c r="T87" s="5">
        <f>VLOOKUP($Q87,'Menu and cost - Russia'!$B$3:$Q$29,MATCH(T$2,'Menu and cost - Russia'!$B$3:$Q$3,0),0)*VLOOKUP(O87,US_City_COGS_Order_Composition[#All],MATCH("Coefficient for Price Calculation (comp. with Russia)",$A$2:$M$2,0))</f>
        <v>1.2000000000000002</v>
      </c>
      <c r="U87" s="5">
        <f t="array" ref="U87">SUMPRODUCT(W87:AA87,_xlfn._xlws.FILTER(US_City_COGS_Order_Composition[[#All],[Dairy Products]:[Pantry]],US_City_COGS_Order_Composition[[#All],[ID City]]=O87))*V87</f>
        <v>1.7850499999999998</v>
      </c>
      <c r="V87" s="37">
        <f>VLOOKUP($Q87,'Menu and cost - Russia'!$B$3:$Q$29,MATCH(V$2,'Menu and cost - Russia'!$B$3:$Q$3,0),0)</f>
        <v>0.1</v>
      </c>
      <c r="W87" s="7">
        <f>VLOOKUP($Q87,'Menu and cost - Russia'!$B$3:$Q$29,MATCH(W$2,'Menu and cost - Russia'!$B$3:$Q$3,0),0)</f>
        <v>0.1</v>
      </c>
      <c r="X87" s="7">
        <f>VLOOKUP($Q87,'Menu and cost - Russia'!$B$3:$Q$29,MATCH(X$2,'Menu and cost - Russia'!$B$3:$Q$3,0),0)</f>
        <v>0.5</v>
      </c>
      <c r="Y87" s="7">
        <f>VLOOKUP($Q87,'Menu and cost - Russia'!$B$3:$Q$29,MATCH(Y$2,'Menu and cost - Russia'!$B$3:$Q$3,0),0)</f>
        <v>0.25</v>
      </c>
      <c r="Z87" s="7">
        <f>VLOOKUP($Q87,'Menu and cost - Russia'!$B$3:$Q$29,MATCH(Z$2,'Menu and cost - Russia'!$B$3:$Q$3,0),0)</f>
        <v>0.05</v>
      </c>
      <c r="AA87" s="7">
        <f>VLOOKUP($Q87,'Menu and cost - Russia'!$B$3:$Q$29,MATCH(AA$2,'Menu and cost - Russia'!$B$3:$Q$3,0),0)</f>
        <v>0.1</v>
      </c>
      <c r="AB87" s="7">
        <f t="shared" si="5"/>
        <v>1</v>
      </c>
      <c r="AC87" s="9">
        <f>VLOOKUP($Q87,'Menu and cost - Russia'!$B$3:$Q$29,MATCH(AC$2,'Menu and cost - Russia'!$B$3:$Q$3,0),0)</f>
        <v>30</v>
      </c>
      <c r="AD87" s="8">
        <f>VLOOKUP($Q87,'Menu and cost - Russia'!$B$3:$Q$29,MATCH(AD$2,'Menu and cost - Russia'!$B$3:$Q$3,0),0)</f>
        <v>2</v>
      </c>
      <c r="AE87" s="8">
        <f>VLOOKUP($Q87,'Menu and cost - Russia'!$B$3:$Q$29,MATCH(AE$2,'Menu and cost - Russia'!$B$3:$Q$3,0),0)</f>
        <v>3.3333333333333333E-2</v>
      </c>
      <c r="AF87" s="16">
        <f>T87-U87-AE87*VLOOKUP(O87,US_City_COGS_Order_Composition[#All],MATCH("Labor Costs",$A$2:$M$2,0),0)</f>
        <v>-0.88504999999999967</v>
      </c>
      <c r="AG87" s="39">
        <f t="array" ref="AG87">IFERROR(INDEX(US_City_COGS_Order_Composition[[Appetizer]:[Beverages]],O87,MATCH(R87,$J$2:$M$2,0)),"")</f>
        <v>0.55000000000000004</v>
      </c>
      <c r="AH87" s="6">
        <f t="shared" si="4"/>
        <v>-0.48677749999999986</v>
      </c>
    </row>
    <row r="88" spans="15:34" x14ac:dyDescent="0.25">
      <c r="O88" s="22">
        <v>4</v>
      </c>
      <c r="P88" s="1" t="str">
        <f>VLOOKUP(O:O,US_City_COGS_Order_Composition[#All],2,FALSE)</f>
        <v>Las Vegas</v>
      </c>
      <c r="Q88" s="23">
        <f t="shared" si="6"/>
        <v>8</v>
      </c>
      <c r="R88" s="1" t="str">
        <f>VLOOKUP($Q88,'Menu and cost - Russia'!$B$3:$Q$29,MATCH(R$2,'Menu and cost - Russia'!$B$3:$Q$3,0),0)</f>
        <v>Entry</v>
      </c>
      <c r="S88" s="1" t="str">
        <f>VLOOKUP($Q88,'Menu and cost - Russia'!$B$3:$Q$29,MATCH(S$2,'Menu and cost - Russia'!$B$3:$Q$3,0),0)</f>
        <v>Blin A</v>
      </c>
      <c r="T88" s="5">
        <f>VLOOKUP($Q88,'Menu and cost - Russia'!$B$3:$Q$29,MATCH(T$2,'Menu and cost - Russia'!$B$3:$Q$3,0),0)*VLOOKUP(O88,US_City_COGS_Order_Composition[#All],MATCH("Coefficient for Price Calculation (comp. with Russia)",$A$2:$M$2,0))</f>
        <v>3.6000000000000005</v>
      </c>
      <c r="U88" s="5">
        <f t="array" ref="U88">SUMPRODUCT(W88:AA88,_xlfn._xlws.FILTER(US_City_COGS_Order_Composition[[#All],[Dairy Products]:[Pantry]],US_City_COGS_Order_Composition[[#All],[ID City]]=O88))*V88</f>
        <v>2.9360999999999997</v>
      </c>
      <c r="V88" s="37">
        <f>VLOOKUP($Q88,'Menu and cost - Russia'!$B$3:$Q$29,MATCH(V$2,'Menu and cost - Russia'!$B$3:$Q$3,0),0)</f>
        <v>0.2</v>
      </c>
      <c r="W88" s="7">
        <f>VLOOKUP($Q88,'Menu and cost - Russia'!$B$3:$Q$29,MATCH(W$2,'Menu and cost - Russia'!$B$3:$Q$3,0),0)</f>
        <v>0.1</v>
      </c>
      <c r="X88" s="7">
        <f>VLOOKUP($Q88,'Menu and cost - Russia'!$B$3:$Q$29,MATCH(X$2,'Menu and cost - Russia'!$B$3:$Q$3,0),0)</f>
        <v>0</v>
      </c>
      <c r="Y88" s="7">
        <f>VLOOKUP($Q88,'Menu and cost - Russia'!$B$3:$Q$29,MATCH(Y$2,'Menu and cost - Russia'!$B$3:$Q$3,0),0)</f>
        <v>0.75</v>
      </c>
      <c r="Z88" s="7">
        <f>VLOOKUP($Q88,'Menu and cost - Russia'!$B$3:$Q$29,MATCH(Z$2,'Menu and cost - Russia'!$B$3:$Q$3,0),0)</f>
        <v>0.05</v>
      </c>
      <c r="AA88" s="7">
        <f>VLOOKUP($Q88,'Menu and cost - Russia'!$B$3:$Q$29,MATCH(AA$2,'Menu and cost - Russia'!$B$3:$Q$3,0),0)</f>
        <v>0.1</v>
      </c>
      <c r="AB88" s="7">
        <f t="shared" si="5"/>
        <v>1</v>
      </c>
      <c r="AC88" s="9">
        <f>VLOOKUP($Q88,'Menu and cost - Russia'!$B$3:$Q$29,MATCH(AC$2,'Menu and cost - Russia'!$B$3:$Q$3,0),0)</f>
        <v>15</v>
      </c>
      <c r="AD88" s="8">
        <f>VLOOKUP($Q88,'Menu and cost - Russia'!$B$3:$Q$29,MATCH(AD$2,'Menu and cost - Russia'!$B$3:$Q$3,0),0)</f>
        <v>4</v>
      </c>
      <c r="AE88" s="8">
        <f>VLOOKUP($Q88,'Menu and cost - Russia'!$B$3:$Q$29,MATCH(AE$2,'Menu and cost - Russia'!$B$3:$Q$3,0),0)</f>
        <v>6.6666666666666666E-2</v>
      </c>
      <c r="AF88" s="16">
        <f>T88-U88-AE88*VLOOKUP(O88,US_City_COGS_Order_Composition[#All],MATCH("Labor Costs",$A$2:$M$2,0),0)</f>
        <v>6.3900000000000845E-2</v>
      </c>
      <c r="AG88" s="39">
        <f t="array" ref="AG88">IFERROR(INDEX(US_City_COGS_Order_Composition[[Appetizer]:[Beverages]],O88,MATCH(R88,$J$2:$M$2,0)),"")</f>
        <v>0.9</v>
      </c>
      <c r="AH88" s="6">
        <f t="shared" si="4"/>
        <v>5.7510000000000762E-2</v>
      </c>
    </row>
    <row r="89" spans="15:34" x14ac:dyDescent="0.25">
      <c r="O89" s="22">
        <v>4</v>
      </c>
      <c r="P89" s="1" t="str">
        <f>VLOOKUP(O:O,US_City_COGS_Order_Composition[#All],2,FALSE)</f>
        <v>Las Vegas</v>
      </c>
      <c r="Q89" s="23">
        <f t="shared" si="6"/>
        <v>9</v>
      </c>
      <c r="R89" s="1" t="str">
        <f>VLOOKUP($Q89,'Menu and cost - Russia'!$B$3:$Q$29,MATCH(R$2,'Menu and cost - Russia'!$B$3:$Q$3,0),0)</f>
        <v>Entry</v>
      </c>
      <c r="S89" s="1" t="str">
        <f>VLOOKUP($Q89,'Menu and cost - Russia'!$B$3:$Q$29,MATCH(S$2,'Menu and cost - Russia'!$B$3:$Q$3,0),0)</f>
        <v>Blin B</v>
      </c>
      <c r="T89" s="5">
        <f>VLOOKUP($Q89,'Menu and cost - Russia'!$B$3:$Q$29,MATCH(T$2,'Menu and cost - Russia'!$B$3:$Q$3,0),0)*VLOOKUP(O89,US_City_COGS_Order_Composition[#All],MATCH("Coefficient for Price Calculation (comp. with Russia)",$A$2:$M$2,0))</f>
        <v>3.6000000000000005</v>
      </c>
      <c r="U89" s="5">
        <f t="array" ref="U89">SUMPRODUCT(W89:AA89,_xlfn._xlws.FILTER(US_City_COGS_Order_Composition[[#All],[Dairy Products]:[Pantry]],US_City_COGS_Order_Composition[[#All],[ID City]]=O89))*V89</f>
        <v>4.3453499999999998</v>
      </c>
      <c r="V89" s="37">
        <f>VLOOKUP($Q89,'Menu and cost - Russia'!$B$3:$Q$29,MATCH(V$2,'Menu and cost - Russia'!$B$3:$Q$3,0),0)</f>
        <v>0.3</v>
      </c>
      <c r="W89" s="7">
        <f>VLOOKUP($Q89,'Menu and cost - Russia'!$B$3:$Q$29,MATCH(W$2,'Menu and cost - Russia'!$B$3:$Q$3,0),0)</f>
        <v>0.3</v>
      </c>
      <c r="X89" s="7">
        <f>VLOOKUP($Q89,'Menu and cost - Russia'!$B$3:$Q$29,MATCH(X$2,'Menu and cost - Russia'!$B$3:$Q$3,0),0)</f>
        <v>0</v>
      </c>
      <c r="Y89" s="7">
        <f>VLOOKUP($Q89,'Menu and cost - Russia'!$B$3:$Q$29,MATCH(Y$2,'Menu and cost - Russia'!$B$3:$Q$3,0),0)</f>
        <v>0.55000000000000004</v>
      </c>
      <c r="Z89" s="7">
        <f>VLOOKUP($Q89,'Menu and cost - Russia'!$B$3:$Q$29,MATCH(Z$2,'Menu and cost - Russia'!$B$3:$Q$3,0),0)</f>
        <v>0.05</v>
      </c>
      <c r="AA89" s="7">
        <f>VLOOKUP($Q89,'Menu and cost - Russia'!$B$3:$Q$29,MATCH(AA$2,'Menu and cost - Russia'!$B$3:$Q$3,0),0)</f>
        <v>0.1</v>
      </c>
      <c r="AB89" s="7">
        <f t="shared" si="5"/>
        <v>1.0000000000000002</v>
      </c>
      <c r="AC89" s="9">
        <f>VLOOKUP($Q89,'Menu and cost - Russia'!$B$3:$Q$29,MATCH(AC$2,'Menu and cost - Russia'!$B$3:$Q$3,0),0)</f>
        <v>15</v>
      </c>
      <c r="AD89" s="8">
        <f>VLOOKUP($Q89,'Menu and cost - Russia'!$B$3:$Q$29,MATCH(AD$2,'Menu and cost - Russia'!$B$3:$Q$3,0),0)</f>
        <v>4</v>
      </c>
      <c r="AE89" s="8">
        <f>VLOOKUP($Q89,'Menu and cost - Russia'!$B$3:$Q$29,MATCH(AE$2,'Menu and cost - Russia'!$B$3:$Q$3,0),0)</f>
        <v>6.6666666666666666E-2</v>
      </c>
      <c r="AF89" s="16">
        <f>T89-U89-AE89*VLOOKUP(O89,US_City_COGS_Order_Composition[#All],MATCH("Labor Costs",$A$2:$M$2,0),0)</f>
        <v>-1.3453499999999994</v>
      </c>
      <c r="AG89" s="39">
        <f t="array" ref="AG89">IFERROR(INDEX(US_City_COGS_Order_Composition[[Appetizer]:[Beverages]],O89,MATCH(R89,$J$2:$M$2,0)),"")</f>
        <v>0.9</v>
      </c>
      <c r="AH89" s="6">
        <f t="shared" si="4"/>
        <v>-1.2108149999999995</v>
      </c>
    </row>
    <row r="90" spans="15:34" x14ac:dyDescent="0.25">
      <c r="O90" s="22">
        <v>4</v>
      </c>
      <c r="P90" s="1" t="str">
        <f>VLOOKUP(O:O,US_City_COGS_Order_Composition[#All],2,FALSE)</f>
        <v>Las Vegas</v>
      </c>
      <c r="Q90" s="23">
        <f t="shared" si="6"/>
        <v>10</v>
      </c>
      <c r="R90" s="1" t="str">
        <f>VLOOKUP($Q90,'Menu and cost - Russia'!$B$3:$Q$29,MATCH(R$2,'Menu and cost - Russia'!$B$3:$Q$3,0),0)</f>
        <v>Entry</v>
      </c>
      <c r="S90" s="1" t="str">
        <f>VLOOKUP($Q90,'Menu and cost - Russia'!$B$3:$Q$29,MATCH(S$2,'Menu and cost - Russia'!$B$3:$Q$3,0),0)</f>
        <v>Blin C</v>
      </c>
      <c r="T90" s="5">
        <f>VLOOKUP($Q90,'Menu and cost - Russia'!$B$3:$Q$29,MATCH(T$2,'Menu and cost - Russia'!$B$3:$Q$3,0),0)*VLOOKUP(O90,US_City_COGS_Order_Composition[#All],MATCH("Coefficient for Price Calculation (comp. with Russia)",$A$2:$M$2,0))</f>
        <v>3.6000000000000005</v>
      </c>
      <c r="U90" s="5">
        <f t="array" ref="U90">SUMPRODUCT(W90:AA90,_xlfn._xlws.FILTER(US_City_COGS_Order_Composition[[#All],[Dairy Products]:[Pantry]],US_City_COGS_Order_Composition[[#All],[ID City]]=O90))*V90</f>
        <v>4.8796499999999998</v>
      </c>
      <c r="V90" s="37">
        <f>VLOOKUP($Q90,'Menu and cost - Russia'!$B$3:$Q$29,MATCH(V$2,'Menu and cost - Russia'!$B$3:$Q$3,0),0)</f>
        <v>0.3</v>
      </c>
      <c r="W90" s="7">
        <f>VLOOKUP($Q90,'Menu and cost - Russia'!$B$3:$Q$29,MATCH(W$2,'Menu and cost - Russia'!$B$3:$Q$3,0),0)</f>
        <v>0.1</v>
      </c>
      <c r="X90" s="7">
        <f>VLOOKUP($Q90,'Menu and cost - Russia'!$B$3:$Q$29,MATCH(X$2,'Menu and cost - Russia'!$B$3:$Q$3,0),0)</f>
        <v>0.25</v>
      </c>
      <c r="Y90" s="7">
        <f>VLOOKUP($Q90,'Menu and cost - Russia'!$B$3:$Q$29,MATCH(Y$2,'Menu and cost - Russia'!$B$3:$Q$3,0),0)</f>
        <v>0.5</v>
      </c>
      <c r="Z90" s="7">
        <f>VLOOKUP($Q90,'Menu and cost - Russia'!$B$3:$Q$29,MATCH(Z$2,'Menu and cost - Russia'!$B$3:$Q$3,0),0)</f>
        <v>0.05</v>
      </c>
      <c r="AA90" s="7">
        <f>VLOOKUP($Q90,'Menu and cost - Russia'!$B$3:$Q$29,MATCH(AA$2,'Menu and cost - Russia'!$B$3:$Q$3,0),0)</f>
        <v>0.1</v>
      </c>
      <c r="AB90" s="7">
        <f t="shared" si="5"/>
        <v>1</v>
      </c>
      <c r="AC90" s="9">
        <f>VLOOKUP($Q90,'Menu and cost - Russia'!$B$3:$Q$29,MATCH(AC$2,'Menu and cost - Russia'!$B$3:$Q$3,0),0)</f>
        <v>15</v>
      </c>
      <c r="AD90" s="8">
        <f>VLOOKUP($Q90,'Menu and cost - Russia'!$B$3:$Q$29,MATCH(AD$2,'Menu and cost - Russia'!$B$3:$Q$3,0),0)</f>
        <v>4</v>
      </c>
      <c r="AE90" s="8">
        <f>VLOOKUP($Q90,'Menu and cost - Russia'!$B$3:$Q$29,MATCH(AE$2,'Menu and cost - Russia'!$B$3:$Q$3,0),0)</f>
        <v>6.6666666666666666E-2</v>
      </c>
      <c r="AF90" s="16">
        <f>T90-U90-AE90*VLOOKUP(O90,US_City_COGS_Order_Composition[#All],MATCH("Labor Costs",$A$2:$M$2,0),0)</f>
        <v>-1.8796499999999994</v>
      </c>
      <c r="AG90" s="39">
        <f t="array" ref="AG90">IFERROR(INDEX(US_City_COGS_Order_Composition[[Appetizer]:[Beverages]],O90,MATCH(R90,$J$2:$M$2,0)),"")</f>
        <v>0.9</v>
      </c>
      <c r="AH90" s="6">
        <f t="shared" si="4"/>
        <v>-1.6916849999999994</v>
      </c>
    </row>
    <row r="91" spans="15:34" x14ac:dyDescent="0.25">
      <c r="O91" s="22">
        <v>4</v>
      </c>
      <c r="P91" s="1" t="str">
        <f>VLOOKUP(O:O,US_City_COGS_Order_Composition[#All],2,FALSE)</f>
        <v>Las Vegas</v>
      </c>
      <c r="Q91" s="23">
        <f t="shared" si="6"/>
        <v>11</v>
      </c>
      <c r="R91" s="1" t="str">
        <f>VLOOKUP($Q91,'Menu and cost - Russia'!$B$3:$Q$29,MATCH(R$2,'Menu and cost - Russia'!$B$3:$Q$3,0),0)</f>
        <v>Entry</v>
      </c>
      <c r="S91" s="1" t="str">
        <f>VLOOKUP($Q91,'Menu and cost - Russia'!$B$3:$Q$29,MATCH(S$2,'Menu and cost - Russia'!$B$3:$Q$3,0),0)</f>
        <v>Blin D</v>
      </c>
      <c r="T91" s="5">
        <f>VLOOKUP($Q91,'Menu and cost - Russia'!$B$3:$Q$29,MATCH(T$2,'Menu and cost - Russia'!$B$3:$Q$3,0),0)*VLOOKUP(O91,US_City_COGS_Order_Composition[#All],MATCH("Coefficient for Price Calculation (comp. with Russia)",$A$2:$M$2,0))</f>
        <v>3.6000000000000005</v>
      </c>
      <c r="U91" s="5">
        <f t="array" ref="U91">SUMPRODUCT(W91:AA91,_xlfn._xlws.FILTER(US_City_COGS_Order_Composition[[#All],[Dairy Products]:[Pantry]],US_City_COGS_Order_Composition[[#All],[ID City]]=O91))*V91</f>
        <v>3.4237000000000002</v>
      </c>
      <c r="V91" s="37">
        <f>VLOOKUP($Q91,'Menu and cost - Russia'!$B$3:$Q$29,MATCH(V$2,'Menu and cost - Russia'!$B$3:$Q$3,0),0)</f>
        <v>0.2</v>
      </c>
      <c r="W91" s="7">
        <f>VLOOKUP($Q91,'Menu and cost - Russia'!$B$3:$Q$29,MATCH(W$2,'Menu and cost - Russia'!$B$3:$Q$3,0),0)</f>
        <v>0.2</v>
      </c>
      <c r="X91" s="7">
        <f>VLOOKUP($Q91,'Menu and cost - Russia'!$B$3:$Q$29,MATCH(X$2,'Menu and cost - Russia'!$B$3:$Q$3,0),0)</f>
        <v>0.4</v>
      </c>
      <c r="Y91" s="7">
        <f>VLOOKUP($Q91,'Menu and cost - Russia'!$B$3:$Q$29,MATCH(Y$2,'Menu and cost - Russia'!$B$3:$Q$3,0),0)</f>
        <v>0.25</v>
      </c>
      <c r="Z91" s="7">
        <f>VLOOKUP($Q91,'Menu and cost - Russia'!$B$3:$Q$29,MATCH(Z$2,'Menu and cost - Russia'!$B$3:$Q$3,0),0)</f>
        <v>0.05</v>
      </c>
      <c r="AA91" s="7">
        <f>VLOOKUP($Q91,'Menu and cost - Russia'!$B$3:$Q$29,MATCH(AA$2,'Menu and cost - Russia'!$B$3:$Q$3,0),0)</f>
        <v>0.1</v>
      </c>
      <c r="AB91" s="7">
        <f t="shared" si="5"/>
        <v>1.0000000000000002</v>
      </c>
      <c r="AC91" s="9">
        <f>VLOOKUP($Q91,'Menu and cost - Russia'!$B$3:$Q$29,MATCH(AC$2,'Menu and cost - Russia'!$B$3:$Q$3,0),0)</f>
        <v>10</v>
      </c>
      <c r="AD91" s="8">
        <f>VLOOKUP($Q91,'Menu and cost - Russia'!$B$3:$Q$29,MATCH(AD$2,'Menu and cost - Russia'!$B$3:$Q$3,0),0)</f>
        <v>6</v>
      </c>
      <c r="AE91" s="8">
        <f>VLOOKUP($Q91,'Menu and cost - Russia'!$B$3:$Q$29,MATCH(AE$2,'Menu and cost - Russia'!$B$3:$Q$3,0),0)</f>
        <v>0.1</v>
      </c>
      <c r="AF91" s="16">
        <f>T91-U91-AE91*VLOOKUP(O91,US_City_COGS_Order_Composition[#All],MATCH("Labor Costs",$A$2:$M$2,0),0)</f>
        <v>-0.72369999999999968</v>
      </c>
      <c r="AG91" s="39">
        <f t="array" ref="AG91">IFERROR(INDEX(US_City_COGS_Order_Composition[[Appetizer]:[Beverages]],O91,MATCH(R91,$J$2:$M$2,0)),"")</f>
        <v>0.9</v>
      </c>
      <c r="AH91" s="6">
        <f t="shared" si="4"/>
        <v>-0.65132999999999974</v>
      </c>
    </row>
    <row r="92" spans="15:34" x14ac:dyDescent="0.25">
      <c r="O92" s="22">
        <v>4</v>
      </c>
      <c r="P92" s="1" t="str">
        <f>VLOOKUP(O:O,US_City_COGS_Order_Composition[#All],2,FALSE)</f>
        <v>Las Vegas</v>
      </c>
      <c r="Q92" s="23">
        <f t="shared" si="6"/>
        <v>12</v>
      </c>
      <c r="R92" s="1" t="str">
        <f>VLOOKUP($Q92,'Menu and cost - Russia'!$B$3:$Q$29,MATCH(R$2,'Menu and cost - Russia'!$B$3:$Q$3,0),0)</f>
        <v>Entry</v>
      </c>
      <c r="S92" s="1" t="str">
        <f>VLOOKUP($Q92,'Menu and cost - Russia'!$B$3:$Q$29,MATCH(S$2,'Menu and cost - Russia'!$B$3:$Q$3,0),0)</f>
        <v>Blin E</v>
      </c>
      <c r="T92" s="5">
        <f>VLOOKUP($Q92,'Menu and cost - Russia'!$B$3:$Q$29,MATCH(T$2,'Menu and cost - Russia'!$B$3:$Q$3,0),0)*VLOOKUP(O92,US_City_COGS_Order_Composition[#All],MATCH("Coefficient for Price Calculation (comp. with Russia)",$A$2:$M$2,0))</f>
        <v>4.8000000000000007</v>
      </c>
      <c r="U92" s="5">
        <f t="array" ref="U92">SUMPRODUCT(W92:AA92,_xlfn._xlws.FILTER(US_City_COGS_Order_Composition[[#All],[Dairy Products]:[Pantry]],US_City_COGS_Order_Composition[[#All],[ID City]]=O92))*V92</f>
        <v>5.5159499999999992</v>
      </c>
      <c r="V92" s="37">
        <f>VLOOKUP($Q92,'Menu and cost - Russia'!$B$3:$Q$29,MATCH(V$2,'Menu and cost - Russia'!$B$3:$Q$3,0),0)</f>
        <v>0.3</v>
      </c>
      <c r="W92" s="7">
        <f>VLOOKUP($Q92,'Menu and cost - Russia'!$B$3:$Q$29,MATCH(W$2,'Menu and cost - Russia'!$B$3:$Q$3,0),0)</f>
        <v>0.2</v>
      </c>
      <c r="X92" s="7">
        <f>VLOOKUP($Q92,'Menu and cost - Russia'!$B$3:$Q$29,MATCH(X$2,'Menu and cost - Russia'!$B$3:$Q$3,0),0)</f>
        <v>0.6</v>
      </c>
      <c r="Y92" s="7">
        <f>VLOOKUP($Q92,'Menu and cost - Russia'!$B$3:$Q$29,MATCH(Y$2,'Menu and cost - Russia'!$B$3:$Q$3,0),0)</f>
        <v>0.05</v>
      </c>
      <c r="Z92" s="7">
        <f>VLOOKUP($Q92,'Menu and cost - Russia'!$B$3:$Q$29,MATCH(Z$2,'Menu and cost - Russia'!$B$3:$Q$3,0),0)</f>
        <v>0.05</v>
      </c>
      <c r="AA92" s="7">
        <f>VLOOKUP($Q92,'Menu and cost - Russia'!$B$3:$Q$29,MATCH(AA$2,'Menu and cost - Russia'!$B$3:$Q$3,0),0)</f>
        <v>0.1</v>
      </c>
      <c r="AB92" s="7">
        <f t="shared" si="5"/>
        <v>1.0000000000000002</v>
      </c>
      <c r="AC92" s="9">
        <f>VLOOKUP($Q92,'Menu and cost - Russia'!$B$3:$Q$29,MATCH(AC$2,'Menu and cost - Russia'!$B$3:$Q$3,0),0)</f>
        <v>10</v>
      </c>
      <c r="AD92" s="8">
        <f>VLOOKUP($Q92,'Menu and cost - Russia'!$B$3:$Q$29,MATCH(AD$2,'Menu and cost - Russia'!$B$3:$Q$3,0),0)</f>
        <v>6</v>
      </c>
      <c r="AE92" s="8">
        <f>VLOOKUP($Q92,'Menu and cost - Russia'!$B$3:$Q$29,MATCH(AE$2,'Menu and cost - Russia'!$B$3:$Q$3,0),0)</f>
        <v>0.1</v>
      </c>
      <c r="AF92" s="16">
        <f>T92-U92-AE92*VLOOKUP(O92,US_City_COGS_Order_Composition[#All],MATCH("Labor Costs",$A$2:$M$2,0),0)</f>
        <v>-1.6159499999999984</v>
      </c>
      <c r="AG92" s="39">
        <f t="array" ref="AG92">IFERROR(INDEX(US_City_COGS_Order_Composition[[Appetizer]:[Beverages]],O92,MATCH(R92,$J$2:$M$2,0)),"")</f>
        <v>0.9</v>
      </c>
      <c r="AH92" s="6">
        <f t="shared" si="4"/>
        <v>-1.4543549999999987</v>
      </c>
    </row>
    <row r="93" spans="15:34" x14ac:dyDescent="0.25">
      <c r="O93" s="22">
        <v>4</v>
      </c>
      <c r="P93" s="1" t="str">
        <f>VLOOKUP(O:O,US_City_COGS_Order_Composition[#All],2,FALSE)</f>
        <v>Las Vegas</v>
      </c>
      <c r="Q93" s="23">
        <f t="shared" si="6"/>
        <v>13</v>
      </c>
      <c r="R93" s="1" t="str">
        <f>VLOOKUP($Q93,'Menu and cost - Russia'!$B$3:$Q$29,MATCH(R$2,'Menu and cost - Russia'!$B$3:$Q$3,0),0)</f>
        <v>Entry</v>
      </c>
      <c r="S93" s="1" t="str">
        <f>VLOOKUP($Q93,'Menu and cost - Russia'!$B$3:$Q$29,MATCH(S$2,'Menu and cost - Russia'!$B$3:$Q$3,0),0)</f>
        <v>Blin F</v>
      </c>
      <c r="T93" s="5">
        <f>VLOOKUP($Q93,'Menu and cost - Russia'!$B$3:$Q$29,MATCH(T$2,'Menu and cost - Russia'!$B$3:$Q$3,0),0)*VLOOKUP(O93,US_City_COGS_Order_Composition[#All],MATCH("Coefficient for Price Calculation (comp. with Russia)",$A$2:$M$2,0))</f>
        <v>4.8000000000000007</v>
      </c>
      <c r="U93" s="5">
        <f t="array" ref="U93">SUMPRODUCT(W93:AA93,_xlfn._xlws.FILTER(US_City_COGS_Order_Composition[[#All],[Dairy Products]:[Pantry]],US_City_COGS_Order_Composition[[#All],[ID City]]=O93))*V93</f>
        <v>5.3257499999999993</v>
      </c>
      <c r="V93" s="37">
        <f>VLOOKUP($Q93,'Menu and cost - Russia'!$B$3:$Q$29,MATCH(V$2,'Menu and cost - Russia'!$B$3:$Q$3,0),0)</f>
        <v>0.3</v>
      </c>
      <c r="W93" s="7">
        <f>VLOOKUP($Q93,'Menu and cost - Russia'!$B$3:$Q$29,MATCH(W$2,'Menu and cost - Russia'!$B$3:$Q$3,0),0)</f>
        <v>0.2</v>
      </c>
      <c r="X93" s="7">
        <f>VLOOKUP($Q93,'Menu and cost - Russia'!$B$3:$Q$29,MATCH(X$2,'Menu and cost - Russia'!$B$3:$Q$3,0),0)</f>
        <v>0.5</v>
      </c>
      <c r="Y93" s="7">
        <f>VLOOKUP($Q93,'Menu and cost - Russia'!$B$3:$Q$29,MATCH(Y$2,'Menu and cost - Russia'!$B$3:$Q$3,0),0)</f>
        <v>0.15</v>
      </c>
      <c r="Z93" s="7">
        <f>VLOOKUP($Q93,'Menu and cost - Russia'!$B$3:$Q$29,MATCH(Z$2,'Menu and cost - Russia'!$B$3:$Q$3,0),0)</f>
        <v>0.05</v>
      </c>
      <c r="AA93" s="7">
        <f>VLOOKUP($Q93,'Menu and cost - Russia'!$B$3:$Q$29,MATCH(AA$2,'Menu and cost - Russia'!$B$3:$Q$3,0),0)</f>
        <v>0.1</v>
      </c>
      <c r="AB93" s="7">
        <f t="shared" si="5"/>
        <v>1</v>
      </c>
      <c r="AC93" s="9">
        <f>VLOOKUP($Q93,'Menu and cost - Russia'!$B$3:$Q$29,MATCH(AC$2,'Menu and cost - Russia'!$B$3:$Q$3,0),0)</f>
        <v>10</v>
      </c>
      <c r="AD93" s="8">
        <f>VLOOKUP($Q93,'Menu and cost - Russia'!$B$3:$Q$29,MATCH(AD$2,'Menu and cost - Russia'!$B$3:$Q$3,0),0)</f>
        <v>6</v>
      </c>
      <c r="AE93" s="8">
        <f>VLOOKUP($Q93,'Menu and cost - Russia'!$B$3:$Q$29,MATCH(AE$2,'Menu and cost - Russia'!$B$3:$Q$3,0),0)</f>
        <v>0.1</v>
      </c>
      <c r="AF93" s="16">
        <f>T93-U93-AE93*VLOOKUP(O93,US_City_COGS_Order_Composition[#All],MATCH("Labor Costs",$A$2:$M$2,0),0)</f>
        <v>-1.4257499999999985</v>
      </c>
      <c r="AG93" s="39">
        <f t="array" ref="AG93">IFERROR(INDEX(US_City_COGS_Order_Composition[[Appetizer]:[Beverages]],O93,MATCH(R93,$J$2:$M$2,0)),"")</f>
        <v>0.9</v>
      </c>
      <c r="AH93" s="6">
        <f t="shared" si="4"/>
        <v>-1.2831749999999986</v>
      </c>
    </row>
    <row r="94" spans="15:34" x14ac:dyDescent="0.25">
      <c r="O94" s="22">
        <v>4</v>
      </c>
      <c r="P94" s="1" t="str">
        <f>VLOOKUP(O:O,US_City_COGS_Order_Composition[#All],2,FALSE)</f>
        <v>Las Vegas</v>
      </c>
      <c r="Q94" s="23">
        <f t="shared" si="6"/>
        <v>14</v>
      </c>
      <c r="R94" s="1" t="str">
        <f>VLOOKUP($Q94,'Menu and cost - Russia'!$B$3:$Q$29,MATCH(R$2,'Menu and cost - Russia'!$B$3:$Q$3,0),0)</f>
        <v>Entry</v>
      </c>
      <c r="S94" s="1" t="str">
        <f>VLOOKUP($Q94,'Menu and cost - Russia'!$B$3:$Q$29,MATCH(S$2,'Menu and cost - Russia'!$B$3:$Q$3,0),0)</f>
        <v>Veggie Blin A</v>
      </c>
      <c r="T94" s="5">
        <f>VLOOKUP($Q94,'Menu and cost - Russia'!$B$3:$Q$29,MATCH(T$2,'Menu and cost - Russia'!$B$3:$Q$3,0),0)*VLOOKUP(O94,US_City_COGS_Order_Composition[#All],MATCH("Coefficient for Price Calculation (comp. with Russia)",$A$2:$M$2,0))</f>
        <v>3.6000000000000005</v>
      </c>
      <c r="U94" s="5">
        <f t="array" ref="U94">SUMPRODUCT(W94:AA94,_xlfn._xlws.FILTER(US_City_COGS_Order_Composition[[#All],[Dairy Products]:[Pantry]],US_City_COGS_Order_Composition[[#All],[ID City]]=O94))*V94</f>
        <v>2.9360999999999997</v>
      </c>
      <c r="V94" s="37">
        <f>VLOOKUP($Q94,'Menu and cost - Russia'!$B$3:$Q$29,MATCH(V$2,'Menu and cost - Russia'!$B$3:$Q$3,0),0)</f>
        <v>0.2</v>
      </c>
      <c r="W94" s="7">
        <f>VLOOKUP($Q94,'Menu and cost - Russia'!$B$3:$Q$29,MATCH(W$2,'Menu and cost - Russia'!$B$3:$Q$3,0),0)</f>
        <v>0.1</v>
      </c>
      <c r="X94" s="7">
        <f>VLOOKUP($Q94,'Menu and cost - Russia'!$B$3:$Q$29,MATCH(X$2,'Menu and cost - Russia'!$B$3:$Q$3,0),0)</f>
        <v>0</v>
      </c>
      <c r="Y94" s="7">
        <f>VLOOKUP($Q94,'Menu and cost - Russia'!$B$3:$Q$29,MATCH(Y$2,'Menu and cost - Russia'!$B$3:$Q$3,0),0)</f>
        <v>0.75</v>
      </c>
      <c r="Z94" s="7">
        <f>VLOOKUP($Q94,'Menu and cost - Russia'!$B$3:$Q$29,MATCH(Z$2,'Menu and cost - Russia'!$B$3:$Q$3,0),0)</f>
        <v>0.05</v>
      </c>
      <c r="AA94" s="7">
        <f>VLOOKUP($Q94,'Menu and cost - Russia'!$B$3:$Q$29,MATCH(AA$2,'Menu and cost - Russia'!$B$3:$Q$3,0),0)</f>
        <v>0.1</v>
      </c>
      <c r="AB94" s="7">
        <f t="shared" si="5"/>
        <v>1</v>
      </c>
      <c r="AC94" s="9">
        <f>VLOOKUP($Q94,'Menu and cost - Russia'!$B$3:$Q$29,MATCH(AC$2,'Menu and cost - Russia'!$B$3:$Q$3,0),0)</f>
        <v>15</v>
      </c>
      <c r="AD94" s="8">
        <f>VLOOKUP($Q94,'Menu and cost - Russia'!$B$3:$Q$29,MATCH(AD$2,'Menu and cost - Russia'!$B$3:$Q$3,0),0)</f>
        <v>4</v>
      </c>
      <c r="AE94" s="8">
        <f>VLOOKUP($Q94,'Menu and cost - Russia'!$B$3:$Q$29,MATCH(AE$2,'Menu and cost - Russia'!$B$3:$Q$3,0),0)</f>
        <v>6.6666666666666666E-2</v>
      </c>
      <c r="AF94" s="16">
        <f>T94-U94-AE94*VLOOKUP(O94,US_City_COGS_Order_Composition[#All],MATCH("Labor Costs",$A$2:$M$2,0),0)</f>
        <v>6.3900000000000845E-2</v>
      </c>
      <c r="AG94" s="39">
        <f t="array" ref="AG94">IFERROR(INDEX(US_City_COGS_Order_Composition[[Appetizer]:[Beverages]],O94,MATCH(R94,$J$2:$M$2,0)),"")</f>
        <v>0.9</v>
      </c>
      <c r="AH94" s="6">
        <f t="shared" si="4"/>
        <v>5.7510000000000762E-2</v>
      </c>
    </row>
    <row r="95" spans="15:34" x14ac:dyDescent="0.25">
      <c r="O95" s="22">
        <v>4</v>
      </c>
      <c r="P95" s="1" t="str">
        <f>VLOOKUP(O:O,US_City_COGS_Order_Composition[#All],2,FALSE)</f>
        <v>Las Vegas</v>
      </c>
      <c r="Q95" s="23">
        <f t="shared" si="6"/>
        <v>15</v>
      </c>
      <c r="R95" s="1" t="str">
        <f>VLOOKUP($Q95,'Menu and cost - Russia'!$B$3:$Q$29,MATCH(R$2,'Menu and cost - Russia'!$B$3:$Q$3,0),0)</f>
        <v>Entry</v>
      </c>
      <c r="S95" s="1" t="str">
        <f>VLOOKUP($Q95,'Menu and cost - Russia'!$B$3:$Q$29,MATCH(S$2,'Menu and cost - Russia'!$B$3:$Q$3,0),0)</f>
        <v>Fruit Blin B</v>
      </c>
      <c r="T95" s="5">
        <f>VLOOKUP($Q95,'Menu and cost - Russia'!$B$3:$Q$29,MATCH(T$2,'Menu and cost - Russia'!$B$3:$Q$3,0),0)*VLOOKUP(O95,US_City_COGS_Order_Composition[#All],MATCH("Coefficient for Price Calculation (comp. with Russia)",$A$2:$M$2,0))</f>
        <v>3.6000000000000005</v>
      </c>
      <c r="U95" s="5">
        <f t="array" ref="U95">SUMPRODUCT(W95:AA95,_xlfn._xlws.FILTER(US_City_COGS_Order_Composition[[#All],[Dairy Products]:[Pantry]],US_City_COGS_Order_Composition[[#All],[ID City]]=O95))*V95</f>
        <v>2.9165000000000001</v>
      </c>
      <c r="V95" s="37">
        <f>VLOOKUP($Q95,'Menu and cost - Russia'!$B$3:$Q$29,MATCH(V$2,'Menu and cost - Russia'!$B$3:$Q$3,0),0)</f>
        <v>0.2</v>
      </c>
      <c r="W95" s="7">
        <f>VLOOKUP($Q95,'Menu and cost - Russia'!$B$3:$Q$29,MATCH(W$2,'Menu and cost - Russia'!$B$3:$Q$3,0),0)</f>
        <v>0.2</v>
      </c>
      <c r="X95" s="7">
        <f>VLOOKUP($Q95,'Menu and cost - Russia'!$B$3:$Q$29,MATCH(X$2,'Menu and cost - Russia'!$B$3:$Q$3,0),0)</f>
        <v>0</v>
      </c>
      <c r="Y95" s="7">
        <f>VLOOKUP($Q95,'Menu and cost - Russia'!$B$3:$Q$29,MATCH(Y$2,'Menu and cost - Russia'!$B$3:$Q$3,0),0)</f>
        <v>0.65</v>
      </c>
      <c r="Z95" s="7">
        <f>VLOOKUP($Q95,'Menu and cost - Russia'!$B$3:$Q$29,MATCH(Z$2,'Menu and cost - Russia'!$B$3:$Q$3,0),0)</f>
        <v>0.05</v>
      </c>
      <c r="AA95" s="7">
        <f>VLOOKUP($Q95,'Menu and cost - Russia'!$B$3:$Q$29,MATCH(AA$2,'Menu and cost - Russia'!$B$3:$Q$3,0),0)</f>
        <v>0.1</v>
      </c>
      <c r="AB95" s="7">
        <f t="shared" si="5"/>
        <v>1.0000000000000002</v>
      </c>
      <c r="AC95" s="9">
        <f>VLOOKUP($Q95,'Menu and cost - Russia'!$B$3:$Q$29,MATCH(AC$2,'Menu and cost - Russia'!$B$3:$Q$3,0),0)</f>
        <v>15</v>
      </c>
      <c r="AD95" s="8">
        <f>VLOOKUP($Q95,'Menu and cost - Russia'!$B$3:$Q$29,MATCH(AD$2,'Menu and cost - Russia'!$B$3:$Q$3,0),0)</f>
        <v>4</v>
      </c>
      <c r="AE95" s="8">
        <f>VLOOKUP($Q95,'Menu and cost - Russia'!$B$3:$Q$29,MATCH(AE$2,'Menu and cost - Russia'!$B$3:$Q$3,0),0)</f>
        <v>6.6666666666666666E-2</v>
      </c>
      <c r="AF95" s="16">
        <f>T95-U95-AE95*VLOOKUP(O95,US_City_COGS_Order_Composition[#All],MATCH("Labor Costs",$A$2:$M$2,0),0)</f>
        <v>8.3500000000000463E-2</v>
      </c>
      <c r="AG95" s="39">
        <f t="array" ref="AG95">IFERROR(INDEX(US_City_COGS_Order_Composition[[Appetizer]:[Beverages]],O95,MATCH(R95,$J$2:$M$2,0)),"")</f>
        <v>0.9</v>
      </c>
      <c r="AH95" s="6">
        <f t="shared" si="4"/>
        <v>7.5150000000000425E-2</v>
      </c>
    </row>
    <row r="96" spans="15:34" x14ac:dyDescent="0.25">
      <c r="O96" s="22">
        <v>4</v>
      </c>
      <c r="P96" s="1" t="str">
        <f>VLOOKUP(O:O,US_City_COGS_Order_Composition[#All],2,FALSE)</f>
        <v>Las Vegas</v>
      </c>
      <c r="Q96" s="23">
        <f t="shared" si="6"/>
        <v>16</v>
      </c>
      <c r="R96" s="1" t="str">
        <f>VLOOKUP($Q96,'Menu and cost - Russia'!$B$3:$Q$29,MATCH(R$2,'Menu and cost - Russia'!$B$3:$Q$3,0),0)</f>
        <v>Entry</v>
      </c>
      <c r="S96" s="1" t="str">
        <f>VLOOKUP($Q96,'Menu and cost - Russia'!$B$3:$Q$29,MATCH(S$2,'Menu and cost - Russia'!$B$3:$Q$3,0),0)</f>
        <v>Entry A</v>
      </c>
      <c r="T96" s="5">
        <f>VLOOKUP($Q96,'Menu and cost - Russia'!$B$3:$Q$29,MATCH(T$2,'Menu and cost - Russia'!$B$3:$Q$3,0),0)*VLOOKUP(O96,US_City_COGS_Order_Composition[#All],MATCH("Coefficient for Price Calculation (comp. with Russia)",$A$2:$M$2,0))</f>
        <v>6.0000000000000009</v>
      </c>
      <c r="U96" s="5">
        <f t="array" ref="U96">SUMPRODUCT(W96:AA96,_xlfn._xlws.FILTER(US_City_COGS_Order_Composition[[#All],[Dairy Products]:[Pantry]],US_City_COGS_Order_Composition[[#All],[ID City]]=O96))*V96</f>
        <v>5.1845999999999997</v>
      </c>
      <c r="V96" s="37">
        <f>VLOOKUP($Q96,'Menu and cost - Russia'!$B$3:$Q$29,MATCH(V$2,'Menu and cost - Russia'!$B$3:$Q$3,0),0)</f>
        <v>0.3</v>
      </c>
      <c r="W96" s="7">
        <f>VLOOKUP($Q96,'Menu and cost - Russia'!$B$3:$Q$29,MATCH(W$2,'Menu and cost - Russia'!$B$3:$Q$3,0),0)</f>
        <v>0</v>
      </c>
      <c r="X96" s="7">
        <f>VLOOKUP($Q96,'Menu and cost - Russia'!$B$3:$Q$29,MATCH(X$2,'Menu and cost - Russia'!$B$3:$Q$3,0),0)</f>
        <v>0.5</v>
      </c>
      <c r="Y96" s="7">
        <f>VLOOKUP($Q96,'Menu and cost - Russia'!$B$3:$Q$29,MATCH(Y$2,'Menu and cost - Russia'!$B$3:$Q$3,0),0)</f>
        <v>0.2</v>
      </c>
      <c r="Z96" s="7">
        <f>VLOOKUP($Q96,'Menu and cost - Russia'!$B$3:$Q$29,MATCH(Z$2,'Menu and cost - Russia'!$B$3:$Q$3,0),0)</f>
        <v>0</v>
      </c>
      <c r="AA96" s="7">
        <f>VLOOKUP($Q96,'Menu and cost - Russia'!$B$3:$Q$29,MATCH(AA$2,'Menu and cost - Russia'!$B$3:$Q$3,0),0)</f>
        <v>0.3</v>
      </c>
      <c r="AB96" s="7">
        <f t="shared" si="5"/>
        <v>1</v>
      </c>
      <c r="AC96" s="9">
        <f>VLOOKUP($Q96,'Menu and cost - Russia'!$B$3:$Q$29,MATCH(AC$2,'Menu and cost - Russia'!$B$3:$Q$3,0),0)</f>
        <v>10</v>
      </c>
      <c r="AD96" s="8">
        <f>VLOOKUP($Q96,'Menu and cost - Russia'!$B$3:$Q$29,MATCH(AD$2,'Menu and cost - Russia'!$B$3:$Q$3,0),0)</f>
        <v>6</v>
      </c>
      <c r="AE96" s="8">
        <f>VLOOKUP($Q96,'Menu and cost - Russia'!$B$3:$Q$29,MATCH(AE$2,'Menu and cost - Russia'!$B$3:$Q$3,0),0)</f>
        <v>0.1</v>
      </c>
      <c r="AF96" s="16">
        <f>T96-U96-AE96*VLOOKUP(O96,US_City_COGS_Order_Composition[#All],MATCH("Labor Costs",$A$2:$M$2,0),0)</f>
        <v>-8.4599999999998787E-2</v>
      </c>
      <c r="AG96" s="39">
        <f t="array" ref="AG96">IFERROR(INDEX(US_City_COGS_Order_Composition[[Appetizer]:[Beverages]],O96,MATCH(R96,$J$2:$M$2,0)),"")</f>
        <v>0.9</v>
      </c>
      <c r="AH96" s="6">
        <f t="shared" si="4"/>
        <v>-7.6139999999998917E-2</v>
      </c>
    </row>
    <row r="97" spans="15:34" x14ac:dyDescent="0.25">
      <c r="O97" s="22">
        <v>4</v>
      </c>
      <c r="P97" s="1" t="str">
        <f>VLOOKUP(O:O,US_City_COGS_Order_Composition[#All],2,FALSE)</f>
        <v>Las Vegas</v>
      </c>
      <c r="Q97" s="23">
        <f t="shared" si="6"/>
        <v>17</v>
      </c>
      <c r="R97" s="1" t="str">
        <f>VLOOKUP($Q97,'Menu and cost - Russia'!$B$3:$Q$29,MATCH(R$2,'Menu and cost - Russia'!$B$3:$Q$3,0),0)</f>
        <v>Entry</v>
      </c>
      <c r="S97" s="1" t="str">
        <f>VLOOKUP($Q97,'Menu and cost - Russia'!$B$3:$Q$29,MATCH(S$2,'Menu and cost - Russia'!$B$3:$Q$3,0),0)</f>
        <v>Entry B</v>
      </c>
      <c r="T97" s="5">
        <f>VLOOKUP($Q97,'Menu and cost - Russia'!$B$3:$Q$29,MATCH(T$2,'Menu and cost - Russia'!$B$3:$Q$3,0),0)*VLOOKUP(O97,US_City_COGS_Order_Composition[#All],MATCH("Coefficient for Price Calculation (comp. with Russia)",$A$2:$M$2,0))</f>
        <v>6.0000000000000009</v>
      </c>
      <c r="U97" s="5">
        <f t="array" ref="U97">SUMPRODUCT(W97:AA97,_xlfn._xlws.FILTER(US_City_COGS_Order_Composition[[#All],[Dairy Products]:[Pantry]],US_City_COGS_Order_Composition[[#All],[ID City]]=O97))*V97</f>
        <v>5.298</v>
      </c>
      <c r="V97" s="37">
        <f>VLOOKUP($Q97,'Menu and cost - Russia'!$B$3:$Q$29,MATCH(V$2,'Menu and cost - Russia'!$B$3:$Q$3,0),0)</f>
        <v>0.3</v>
      </c>
      <c r="W97" s="7">
        <f>VLOOKUP($Q97,'Menu and cost - Russia'!$B$3:$Q$29,MATCH(W$2,'Menu and cost - Russia'!$B$3:$Q$3,0),0)</f>
        <v>0.1</v>
      </c>
      <c r="X97" s="7">
        <f>VLOOKUP($Q97,'Menu and cost - Russia'!$B$3:$Q$29,MATCH(X$2,'Menu and cost - Russia'!$B$3:$Q$3,0),0)</f>
        <v>0.5</v>
      </c>
      <c r="Y97" s="7">
        <f>VLOOKUP($Q97,'Menu and cost - Russia'!$B$3:$Q$29,MATCH(Y$2,'Menu and cost - Russia'!$B$3:$Q$3,0),0)</f>
        <v>0.2</v>
      </c>
      <c r="Z97" s="7">
        <f>VLOOKUP($Q97,'Menu and cost - Russia'!$B$3:$Q$29,MATCH(Z$2,'Menu and cost - Russia'!$B$3:$Q$3,0),0)</f>
        <v>0</v>
      </c>
      <c r="AA97" s="7">
        <f>VLOOKUP($Q97,'Menu and cost - Russia'!$B$3:$Q$29,MATCH(AA$2,'Menu and cost - Russia'!$B$3:$Q$3,0),0)</f>
        <v>0.2</v>
      </c>
      <c r="AB97" s="7">
        <f t="shared" si="5"/>
        <v>1</v>
      </c>
      <c r="AC97" s="9">
        <f>VLOOKUP($Q97,'Menu and cost - Russia'!$B$3:$Q$29,MATCH(AC$2,'Menu and cost - Russia'!$B$3:$Q$3,0),0)</f>
        <v>10</v>
      </c>
      <c r="AD97" s="8">
        <f>VLOOKUP($Q97,'Menu and cost - Russia'!$B$3:$Q$29,MATCH(AD$2,'Menu and cost - Russia'!$B$3:$Q$3,0),0)</f>
        <v>6</v>
      </c>
      <c r="AE97" s="8">
        <f>VLOOKUP($Q97,'Menu and cost - Russia'!$B$3:$Q$29,MATCH(AE$2,'Menu and cost - Russia'!$B$3:$Q$3,0),0)</f>
        <v>0.1</v>
      </c>
      <c r="AF97" s="16">
        <f>T97-U97-AE97*VLOOKUP(O97,US_City_COGS_Order_Composition[#All],MATCH("Labor Costs",$A$2:$M$2,0),0)</f>
        <v>-0.19799999999999918</v>
      </c>
      <c r="AG97" s="39">
        <f t="array" ref="AG97">IFERROR(INDEX(US_City_COGS_Order_Composition[[Appetizer]:[Beverages]],O97,MATCH(R97,$J$2:$M$2,0)),"")</f>
        <v>0.9</v>
      </c>
      <c r="AH97" s="6">
        <f t="shared" si="4"/>
        <v>-0.17819999999999928</v>
      </c>
    </row>
    <row r="98" spans="15:34" x14ac:dyDescent="0.25">
      <c r="O98" s="22">
        <v>4</v>
      </c>
      <c r="P98" s="1" t="str">
        <f>VLOOKUP(O:O,US_City_COGS_Order_Composition[#All],2,FALSE)</f>
        <v>Las Vegas</v>
      </c>
      <c r="Q98" s="23">
        <f t="shared" si="6"/>
        <v>18</v>
      </c>
      <c r="R98" s="1" t="str">
        <f>VLOOKUP($Q98,'Menu and cost - Russia'!$B$3:$Q$29,MATCH(R$2,'Menu and cost - Russia'!$B$3:$Q$3,0),0)</f>
        <v>Dessert</v>
      </c>
      <c r="S98" s="1" t="str">
        <f>VLOOKUP($Q98,'Menu and cost - Russia'!$B$3:$Q$29,MATCH(S$2,'Menu and cost - Russia'!$B$3:$Q$3,0),0)</f>
        <v>Cake A</v>
      </c>
      <c r="T98" s="5">
        <f>VLOOKUP($Q98,'Menu and cost - Russia'!$B$3:$Q$29,MATCH(T$2,'Menu and cost - Russia'!$B$3:$Q$3,0),0)*VLOOKUP(O98,US_City_COGS_Order_Composition[#All],MATCH("Coefficient for Price Calculation (comp. with Russia)",$A$2:$M$2,0))</f>
        <v>3.6000000000000005</v>
      </c>
      <c r="U98" s="5">
        <f t="array" ref="U98">SUMPRODUCT(W98:AA98,_xlfn._xlws.FILTER(US_City_COGS_Order_Composition[[#All],[Dairy Products]:[Pantry]],US_City_COGS_Order_Composition[[#All],[ID City]]=O98))*V98</f>
        <v>2.0874000000000001</v>
      </c>
      <c r="V98" s="37">
        <f>VLOOKUP($Q98,'Menu and cost - Russia'!$B$3:$Q$29,MATCH(V$2,'Menu and cost - Russia'!$B$3:$Q$3,0),0)</f>
        <v>0.15</v>
      </c>
      <c r="W98" s="7">
        <f>VLOOKUP($Q98,'Menu and cost - Russia'!$B$3:$Q$29,MATCH(W$2,'Menu and cost - Russia'!$B$3:$Q$3,0),0)</f>
        <v>0.2</v>
      </c>
      <c r="X98" s="7">
        <f>VLOOKUP($Q98,'Menu and cost - Russia'!$B$3:$Q$29,MATCH(X$2,'Menu and cost - Russia'!$B$3:$Q$3,0),0)</f>
        <v>0</v>
      </c>
      <c r="Y98" s="7">
        <f>VLOOKUP($Q98,'Menu and cost - Russia'!$B$3:$Q$29,MATCH(Y$2,'Menu and cost - Russia'!$B$3:$Q$3,0),0)</f>
        <v>0.5</v>
      </c>
      <c r="Z98" s="7">
        <f>VLOOKUP($Q98,'Menu and cost - Russia'!$B$3:$Q$29,MATCH(Z$2,'Menu and cost - Russia'!$B$3:$Q$3,0),0)</f>
        <v>0</v>
      </c>
      <c r="AA98" s="7">
        <f>VLOOKUP($Q98,'Menu and cost - Russia'!$B$3:$Q$29,MATCH(AA$2,'Menu and cost - Russia'!$B$3:$Q$3,0),0)</f>
        <v>0.3</v>
      </c>
      <c r="AB98" s="7">
        <f t="shared" si="5"/>
        <v>1</v>
      </c>
      <c r="AC98" s="9">
        <f>VLOOKUP($Q98,'Menu and cost - Russia'!$B$3:$Q$29,MATCH(AC$2,'Menu and cost - Russia'!$B$3:$Q$3,0),0)</f>
        <v>20</v>
      </c>
      <c r="AD98" s="8">
        <f>VLOOKUP($Q98,'Menu and cost - Russia'!$B$3:$Q$29,MATCH(AD$2,'Menu and cost - Russia'!$B$3:$Q$3,0),0)</f>
        <v>3</v>
      </c>
      <c r="AE98" s="8">
        <f>VLOOKUP($Q98,'Menu and cost - Russia'!$B$3:$Q$29,MATCH(AE$2,'Menu and cost - Russia'!$B$3:$Q$3,0),0)</f>
        <v>0.05</v>
      </c>
      <c r="AF98" s="16">
        <f>T98-U98-AE98*VLOOKUP(O98,US_City_COGS_Order_Composition[#All],MATCH("Labor Costs",$A$2:$M$2,0),0)</f>
        <v>1.0626000000000004</v>
      </c>
      <c r="AG98" s="39">
        <f t="array" ref="AG98">IFERROR(INDEX(US_City_COGS_Order_Composition[[Appetizer]:[Beverages]],O98,MATCH(R98,$J$2:$M$2,0)),"")</f>
        <v>0.7</v>
      </c>
      <c r="AH98" s="6">
        <f t="shared" si="4"/>
        <v>0.74382000000000026</v>
      </c>
    </row>
    <row r="99" spans="15:34" x14ac:dyDescent="0.25">
      <c r="O99" s="22">
        <v>4</v>
      </c>
      <c r="P99" s="1" t="str">
        <f>VLOOKUP(O:O,US_City_COGS_Order_Composition[#All],2,FALSE)</f>
        <v>Las Vegas</v>
      </c>
      <c r="Q99" s="23">
        <f t="shared" si="6"/>
        <v>19</v>
      </c>
      <c r="R99" s="1" t="str">
        <f>VLOOKUP($Q99,'Menu and cost - Russia'!$B$3:$Q$29,MATCH(R$2,'Menu and cost - Russia'!$B$3:$Q$3,0),0)</f>
        <v>Dessert</v>
      </c>
      <c r="S99" s="1" t="str">
        <f>VLOOKUP($Q99,'Menu and cost - Russia'!$B$3:$Q$29,MATCH(S$2,'Menu and cost - Russia'!$B$3:$Q$3,0),0)</f>
        <v>Cake B</v>
      </c>
      <c r="T99" s="5">
        <f>VLOOKUP($Q99,'Menu and cost - Russia'!$B$3:$Q$29,MATCH(T$2,'Menu and cost - Russia'!$B$3:$Q$3,0),0)*VLOOKUP(O99,US_City_COGS_Order_Composition[#All],MATCH("Coefficient for Price Calculation (comp. with Russia)",$A$2:$M$2,0))</f>
        <v>3.6000000000000005</v>
      </c>
      <c r="U99" s="5">
        <f t="array" ref="U99">SUMPRODUCT(W99:AA99,_xlfn._xlws.FILTER(US_City_COGS_Order_Composition[[#All],[Dairy Products]:[Pantry]],US_City_COGS_Order_Composition[[#All],[ID City]]=O99))*V99</f>
        <v>2.0874000000000001</v>
      </c>
      <c r="V99" s="37">
        <f>VLOOKUP($Q99,'Menu and cost - Russia'!$B$3:$Q$29,MATCH(V$2,'Menu and cost - Russia'!$B$3:$Q$3,0),0)</f>
        <v>0.15</v>
      </c>
      <c r="W99" s="7">
        <f>VLOOKUP($Q99,'Menu and cost - Russia'!$B$3:$Q$29,MATCH(W$2,'Menu and cost - Russia'!$B$3:$Q$3,0),0)</f>
        <v>0.2</v>
      </c>
      <c r="X99" s="7">
        <f>VLOOKUP($Q99,'Menu and cost - Russia'!$B$3:$Q$29,MATCH(X$2,'Menu and cost - Russia'!$B$3:$Q$3,0),0)</f>
        <v>0</v>
      </c>
      <c r="Y99" s="7">
        <f>VLOOKUP($Q99,'Menu and cost - Russia'!$B$3:$Q$29,MATCH(Y$2,'Menu and cost - Russia'!$B$3:$Q$3,0),0)</f>
        <v>0.5</v>
      </c>
      <c r="Z99" s="7">
        <f>VLOOKUP($Q99,'Menu and cost - Russia'!$B$3:$Q$29,MATCH(Z$2,'Menu and cost - Russia'!$B$3:$Q$3,0),0)</f>
        <v>0</v>
      </c>
      <c r="AA99" s="7">
        <f>VLOOKUP($Q99,'Menu and cost - Russia'!$B$3:$Q$29,MATCH(AA$2,'Menu and cost - Russia'!$B$3:$Q$3,0),0)</f>
        <v>0.3</v>
      </c>
      <c r="AB99" s="7">
        <f t="shared" si="5"/>
        <v>1</v>
      </c>
      <c r="AC99" s="9">
        <f>VLOOKUP($Q99,'Menu and cost - Russia'!$B$3:$Q$29,MATCH(AC$2,'Menu and cost - Russia'!$B$3:$Q$3,0),0)</f>
        <v>20</v>
      </c>
      <c r="AD99" s="8">
        <f>VLOOKUP($Q99,'Menu and cost - Russia'!$B$3:$Q$29,MATCH(AD$2,'Menu and cost - Russia'!$B$3:$Q$3,0),0)</f>
        <v>3</v>
      </c>
      <c r="AE99" s="8">
        <f>VLOOKUP($Q99,'Menu and cost - Russia'!$B$3:$Q$29,MATCH(AE$2,'Menu and cost - Russia'!$B$3:$Q$3,0),0)</f>
        <v>0.05</v>
      </c>
      <c r="AF99" s="16">
        <f>T99-U99-AE99*VLOOKUP(O99,US_City_COGS_Order_Composition[#All],MATCH("Labor Costs",$A$2:$M$2,0),0)</f>
        <v>1.0626000000000004</v>
      </c>
      <c r="AG99" s="39">
        <f t="array" ref="AG99">IFERROR(INDEX(US_City_COGS_Order_Composition[[Appetizer]:[Beverages]],O99,MATCH(R99,$J$2:$M$2,0)),"")</f>
        <v>0.7</v>
      </c>
      <c r="AH99" s="6">
        <f t="shared" si="4"/>
        <v>0.74382000000000026</v>
      </c>
    </row>
    <row r="100" spans="15:34" x14ac:dyDescent="0.25">
      <c r="O100" s="22">
        <v>4</v>
      </c>
      <c r="P100" s="1" t="str">
        <f>VLOOKUP(O:O,US_City_COGS_Order_Composition[#All],2,FALSE)</f>
        <v>Las Vegas</v>
      </c>
      <c r="Q100" s="23">
        <f t="shared" si="6"/>
        <v>20</v>
      </c>
      <c r="R100" s="1" t="str">
        <f>VLOOKUP($Q100,'Menu and cost - Russia'!$B$3:$Q$29,MATCH(R$2,'Menu and cost - Russia'!$B$3:$Q$3,0),0)</f>
        <v>Dessert</v>
      </c>
      <c r="S100" s="1" t="str">
        <f>VLOOKUP($Q100,'Menu and cost - Russia'!$B$3:$Q$29,MATCH(S$2,'Menu and cost - Russia'!$B$3:$Q$3,0),0)</f>
        <v>Candy A</v>
      </c>
      <c r="T100" s="5">
        <f>VLOOKUP($Q100,'Menu and cost - Russia'!$B$3:$Q$29,MATCH(T$2,'Menu and cost - Russia'!$B$3:$Q$3,0),0)*VLOOKUP(O100,US_City_COGS_Order_Composition[#All],MATCH("Coefficient for Price Calculation (comp. with Russia)",$A$2:$M$2,0))</f>
        <v>1.8000000000000003</v>
      </c>
      <c r="U100" s="5">
        <f t="array" ref="U100">SUMPRODUCT(W100:AA100,_xlfn._xlws.FILTER(US_City_COGS_Order_Composition[[#All],[Dairy Products]:[Pantry]],US_City_COGS_Order_Composition[[#All],[ID City]]=O100))*V100</f>
        <v>1.3916000000000002</v>
      </c>
      <c r="V100" s="37">
        <f>VLOOKUP($Q100,'Menu and cost - Russia'!$B$3:$Q$29,MATCH(V$2,'Menu and cost - Russia'!$B$3:$Q$3,0),0)</f>
        <v>0.1</v>
      </c>
      <c r="W100" s="7">
        <f>VLOOKUP($Q100,'Menu and cost - Russia'!$B$3:$Q$29,MATCH(W$2,'Menu and cost - Russia'!$B$3:$Q$3,0),0)</f>
        <v>0.2</v>
      </c>
      <c r="X100" s="7">
        <f>VLOOKUP($Q100,'Menu and cost - Russia'!$B$3:$Q$29,MATCH(X$2,'Menu and cost - Russia'!$B$3:$Q$3,0),0)</f>
        <v>0</v>
      </c>
      <c r="Y100" s="7">
        <f>VLOOKUP($Q100,'Menu and cost - Russia'!$B$3:$Q$29,MATCH(Y$2,'Menu and cost - Russia'!$B$3:$Q$3,0),0)</f>
        <v>0.5</v>
      </c>
      <c r="Z100" s="7">
        <f>VLOOKUP($Q100,'Menu and cost - Russia'!$B$3:$Q$29,MATCH(Z$2,'Menu and cost - Russia'!$B$3:$Q$3,0),0)</f>
        <v>0</v>
      </c>
      <c r="AA100" s="7">
        <f>VLOOKUP($Q100,'Menu and cost - Russia'!$B$3:$Q$29,MATCH(AA$2,'Menu and cost - Russia'!$B$3:$Q$3,0),0)</f>
        <v>0.3</v>
      </c>
      <c r="AB100" s="7">
        <f t="shared" si="5"/>
        <v>1</v>
      </c>
      <c r="AC100" s="9">
        <f>VLOOKUP($Q100,'Menu and cost - Russia'!$B$3:$Q$29,MATCH(AC$2,'Menu and cost - Russia'!$B$3:$Q$3,0),0)</f>
        <v>60</v>
      </c>
      <c r="AD100" s="8">
        <f>VLOOKUP($Q100,'Menu and cost - Russia'!$B$3:$Q$29,MATCH(AD$2,'Menu and cost - Russia'!$B$3:$Q$3,0),0)</f>
        <v>1</v>
      </c>
      <c r="AE100" s="8">
        <f>VLOOKUP($Q100,'Menu and cost - Russia'!$B$3:$Q$29,MATCH(AE$2,'Menu and cost - Russia'!$B$3:$Q$3,0),0)</f>
        <v>1.6666666666666666E-2</v>
      </c>
      <c r="AF100" s="16">
        <f>T100-U100-AE100*VLOOKUP(O100,US_City_COGS_Order_Composition[#All],MATCH("Labor Costs",$A$2:$M$2,0),0)</f>
        <v>0.25840000000000007</v>
      </c>
      <c r="AG100" s="39">
        <f t="array" ref="AG100">IFERROR(INDEX(US_City_COGS_Order_Composition[[Appetizer]:[Beverages]],O100,MATCH(R100,$J$2:$M$2,0)),"")</f>
        <v>0.7</v>
      </c>
      <c r="AH100" s="6">
        <f t="shared" si="4"/>
        <v>0.18088000000000004</v>
      </c>
    </row>
    <row r="101" spans="15:34" x14ac:dyDescent="0.25">
      <c r="O101" s="22">
        <v>4</v>
      </c>
      <c r="P101" s="1" t="str">
        <f>VLOOKUP(O:O,US_City_COGS_Order_Composition[#All],2,FALSE)</f>
        <v>Las Vegas</v>
      </c>
      <c r="Q101" s="23">
        <f t="shared" si="6"/>
        <v>21</v>
      </c>
      <c r="R101" s="1" t="str">
        <f>VLOOKUP($Q101,'Menu and cost - Russia'!$B$3:$Q$29,MATCH(R$2,'Menu and cost - Russia'!$B$3:$Q$3,0),0)</f>
        <v>Beverages</v>
      </c>
      <c r="S101" s="1" t="str">
        <f>VLOOKUP($Q101,'Menu and cost - Russia'!$B$3:$Q$29,MATCH(S$2,'Menu and cost - Russia'!$B$3:$Q$3,0),0)</f>
        <v>Cold Drink A</v>
      </c>
      <c r="T101" s="5">
        <f>VLOOKUP($Q101,'Menu and cost - Russia'!$B$3:$Q$29,MATCH(T$2,'Menu and cost - Russia'!$B$3:$Q$3,0),0)*VLOOKUP(O101,US_City_COGS_Order_Composition[#All],MATCH("Coefficient for Price Calculation (comp. with Russia)",$A$2:$M$2,0))</f>
        <v>1.8000000000000003</v>
      </c>
      <c r="U101" s="5">
        <f t="array" ref="U101">SUMPRODUCT(W101:AA101,_xlfn._xlws.FILTER(US_City_COGS_Order_Composition[[#All],[Dairy Products]:[Pantry]],US_City_COGS_Order_Composition[[#All],[ID City]]=O101))*V101</f>
        <v>1.9660000000000002</v>
      </c>
      <c r="V101" s="37">
        <f>VLOOKUP($Q101,'Menu and cost - Russia'!$B$3:$Q$29,MATCH(V$2,'Menu and cost - Russia'!$B$3:$Q$3,0),0)</f>
        <v>0.2</v>
      </c>
      <c r="W101" s="7">
        <f>VLOOKUP($Q101,'Menu and cost - Russia'!$B$3:$Q$29,MATCH(W$2,'Menu and cost - Russia'!$B$3:$Q$3,0),0)</f>
        <v>0</v>
      </c>
      <c r="X101" s="7">
        <f>VLOOKUP($Q101,'Menu and cost - Russia'!$B$3:$Q$29,MATCH(X$2,'Menu and cost - Russia'!$B$3:$Q$3,0),0)</f>
        <v>0</v>
      </c>
      <c r="Y101" s="7">
        <f>VLOOKUP($Q101,'Menu and cost - Russia'!$B$3:$Q$29,MATCH(Y$2,'Menu and cost - Russia'!$B$3:$Q$3,0),0)</f>
        <v>0</v>
      </c>
      <c r="Z101" s="7">
        <f>VLOOKUP($Q101,'Menu and cost - Russia'!$B$3:$Q$29,MATCH(Z$2,'Menu and cost - Russia'!$B$3:$Q$3,0),0)</f>
        <v>1</v>
      </c>
      <c r="AA101" s="7">
        <f>VLOOKUP($Q101,'Menu and cost - Russia'!$B$3:$Q$29,MATCH(AA$2,'Menu and cost - Russia'!$B$3:$Q$3,0),0)</f>
        <v>0</v>
      </c>
      <c r="AB101" s="7">
        <f t="shared" si="5"/>
        <v>1</v>
      </c>
      <c r="AC101" s="9">
        <f>VLOOKUP($Q101,'Menu and cost - Russia'!$B$3:$Q$29,MATCH(AC$2,'Menu and cost - Russia'!$B$3:$Q$3,0),0)</f>
        <v>120</v>
      </c>
      <c r="AD101" s="8">
        <f>VLOOKUP($Q101,'Menu and cost - Russia'!$B$3:$Q$29,MATCH(AD$2,'Menu and cost - Russia'!$B$3:$Q$3,0),0)</f>
        <v>0.5</v>
      </c>
      <c r="AE101" s="8">
        <f>VLOOKUP($Q101,'Menu and cost - Russia'!$B$3:$Q$29,MATCH(AE$2,'Menu and cost - Russia'!$B$3:$Q$3,0),0)</f>
        <v>8.3333333333333332E-3</v>
      </c>
      <c r="AF101" s="16">
        <f>T101-U101-AE101*VLOOKUP(O101,US_City_COGS_Order_Composition[#All],MATCH("Labor Costs",$A$2:$M$2,0),0)</f>
        <v>-0.24099999999999994</v>
      </c>
      <c r="AG101" s="39">
        <f t="array" ref="AG101">IFERROR(INDEX(US_City_COGS_Order_Composition[[Appetizer]:[Beverages]],O101,MATCH(R101,$J$2:$M$2,0)),"")</f>
        <v>0.9</v>
      </c>
      <c r="AH101" s="6">
        <f t="shared" si="4"/>
        <v>-0.21689999999999995</v>
      </c>
    </row>
    <row r="102" spans="15:34" x14ac:dyDescent="0.25">
      <c r="O102" s="22">
        <v>4</v>
      </c>
      <c r="P102" s="1" t="str">
        <f>VLOOKUP(O:O,US_City_COGS_Order_Composition[#All],2,FALSE)</f>
        <v>Las Vegas</v>
      </c>
      <c r="Q102" s="23">
        <f t="shared" si="6"/>
        <v>22</v>
      </c>
      <c r="R102" s="1" t="str">
        <f>VLOOKUP($Q102,'Menu and cost - Russia'!$B$3:$Q$29,MATCH(R$2,'Menu and cost - Russia'!$B$3:$Q$3,0),0)</f>
        <v>Beverages</v>
      </c>
      <c r="S102" s="1" t="str">
        <f>VLOOKUP($Q102,'Menu and cost - Russia'!$B$3:$Q$29,MATCH(S$2,'Menu and cost - Russia'!$B$3:$Q$3,0),0)</f>
        <v>Cold Drink B</v>
      </c>
      <c r="T102" s="5">
        <f>VLOOKUP($Q102,'Menu and cost - Russia'!$B$3:$Q$29,MATCH(T$2,'Menu and cost - Russia'!$B$3:$Q$3,0),0)*VLOOKUP(O102,US_City_COGS_Order_Composition[#All],MATCH("Coefficient for Price Calculation (comp. with Russia)",$A$2:$M$2,0))</f>
        <v>1.8000000000000003</v>
      </c>
      <c r="U102" s="5">
        <f t="array" ref="U102">SUMPRODUCT(W102:AA102,_xlfn._xlws.FILTER(US_City_COGS_Order_Composition[[#All],[Dairy Products]:[Pantry]],US_City_COGS_Order_Composition[[#All],[ID City]]=O102))*V102</f>
        <v>1.9660000000000002</v>
      </c>
      <c r="V102" s="37">
        <f>VLOOKUP($Q102,'Menu and cost - Russia'!$B$3:$Q$29,MATCH(V$2,'Menu and cost - Russia'!$B$3:$Q$3,0),0)</f>
        <v>0.2</v>
      </c>
      <c r="W102" s="7">
        <f>VLOOKUP($Q102,'Menu and cost - Russia'!$B$3:$Q$29,MATCH(W$2,'Menu and cost - Russia'!$B$3:$Q$3,0),0)</f>
        <v>0</v>
      </c>
      <c r="X102" s="7">
        <f>VLOOKUP($Q102,'Menu and cost - Russia'!$B$3:$Q$29,MATCH(X$2,'Menu and cost - Russia'!$B$3:$Q$3,0),0)</f>
        <v>0</v>
      </c>
      <c r="Y102" s="7">
        <f>VLOOKUP($Q102,'Menu and cost - Russia'!$B$3:$Q$29,MATCH(Y$2,'Menu and cost - Russia'!$B$3:$Q$3,0),0)</f>
        <v>0</v>
      </c>
      <c r="Z102" s="7">
        <f>VLOOKUP($Q102,'Menu and cost - Russia'!$B$3:$Q$29,MATCH(Z$2,'Menu and cost - Russia'!$B$3:$Q$3,0),0)</f>
        <v>1</v>
      </c>
      <c r="AA102" s="7">
        <f>VLOOKUP($Q102,'Menu and cost - Russia'!$B$3:$Q$29,MATCH(AA$2,'Menu and cost - Russia'!$B$3:$Q$3,0),0)</f>
        <v>0</v>
      </c>
      <c r="AB102" s="7">
        <f t="shared" si="5"/>
        <v>1</v>
      </c>
      <c r="AC102" s="9">
        <f>VLOOKUP($Q102,'Menu and cost - Russia'!$B$3:$Q$29,MATCH(AC$2,'Menu and cost - Russia'!$B$3:$Q$3,0),0)</f>
        <v>120</v>
      </c>
      <c r="AD102" s="8">
        <f>VLOOKUP($Q102,'Menu and cost - Russia'!$B$3:$Q$29,MATCH(AD$2,'Menu and cost - Russia'!$B$3:$Q$3,0),0)</f>
        <v>0.5</v>
      </c>
      <c r="AE102" s="8">
        <f>VLOOKUP($Q102,'Menu and cost - Russia'!$B$3:$Q$29,MATCH(AE$2,'Menu and cost - Russia'!$B$3:$Q$3,0),0)</f>
        <v>8.3333333333333332E-3</v>
      </c>
      <c r="AF102" s="16">
        <f>T102-U102-AE102*VLOOKUP(O102,US_City_COGS_Order_Composition[#All],MATCH("Labor Costs",$A$2:$M$2,0),0)</f>
        <v>-0.24099999999999994</v>
      </c>
      <c r="AG102" s="39">
        <f t="array" ref="AG102">IFERROR(INDEX(US_City_COGS_Order_Composition[[Appetizer]:[Beverages]],O102,MATCH(R102,$J$2:$M$2,0)),"")</f>
        <v>0.9</v>
      </c>
      <c r="AH102" s="6">
        <f t="shared" si="4"/>
        <v>-0.21689999999999995</v>
      </c>
    </row>
    <row r="103" spans="15:34" x14ac:dyDescent="0.25">
      <c r="O103" s="22">
        <v>4</v>
      </c>
      <c r="P103" s="1" t="str">
        <f>VLOOKUP(O:O,US_City_COGS_Order_Composition[#All],2,FALSE)</f>
        <v>Las Vegas</v>
      </c>
      <c r="Q103" s="23">
        <f t="shared" si="6"/>
        <v>23</v>
      </c>
      <c r="R103" s="1" t="str">
        <f>VLOOKUP($Q103,'Menu and cost - Russia'!$B$3:$Q$29,MATCH(R$2,'Menu and cost - Russia'!$B$3:$Q$3,0),0)</f>
        <v>Beverages</v>
      </c>
      <c r="S103" s="1" t="str">
        <f>VLOOKUP($Q103,'Menu and cost - Russia'!$B$3:$Q$29,MATCH(S$2,'Menu and cost - Russia'!$B$3:$Q$3,0),0)</f>
        <v>Cold Drink C</v>
      </c>
      <c r="T103" s="5">
        <f>VLOOKUP($Q103,'Menu and cost - Russia'!$B$3:$Q$29,MATCH(T$2,'Menu and cost - Russia'!$B$3:$Q$3,0),0)*VLOOKUP(O103,US_City_COGS_Order_Composition[#All],MATCH("Coefficient for Price Calculation (comp. with Russia)",$A$2:$M$2,0))</f>
        <v>2.4000000000000004</v>
      </c>
      <c r="U103" s="5">
        <f t="array" ref="U103">SUMPRODUCT(W103:AA103,_xlfn._xlws.FILTER(US_City_COGS_Order_Composition[[#All],[Dairy Products]:[Pantry]],US_City_COGS_Order_Composition[[#All],[ID City]]=O103))*V103</f>
        <v>2.1944000000000004</v>
      </c>
      <c r="V103" s="37">
        <f>VLOOKUP($Q103,'Menu and cost - Russia'!$B$3:$Q$29,MATCH(V$2,'Menu and cost - Russia'!$B$3:$Q$3,0),0)</f>
        <v>0.2</v>
      </c>
      <c r="W103" s="7">
        <f>VLOOKUP($Q103,'Menu and cost - Russia'!$B$3:$Q$29,MATCH(W$2,'Menu and cost - Russia'!$B$3:$Q$3,0),0)</f>
        <v>0</v>
      </c>
      <c r="X103" s="7">
        <f>VLOOKUP($Q103,'Menu and cost - Russia'!$B$3:$Q$29,MATCH(X$2,'Menu and cost - Russia'!$B$3:$Q$3,0),0)</f>
        <v>0</v>
      </c>
      <c r="Y103" s="7">
        <f>VLOOKUP($Q103,'Menu and cost - Russia'!$B$3:$Q$29,MATCH(Y$2,'Menu and cost - Russia'!$B$3:$Q$3,0),0)</f>
        <v>0.2</v>
      </c>
      <c r="Z103" s="7">
        <f>VLOOKUP($Q103,'Menu and cost - Russia'!$B$3:$Q$29,MATCH(Z$2,'Menu and cost - Russia'!$B$3:$Q$3,0),0)</f>
        <v>0.8</v>
      </c>
      <c r="AA103" s="7">
        <f>VLOOKUP($Q103,'Menu and cost - Russia'!$B$3:$Q$29,MATCH(AA$2,'Menu and cost - Russia'!$B$3:$Q$3,0),0)</f>
        <v>0</v>
      </c>
      <c r="AB103" s="7">
        <f t="shared" si="5"/>
        <v>1</v>
      </c>
      <c r="AC103" s="9">
        <f>VLOOKUP($Q103,'Menu and cost - Russia'!$B$3:$Q$29,MATCH(AC$2,'Menu and cost - Russia'!$B$3:$Q$3,0),0)</f>
        <v>60</v>
      </c>
      <c r="AD103" s="8">
        <f>VLOOKUP($Q103,'Menu and cost - Russia'!$B$3:$Q$29,MATCH(AD$2,'Menu and cost - Russia'!$B$3:$Q$3,0),0)</f>
        <v>1</v>
      </c>
      <c r="AE103" s="8">
        <f>VLOOKUP($Q103,'Menu and cost - Russia'!$B$3:$Q$29,MATCH(AE$2,'Menu and cost - Russia'!$B$3:$Q$3,0),0)</f>
        <v>1.6666666666666666E-2</v>
      </c>
      <c r="AF103" s="16">
        <f>T103-U103-AE103*VLOOKUP(O103,US_City_COGS_Order_Composition[#All],MATCH("Labor Costs",$A$2:$M$2,0),0)</f>
        <v>5.5600000000000011E-2</v>
      </c>
      <c r="AG103" s="39">
        <f t="array" ref="AG103">IFERROR(INDEX(US_City_COGS_Order_Composition[[Appetizer]:[Beverages]],O103,MATCH(R103,$J$2:$M$2,0)),"")</f>
        <v>0.9</v>
      </c>
      <c r="AH103" s="6">
        <f t="shared" si="4"/>
        <v>5.0040000000000008E-2</v>
      </c>
    </row>
    <row r="104" spans="15:34" x14ac:dyDescent="0.25">
      <c r="O104" s="22">
        <v>4</v>
      </c>
      <c r="P104" s="1" t="str">
        <f>VLOOKUP(O:O,US_City_COGS_Order_Composition[#All],2,FALSE)</f>
        <v>Las Vegas</v>
      </c>
      <c r="Q104" s="23">
        <f t="shared" si="6"/>
        <v>24</v>
      </c>
      <c r="R104" s="1" t="str">
        <f>VLOOKUP($Q104,'Menu and cost - Russia'!$B$3:$Q$29,MATCH(R$2,'Menu and cost - Russia'!$B$3:$Q$3,0),0)</f>
        <v>Beverages</v>
      </c>
      <c r="S104" s="1" t="str">
        <f>VLOOKUP($Q104,'Menu and cost - Russia'!$B$3:$Q$29,MATCH(S$2,'Menu and cost - Russia'!$B$3:$Q$3,0),0)</f>
        <v>Cold Drink D</v>
      </c>
      <c r="T104" s="5">
        <f>VLOOKUP($Q104,'Menu and cost - Russia'!$B$3:$Q$29,MATCH(T$2,'Menu and cost - Russia'!$B$3:$Q$3,0),0)*VLOOKUP(O104,US_City_COGS_Order_Composition[#All],MATCH("Coefficient for Price Calculation (comp. with Russia)",$A$2:$M$2,0))</f>
        <v>2.4000000000000004</v>
      </c>
      <c r="U104" s="5">
        <f t="array" ref="U104">SUMPRODUCT(W104:AA104,_xlfn._xlws.FILTER(US_City_COGS_Order_Composition[[#All],[Dairy Products]:[Pantry]],US_City_COGS_Order_Composition[[#All],[ID City]]=O104))*V104</f>
        <v>2.1944000000000004</v>
      </c>
      <c r="V104" s="37">
        <f>VLOOKUP($Q104,'Menu and cost - Russia'!$B$3:$Q$29,MATCH(V$2,'Menu and cost - Russia'!$B$3:$Q$3,0),0)</f>
        <v>0.2</v>
      </c>
      <c r="W104" s="7">
        <f>VLOOKUP($Q104,'Menu and cost - Russia'!$B$3:$Q$29,MATCH(W$2,'Menu and cost - Russia'!$B$3:$Q$3,0),0)</f>
        <v>0</v>
      </c>
      <c r="X104" s="7">
        <f>VLOOKUP($Q104,'Menu and cost - Russia'!$B$3:$Q$29,MATCH(X$2,'Menu and cost - Russia'!$B$3:$Q$3,0),0)</f>
        <v>0</v>
      </c>
      <c r="Y104" s="7">
        <f>VLOOKUP($Q104,'Menu and cost - Russia'!$B$3:$Q$29,MATCH(Y$2,'Menu and cost - Russia'!$B$3:$Q$3,0),0)</f>
        <v>0.2</v>
      </c>
      <c r="Z104" s="7">
        <f>VLOOKUP($Q104,'Menu and cost - Russia'!$B$3:$Q$29,MATCH(Z$2,'Menu and cost - Russia'!$B$3:$Q$3,0),0)</f>
        <v>0.8</v>
      </c>
      <c r="AA104" s="7">
        <f>VLOOKUP($Q104,'Menu and cost - Russia'!$B$3:$Q$29,MATCH(AA$2,'Menu and cost - Russia'!$B$3:$Q$3,0),0)</f>
        <v>0</v>
      </c>
      <c r="AB104" s="7">
        <f t="shared" si="5"/>
        <v>1</v>
      </c>
      <c r="AC104" s="9">
        <f>VLOOKUP($Q104,'Menu and cost - Russia'!$B$3:$Q$29,MATCH(AC$2,'Menu and cost - Russia'!$B$3:$Q$3,0),0)</f>
        <v>60</v>
      </c>
      <c r="AD104" s="8">
        <f>VLOOKUP($Q104,'Menu and cost - Russia'!$B$3:$Q$29,MATCH(AD$2,'Menu and cost - Russia'!$B$3:$Q$3,0),0)</f>
        <v>1</v>
      </c>
      <c r="AE104" s="8">
        <f>VLOOKUP($Q104,'Menu and cost - Russia'!$B$3:$Q$29,MATCH(AE$2,'Menu and cost - Russia'!$B$3:$Q$3,0),0)</f>
        <v>1.6666666666666666E-2</v>
      </c>
      <c r="AF104" s="16">
        <f>T104-U104-AE104*VLOOKUP(O104,US_City_COGS_Order_Composition[#All],MATCH("Labor Costs",$A$2:$M$2,0),0)</f>
        <v>5.5600000000000011E-2</v>
      </c>
      <c r="AG104" s="39">
        <f t="array" ref="AG104">IFERROR(INDEX(US_City_COGS_Order_Composition[[Appetizer]:[Beverages]],O104,MATCH(R104,$J$2:$M$2,0)),"")</f>
        <v>0.9</v>
      </c>
      <c r="AH104" s="6">
        <f t="shared" si="4"/>
        <v>5.0040000000000008E-2</v>
      </c>
    </row>
    <row r="105" spans="15:34" x14ac:dyDescent="0.25">
      <c r="O105" s="22">
        <v>4</v>
      </c>
      <c r="P105" s="1" t="str">
        <f>VLOOKUP(O:O,US_City_COGS_Order_Composition[#All],2,FALSE)</f>
        <v>Las Vegas</v>
      </c>
      <c r="Q105" s="23">
        <f t="shared" si="6"/>
        <v>25</v>
      </c>
      <c r="R105" s="1" t="str">
        <f>VLOOKUP($Q105,'Menu and cost - Russia'!$B$3:$Q$29,MATCH(R$2,'Menu and cost - Russia'!$B$3:$Q$3,0),0)</f>
        <v>Beverages</v>
      </c>
      <c r="S105" s="1" t="str">
        <f>VLOOKUP($Q105,'Menu and cost - Russia'!$B$3:$Q$29,MATCH(S$2,'Menu and cost - Russia'!$B$3:$Q$3,0),0)</f>
        <v>Hot Drink A</v>
      </c>
      <c r="T105" s="5">
        <f>VLOOKUP($Q105,'Menu and cost - Russia'!$B$3:$Q$29,MATCH(T$2,'Menu and cost - Russia'!$B$3:$Q$3,0),0)*VLOOKUP(O105,US_City_COGS_Order_Composition[#All],MATCH("Coefficient for Price Calculation (comp. with Russia)",$A$2:$M$2,0))</f>
        <v>1.8000000000000003</v>
      </c>
      <c r="U105" s="5">
        <f t="array" ref="U105">SUMPRODUCT(W105:AA105,_xlfn._xlws.FILTER(US_City_COGS_Order_Composition[[#All],[Dairy Products]:[Pantry]],US_City_COGS_Order_Composition[[#All],[ID City]]=O105))*V105</f>
        <v>1.9660000000000002</v>
      </c>
      <c r="V105" s="37">
        <f>VLOOKUP($Q105,'Menu and cost - Russia'!$B$3:$Q$29,MATCH(V$2,'Menu and cost - Russia'!$B$3:$Q$3,0),0)</f>
        <v>0.2</v>
      </c>
      <c r="W105" s="7">
        <f>VLOOKUP($Q105,'Menu and cost - Russia'!$B$3:$Q$29,MATCH(W$2,'Menu and cost - Russia'!$B$3:$Q$3,0),0)</f>
        <v>0</v>
      </c>
      <c r="X105" s="7">
        <f>VLOOKUP($Q105,'Menu and cost - Russia'!$B$3:$Q$29,MATCH(X$2,'Menu and cost - Russia'!$B$3:$Q$3,0),0)</f>
        <v>0</v>
      </c>
      <c r="Y105" s="7">
        <f>VLOOKUP($Q105,'Menu and cost - Russia'!$B$3:$Q$29,MATCH(Y$2,'Menu and cost - Russia'!$B$3:$Q$3,0),0)</f>
        <v>0</v>
      </c>
      <c r="Z105" s="7">
        <f>VLOOKUP($Q105,'Menu and cost - Russia'!$B$3:$Q$29,MATCH(Z$2,'Menu and cost - Russia'!$B$3:$Q$3,0),0)</f>
        <v>1</v>
      </c>
      <c r="AA105" s="7">
        <f>VLOOKUP($Q105,'Menu and cost - Russia'!$B$3:$Q$29,MATCH(AA$2,'Menu and cost - Russia'!$B$3:$Q$3,0),0)</f>
        <v>0</v>
      </c>
      <c r="AB105" s="7">
        <f t="shared" si="5"/>
        <v>1</v>
      </c>
      <c r="AC105" s="9">
        <f>VLOOKUP($Q105,'Menu and cost - Russia'!$B$3:$Q$29,MATCH(AC$2,'Menu and cost - Russia'!$B$3:$Q$3,0),0)</f>
        <v>40</v>
      </c>
      <c r="AD105" s="8">
        <f>VLOOKUP($Q105,'Menu and cost - Russia'!$B$3:$Q$29,MATCH(AD$2,'Menu and cost - Russia'!$B$3:$Q$3,0),0)</f>
        <v>1.5</v>
      </c>
      <c r="AE105" s="8">
        <f>VLOOKUP($Q105,'Menu and cost - Russia'!$B$3:$Q$29,MATCH(AE$2,'Menu and cost - Russia'!$B$3:$Q$3,0),0)</f>
        <v>2.5000000000000001E-2</v>
      </c>
      <c r="AF105" s="16">
        <f>T105-U105-AE105*VLOOKUP(O105,US_City_COGS_Order_Composition[#All],MATCH("Labor Costs",$A$2:$M$2,0),0)</f>
        <v>-0.3909999999999999</v>
      </c>
      <c r="AG105" s="39">
        <f t="array" ref="AG105">IFERROR(INDEX(US_City_COGS_Order_Composition[[Appetizer]:[Beverages]],O105,MATCH(R105,$J$2:$M$2,0)),"")</f>
        <v>0.9</v>
      </c>
      <c r="AH105" s="6">
        <f t="shared" si="4"/>
        <v>-0.35189999999999994</v>
      </c>
    </row>
    <row r="106" spans="15:34" x14ac:dyDescent="0.25">
      <c r="O106" s="22">
        <v>4</v>
      </c>
      <c r="P106" s="1" t="str">
        <f>VLOOKUP(O:O,US_City_COGS_Order_Composition[#All],2,FALSE)</f>
        <v>Las Vegas</v>
      </c>
      <c r="Q106" s="23">
        <f t="shared" si="6"/>
        <v>26</v>
      </c>
      <c r="R106" s="1" t="str">
        <f>VLOOKUP($Q106,'Menu and cost - Russia'!$B$3:$Q$29,MATCH(R$2,'Menu and cost - Russia'!$B$3:$Q$3,0),0)</f>
        <v>Beverages</v>
      </c>
      <c r="S106" s="1" t="str">
        <f>VLOOKUP($Q106,'Menu and cost - Russia'!$B$3:$Q$29,MATCH(S$2,'Menu and cost - Russia'!$B$3:$Q$3,0),0)</f>
        <v>Hot Drink B</v>
      </c>
      <c r="T106" s="5">
        <f>VLOOKUP($Q106,'Menu and cost - Russia'!$B$3:$Q$29,MATCH(T$2,'Menu and cost - Russia'!$B$3:$Q$3,0),0)*VLOOKUP(O106,US_City_COGS_Order_Composition[#All],MATCH("Coefficient for Price Calculation (comp. with Russia)",$A$2:$M$2,0))</f>
        <v>1.8000000000000003</v>
      </c>
      <c r="U106" s="5">
        <f t="array" ref="U106">SUMPRODUCT(W106:AA106,_xlfn._xlws.FILTER(US_City_COGS_Order_Composition[[#All],[Dairy Products]:[Pantry]],US_City_COGS_Order_Composition[[#All],[ID City]]=O106))*V106</f>
        <v>2.0802</v>
      </c>
      <c r="V106" s="37">
        <f>VLOOKUP($Q106,'Menu and cost - Russia'!$B$3:$Q$29,MATCH(V$2,'Menu and cost - Russia'!$B$3:$Q$3,0),0)</f>
        <v>0.2</v>
      </c>
      <c r="W106" s="7">
        <f>VLOOKUP($Q106,'Menu and cost - Russia'!$B$3:$Q$29,MATCH(W$2,'Menu and cost - Russia'!$B$3:$Q$3,0),0)</f>
        <v>0</v>
      </c>
      <c r="X106" s="7">
        <f>VLOOKUP($Q106,'Menu and cost - Russia'!$B$3:$Q$29,MATCH(X$2,'Menu and cost - Russia'!$B$3:$Q$3,0),0)</f>
        <v>0</v>
      </c>
      <c r="Y106" s="7">
        <f>VLOOKUP($Q106,'Menu and cost - Russia'!$B$3:$Q$29,MATCH(Y$2,'Menu and cost - Russia'!$B$3:$Q$3,0),0)</f>
        <v>0.1</v>
      </c>
      <c r="Z106" s="7">
        <f>VLOOKUP($Q106,'Menu and cost - Russia'!$B$3:$Q$29,MATCH(Z$2,'Menu and cost - Russia'!$B$3:$Q$3,0),0)</f>
        <v>0.9</v>
      </c>
      <c r="AA106" s="7">
        <f>VLOOKUP($Q106,'Menu and cost - Russia'!$B$3:$Q$29,MATCH(AA$2,'Menu and cost - Russia'!$B$3:$Q$3,0),0)</f>
        <v>0</v>
      </c>
      <c r="AB106" s="7">
        <f t="shared" si="5"/>
        <v>1</v>
      </c>
      <c r="AC106" s="9">
        <f>VLOOKUP($Q106,'Menu and cost - Russia'!$B$3:$Q$29,MATCH(AC$2,'Menu and cost - Russia'!$B$3:$Q$3,0),0)</f>
        <v>40</v>
      </c>
      <c r="AD106" s="8">
        <f>VLOOKUP($Q106,'Menu and cost - Russia'!$B$3:$Q$29,MATCH(AD$2,'Menu and cost - Russia'!$B$3:$Q$3,0),0)</f>
        <v>1.5</v>
      </c>
      <c r="AE106" s="8">
        <f>VLOOKUP($Q106,'Menu and cost - Russia'!$B$3:$Q$29,MATCH(AE$2,'Menu and cost - Russia'!$B$3:$Q$3,0),0)</f>
        <v>2.5000000000000001E-2</v>
      </c>
      <c r="AF106" s="16">
        <f>T106-U106-AE106*VLOOKUP(O106,US_City_COGS_Order_Composition[#All],MATCH("Labor Costs",$A$2:$M$2,0),0)</f>
        <v>-0.50519999999999976</v>
      </c>
      <c r="AG106" s="39">
        <f t="array" ref="AG106">IFERROR(INDEX(US_City_COGS_Order_Composition[[Appetizer]:[Beverages]],O106,MATCH(R106,$J$2:$M$2,0)),"")</f>
        <v>0.9</v>
      </c>
      <c r="AH106" s="6">
        <f t="shared" ref="AH106:AH169" si="7">IFERROR(AF106*AG106,"")</f>
        <v>-0.45467999999999981</v>
      </c>
    </row>
    <row r="107" spans="15:34" x14ac:dyDescent="0.25">
      <c r="O107" s="22">
        <v>5</v>
      </c>
      <c r="P107" s="1" t="str">
        <f>VLOOKUP(O:O,US_City_COGS_Order_Composition[#All],2,FALSE)</f>
        <v>Miami</v>
      </c>
      <c r="Q107" s="23">
        <f t="shared" si="6"/>
        <v>1</v>
      </c>
      <c r="R107" s="1" t="str">
        <f>VLOOKUP($Q107,'Menu and cost - Russia'!$B$3:$Q$29,MATCH(R$2,'Menu and cost - Russia'!$B$3:$Q$3,0),0)</f>
        <v>Appetizer</v>
      </c>
      <c r="S107" s="1" t="str">
        <f>VLOOKUP($Q107,'Menu and cost - Russia'!$B$3:$Q$29,MATCH(S$2,'Menu and cost - Russia'!$B$3:$Q$3,0),0)</f>
        <v>Salad A</v>
      </c>
      <c r="T107" s="5">
        <f>VLOOKUP($Q107,'Menu and cost - Russia'!$B$3:$Q$29,MATCH(T$2,'Menu and cost - Russia'!$B$3:$Q$3,0),0)*VLOOKUP(O107,US_City_COGS_Order_Composition[#All],MATCH("Coefficient for Price Calculation (comp. with Russia)",$A$2:$M$2,0))</f>
        <v>3.8</v>
      </c>
      <c r="U107" s="5">
        <f t="array" ref="U107">SUMPRODUCT(W107:AA107,_xlfn._xlws.FILTER(US_City_COGS_Order_Composition[[#All],[Dairy Products]:[Pantry]],US_City_COGS_Order_Composition[[#All],[ID City]]=O107))*V107</f>
        <v>2.9234000000000004</v>
      </c>
      <c r="V107" s="37">
        <f>VLOOKUP($Q107,'Menu and cost - Russia'!$B$3:$Q$29,MATCH(V$2,'Menu and cost - Russia'!$B$3:$Q$3,0),0)</f>
        <v>0.2</v>
      </c>
      <c r="W107" s="7">
        <f>VLOOKUP($Q107,'Menu and cost - Russia'!$B$3:$Q$29,MATCH(W$2,'Menu and cost - Russia'!$B$3:$Q$3,0),0)</f>
        <v>0</v>
      </c>
      <c r="X107" s="7">
        <f>VLOOKUP($Q107,'Menu and cost - Russia'!$B$3:$Q$29,MATCH(X$2,'Menu and cost - Russia'!$B$3:$Q$3,0),0)</f>
        <v>0</v>
      </c>
      <c r="Y107" s="7">
        <f>VLOOKUP($Q107,'Menu and cost - Russia'!$B$3:$Q$29,MATCH(Y$2,'Menu and cost - Russia'!$B$3:$Q$3,0),0)</f>
        <v>0.9</v>
      </c>
      <c r="Z107" s="7">
        <f>VLOOKUP($Q107,'Menu and cost - Russia'!$B$3:$Q$29,MATCH(Z$2,'Menu and cost - Russia'!$B$3:$Q$3,0),0)</f>
        <v>0</v>
      </c>
      <c r="AA107" s="7">
        <f>VLOOKUP($Q107,'Menu and cost - Russia'!$B$3:$Q$29,MATCH(AA$2,'Menu and cost - Russia'!$B$3:$Q$3,0),0)</f>
        <v>0.1</v>
      </c>
      <c r="AB107" s="7">
        <f t="shared" si="5"/>
        <v>1</v>
      </c>
      <c r="AC107" s="9">
        <f>VLOOKUP($Q107,'Menu and cost - Russia'!$B$3:$Q$29,MATCH(AC$2,'Menu and cost - Russia'!$B$3:$Q$3,0),0)</f>
        <v>20</v>
      </c>
      <c r="AD107" s="8">
        <f>VLOOKUP($Q107,'Menu and cost - Russia'!$B$3:$Q$29,MATCH(AD$2,'Menu and cost - Russia'!$B$3:$Q$3,0),0)</f>
        <v>3</v>
      </c>
      <c r="AE107" s="8">
        <f>VLOOKUP($Q107,'Menu and cost - Russia'!$B$3:$Q$29,MATCH(AE$2,'Menu and cost - Russia'!$B$3:$Q$3,0),0)</f>
        <v>0.05</v>
      </c>
      <c r="AF107" s="16">
        <f>T107-U107-AE107*VLOOKUP(O107,US_City_COGS_Order_Composition[#All],MATCH("Labor Costs",$A$2:$M$2,0),0)</f>
        <v>0.40159999999999935</v>
      </c>
      <c r="AG107" s="39">
        <f t="array" ref="AG107">IFERROR(INDEX(US_City_COGS_Order_Composition[[Appetizer]:[Beverages]],O107,MATCH(R107,$J$2:$M$2,0)),"")</f>
        <v>0.5</v>
      </c>
      <c r="AH107" s="6">
        <f t="shared" si="7"/>
        <v>0.20079999999999967</v>
      </c>
    </row>
    <row r="108" spans="15:34" x14ac:dyDescent="0.25">
      <c r="O108" s="22">
        <v>5</v>
      </c>
      <c r="P108" s="1" t="str">
        <f>VLOOKUP(O:O,US_City_COGS_Order_Composition[#All],2,FALSE)</f>
        <v>Miami</v>
      </c>
      <c r="Q108" s="23">
        <f t="shared" si="6"/>
        <v>2</v>
      </c>
      <c r="R108" s="1" t="str">
        <f>VLOOKUP($Q108,'Menu and cost - Russia'!$B$3:$Q$29,MATCH(R$2,'Menu and cost - Russia'!$B$3:$Q$3,0),0)</f>
        <v>Appetizer</v>
      </c>
      <c r="S108" s="1" t="str">
        <f>VLOOKUP($Q108,'Menu and cost - Russia'!$B$3:$Q$29,MATCH(S$2,'Menu and cost - Russia'!$B$3:$Q$3,0),0)</f>
        <v>Salad B</v>
      </c>
      <c r="T108" s="5">
        <f>VLOOKUP($Q108,'Menu and cost - Russia'!$B$3:$Q$29,MATCH(T$2,'Menu and cost - Russia'!$B$3:$Q$3,0),0)*VLOOKUP(O108,US_City_COGS_Order_Composition[#All],MATCH("Coefficient for Price Calculation (comp. with Russia)",$A$2:$M$2,0))</f>
        <v>3.8</v>
      </c>
      <c r="U108" s="5">
        <f t="array" ref="U108">SUMPRODUCT(W108:AA108,_xlfn._xlws.FILTER(US_City_COGS_Order_Composition[[#All],[Dairy Products]:[Pantry]],US_City_COGS_Order_Composition[[#All],[ID City]]=O108))*V108</f>
        <v>3.0942000000000003</v>
      </c>
      <c r="V108" s="37">
        <f>VLOOKUP($Q108,'Menu and cost - Russia'!$B$3:$Q$29,MATCH(V$2,'Menu and cost - Russia'!$B$3:$Q$3,0),0)</f>
        <v>0.2</v>
      </c>
      <c r="W108" s="7">
        <f>VLOOKUP($Q108,'Menu and cost - Russia'!$B$3:$Q$29,MATCH(W$2,'Menu and cost - Russia'!$B$3:$Q$3,0),0)</f>
        <v>0</v>
      </c>
      <c r="X108" s="7">
        <f>VLOOKUP($Q108,'Menu and cost - Russia'!$B$3:$Q$29,MATCH(X$2,'Menu and cost - Russia'!$B$3:$Q$3,0),0)</f>
        <v>0.2</v>
      </c>
      <c r="Y108" s="7">
        <f>VLOOKUP($Q108,'Menu and cost - Russia'!$B$3:$Q$29,MATCH(Y$2,'Menu and cost - Russia'!$B$3:$Q$3,0),0)</f>
        <v>0.7</v>
      </c>
      <c r="Z108" s="7">
        <f>VLOOKUP($Q108,'Menu and cost - Russia'!$B$3:$Q$29,MATCH(Z$2,'Menu and cost - Russia'!$B$3:$Q$3,0),0)</f>
        <v>0</v>
      </c>
      <c r="AA108" s="7">
        <f>VLOOKUP($Q108,'Menu and cost - Russia'!$B$3:$Q$29,MATCH(AA$2,'Menu and cost - Russia'!$B$3:$Q$3,0),0)</f>
        <v>0.1</v>
      </c>
      <c r="AB108" s="7">
        <f t="shared" si="5"/>
        <v>0.99999999999999989</v>
      </c>
      <c r="AC108" s="9">
        <f>VLOOKUP($Q108,'Menu and cost - Russia'!$B$3:$Q$29,MATCH(AC$2,'Menu and cost - Russia'!$B$3:$Q$3,0),0)</f>
        <v>20</v>
      </c>
      <c r="AD108" s="8">
        <f>VLOOKUP($Q108,'Menu and cost - Russia'!$B$3:$Q$29,MATCH(AD$2,'Menu and cost - Russia'!$B$3:$Q$3,0),0)</f>
        <v>3</v>
      </c>
      <c r="AE108" s="8">
        <f>VLOOKUP($Q108,'Menu and cost - Russia'!$B$3:$Q$29,MATCH(AE$2,'Menu and cost - Russia'!$B$3:$Q$3,0),0)</f>
        <v>0.05</v>
      </c>
      <c r="AF108" s="16">
        <f>T108-U108-AE108*VLOOKUP(O108,US_City_COGS_Order_Composition[#All],MATCH("Labor Costs",$A$2:$M$2,0),0)</f>
        <v>0.23079999999999951</v>
      </c>
      <c r="AG108" s="39">
        <f t="array" ref="AG108">IFERROR(INDEX(US_City_COGS_Order_Composition[[Appetizer]:[Beverages]],O108,MATCH(R108,$J$2:$M$2,0)),"")</f>
        <v>0.5</v>
      </c>
      <c r="AH108" s="6">
        <f t="shared" si="7"/>
        <v>0.11539999999999975</v>
      </c>
    </row>
    <row r="109" spans="15:34" x14ac:dyDescent="0.25">
      <c r="O109" s="22">
        <v>5</v>
      </c>
      <c r="P109" s="1" t="str">
        <f>VLOOKUP(O:O,US_City_COGS_Order_Composition[#All],2,FALSE)</f>
        <v>Miami</v>
      </c>
      <c r="Q109" s="23">
        <f t="shared" si="6"/>
        <v>3</v>
      </c>
      <c r="R109" s="1" t="str">
        <f>VLOOKUP($Q109,'Menu and cost - Russia'!$B$3:$Q$29,MATCH(R$2,'Menu and cost - Russia'!$B$3:$Q$3,0),0)</f>
        <v>Appetizer</v>
      </c>
      <c r="S109" s="1" t="str">
        <f>VLOOKUP($Q109,'Menu and cost - Russia'!$B$3:$Q$29,MATCH(S$2,'Menu and cost - Russia'!$B$3:$Q$3,0),0)</f>
        <v>Salad C</v>
      </c>
      <c r="T109" s="5">
        <f>VLOOKUP($Q109,'Menu and cost - Russia'!$B$3:$Q$29,MATCH(T$2,'Menu and cost - Russia'!$B$3:$Q$3,0),0)*VLOOKUP(O109,US_City_COGS_Order_Composition[#All],MATCH("Coefficient for Price Calculation (comp. with Russia)",$A$2:$M$2,0))</f>
        <v>3.8</v>
      </c>
      <c r="U109" s="5">
        <f t="array" ref="U109">SUMPRODUCT(W109:AA109,_xlfn._xlws.FILTER(US_City_COGS_Order_Composition[[#All],[Dairy Products]:[Pantry]],US_City_COGS_Order_Composition[[#All],[ID City]]=O109))*V109</f>
        <v>3.3504000000000005</v>
      </c>
      <c r="V109" s="37">
        <f>VLOOKUP($Q109,'Menu and cost - Russia'!$B$3:$Q$29,MATCH(V$2,'Menu and cost - Russia'!$B$3:$Q$3,0),0)</f>
        <v>0.2</v>
      </c>
      <c r="W109" s="7">
        <f>VLOOKUP($Q109,'Menu and cost - Russia'!$B$3:$Q$29,MATCH(W$2,'Menu and cost - Russia'!$B$3:$Q$3,0),0)</f>
        <v>0</v>
      </c>
      <c r="X109" s="7">
        <f>VLOOKUP($Q109,'Menu and cost - Russia'!$B$3:$Q$29,MATCH(X$2,'Menu and cost - Russia'!$B$3:$Q$3,0),0)</f>
        <v>0.5</v>
      </c>
      <c r="Y109" s="7">
        <f>VLOOKUP($Q109,'Menu and cost - Russia'!$B$3:$Q$29,MATCH(Y$2,'Menu and cost - Russia'!$B$3:$Q$3,0),0)</f>
        <v>0.4</v>
      </c>
      <c r="Z109" s="7">
        <f>VLOOKUP($Q109,'Menu and cost - Russia'!$B$3:$Q$29,MATCH(Z$2,'Menu and cost - Russia'!$B$3:$Q$3,0),0)</f>
        <v>0</v>
      </c>
      <c r="AA109" s="7">
        <f>VLOOKUP($Q109,'Menu and cost - Russia'!$B$3:$Q$29,MATCH(AA$2,'Menu and cost - Russia'!$B$3:$Q$3,0),0)</f>
        <v>0.1</v>
      </c>
      <c r="AB109" s="7">
        <f t="shared" si="5"/>
        <v>1</v>
      </c>
      <c r="AC109" s="9">
        <f>VLOOKUP($Q109,'Menu and cost - Russia'!$B$3:$Q$29,MATCH(AC$2,'Menu and cost - Russia'!$B$3:$Q$3,0),0)</f>
        <v>20</v>
      </c>
      <c r="AD109" s="8">
        <f>VLOOKUP($Q109,'Menu and cost - Russia'!$B$3:$Q$29,MATCH(AD$2,'Menu and cost - Russia'!$B$3:$Q$3,0),0)</f>
        <v>3</v>
      </c>
      <c r="AE109" s="8">
        <f>VLOOKUP($Q109,'Menu and cost - Russia'!$B$3:$Q$29,MATCH(AE$2,'Menu and cost - Russia'!$B$3:$Q$3,0),0)</f>
        <v>0.05</v>
      </c>
      <c r="AF109" s="16">
        <f>T109-U109-AE109*VLOOKUP(O109,US_City_COGS_Order_Composition[#All],MATCH("Labor Costs",$A$2:$M$2,0),0)</f>
        <v>-2.54000000000007E-2</v>
      </c>
      <c r="AG109" s="39">
        <f t="array" ref="AG109">IFERROR(INDEX(US_City_COGS_Order_Composition[[Appetizer]:[Beverages]],O109,MATCH(R109,$J$2:$M$2,0)),"")</f>
        <v>0.5</v>
      </c>
      <c r="AH109" s="6">
        <f t="shared" si="7"/>
        <v>-1.270000000000035E-2</v>
      </c>
    </row>
    <row r="110" spans="15:34" x14ac:dyDescent="0.25">
      <c r="O110" s="22">
        <v>5</v>
      </c>
      <c r="P110" s="1" t="str">
        <f>VLOOKUP(O:O,US_City_COGS_Order_Composition[#All],2,FALSE)</f>
        <v>Miami</v>
      </c>
      <c r="Q110" s="23">
        <f t="shared" si="6"/>
        <v>4</v>
      </c>
      <c r="R110" s="1" t="str">
        <f>VLOOKUP($Q110,'Menu and cost - Russia'!$B$3:$Q$29,MATCH(R$2,'Menu and cost - Russia'!$B$3:$Q$3,0),0)</f>
        <v>Appetizer</v>
      </c>
      <c r="S110" s="1" t="str">
        <f>VLOOKUP($Q110,'Menu and cost - Russia'!$B$3:$Q$29,MATCH(S$2,'Menu and cost - Russia'!$B$3:$Q$3,0),0)</f>
        <v>Soup A</v>
      </c>
      <c r="T110" s="5">
        <f>VLOOKUP($Q110,'Menu and cost - Russia'!$B$3:$Q$29,MATCH(T$2,'Menu and cost - Russia'!$B$3:$Q$3,0),0)*VLOOKUP(O110,US_City_COGS_Order_Composition[#All],MATCH("Coefficient for Price Calculation (comp. with Russia)",$A$2:$M$2,0))</f>
        <v>2.5333333333333332</v>
      </c>
      <c r="U110" s="5">
        <f t="array" ref="U110">SUMPRODUCT(W110:AA110,_xlfn._xlws.FILTER(US_City_COGS_Order_Composition[[#All],[Dairy Products]:[Pantry]],US_City_COGS_Order_Composition[[#All],[ID City]]=O110))*V110</f>
        <v>2.4140000000000001</v>
      </c>
      <c r="V110" s="37">
        <f>VLOOKUP($Q110,'Menu and cost - Russia'!$B$3:$Q$29,MATCH(V$2,'Menu and cost - Russia'!$B$3:$Q$3,0),0)</f>
        <v>0.2</v>
      </c>
      <c r="W110" s="7">
        <f>VLOOKUP($Q110,'Menu and cost - Russia'!$B$3:$Q$29,MATCH(W$2,'Menu and cost - Russia'!$B$3:$Q$3,0),0)</f>
        <v>0.1</v>
      </c>
      <c r="X110" s="7">
        <f>VLOOKUP($Q110,'Menu and cost - Russia'!$B$3:$Q$29,MATCH(X$2,'Menu and cost - Russia'!$B$3:$Q$3,0),0)</f>
        <v>0</v>
      </c>
      <c r="Y110" s="7">
        <f>VLOOKUP($Q110,'Menu and cost - Russia'!$B$3:$Q$29,MATCH(Y$2,'Menu and cost - Russia'!$B$3:$Q$3,0),0)</f>
        <v>0.4</v>
      </c>
      <c r="Z110" s="7">
        <f>VLOOKUP($Q110,'Menu and cost - Russia'!$B$3:$Q$29,MATCH(Z$2,'Menu and cost - Russia'!$B$3:$Q$3,0),0)</f>
        <v>0.1</v>
      </c>
      <c r="AA110" s="7">
        <f>VLOOKUP($Q110,'Menu and cost - Russia'!$B$3:$Q$29,MATCH(AA$2,'Menu and cost - Russia'!$B$3:$Q$3,0),0)</f>
        <v>0.4</v>
      </c>
      <c r="AB110" s="7">
        <f t="shared" si="5"/>
        <v>1</v>
      </c>
      <c r="AC110" s="9">
        <f>VLOOKUP($Q110,'Menu and cost - Russia'!$B$3:$Q$29,MATCH(AC$2,'Menu and cost - Russia'!$B$3:$Q$3,0),0)</f>
        <v>60</v>
      </c>
      <c r="AD110" s="8">
        <f>VLOOKUP($Q110,'Menu and cost - Russia'!$B$3:$Q$29,MATCH(AD$2,'Menu and cost - Russia'!$B$3:$Q$3,0),0)</f>
        <v>1</v>
      </c>
      <c r="AE110" s="8">
        <f>VLOOKUP($Q110,'Menu and cost - Russia'!$B$3:$Q$29,MATCH(AE$2,'Menu and cost - Russia'!$B$3:$Q$3,0),0)</f>
        <v>1.6666666666666666E-2</v>
      </c>
      <c r="AF110" s="16">
        <f>T110-U110-AE110*VLOOKUP(O110,US_City_COGS_Order_Composition[#All],MATCH("Labor Costs",$A$2:$M$2,0),0)</f>
        <v>-3.9000000000000257E-2</v>
      </c>
      <c r="AG110" s="39">
        <f t="array" ref="AG110">IFERROR(INDEX(US_City_COGS_Order_Composition[[Appetizer]:[Beverages]],O110,MATCH(R110,$J$2:$M$2,0)),"")</f>
        <v>0.5</v>
      </c>
      <c r="AH110" s="6">
        <f t="shared" si="7"/>
        <v>-1.9500000000000128E-2</v>
      </c>
    </row>
    <row r="111" spans="15:34" x14ac:dyDescent="0.25">
      <c r="O111" s="22">
        <v>5</v>
      </c>
      <c r="P111" s="1" t="str">
        <f>VLOOKUP(O:O,US_City_COGS_Order_Composition[#All],2,FALSE)</f>
        <v>Miami</v>
      </c>
      <c r="Q111" s="23">
        <f t="shared" si="6"/>
        <v>5</v>
      </c>
      <c r="R111" s="1" t="str">
        <f>VLOOKUP($Q111,'Menu and cost - Russia'!$B$3:$Q$29,MATCH(R$2,'Menu and cost - Russia'!$B$3:$Q$3,0),0)</f>
        <v>Appetizer</v>
      </c>
      <c r="S111" s="1" t="str">
        <f>VLOOKUP($Q111,'Menu and cost - Russia'!$B$3:$Q$29,MATCH(S$2,'Menu and cost - Russia'!$B$3:$Q$3,0),0)</f>
        <v>Soup B</v>
      </c>
      <c r="T111" s="5">
        <f>VLOOKUP($Q111,'Menu and cost - Russia'!$B$3:$Q$29,MATCH(T$2,'Menu and cost - Russia'!$B$3:$Q$3,0),0)*VLOOKUP(O111,US_City_COGS_Order_Composition[#All],MATCH("Coefficient for Price Calculation (comp. with Russia)",$A$2:$M$2,0))</f>
        <v>2.5333333333333332</v>
      </c>
      <c r="U111" s="5">
        <f t="array" ref="U111">SUMPRODUCT(W111:AA111,_xlfn._xlws.FILTER(US_City_COGS_Order_Composition[[#All],[Dairy Products]:[Pantry]],US_City_COGS_Order_Composition[[#All],[ID City]]=O111))*V111</f>
        <v>2.7094000000000005</v>
      </c>
      <c r="V111" s="37">
        <f>VLOOKUP($Q111,'Menu and cost - Russia'!$B$3:$Q$29,MATCH(V$2,'Menu and cost - Russia'!$B$3:$Q$3,0),0)</f>
        <v>0.2</v>
      </c>
      <c r="W111" s="7">
        <f>VLOOKUP($Q111,'Menu and cost - Russia'!$B$3:$Q$29,MATCH(W$2,'Menu and cost - Russia'!$B$3:$Q$3,0),0)</f>
        <v>0.1</v>
      </c>
      <c r="X111" s="7">
        <f>VLOOKUP($Q111,'Menu and cost - Russia'!$B$3:$Q$29,MATCH(X$2,'Menu and cost - Russia'!$B$3:$Q$3,0),0)</f>
        <v>0.2</v>
      </c>
      <c r="Y111" s="7">
        <f>VLOOKUP($Q111,'Menu and cost - Russia'!$B$3:$Q$29,MATCH(Y$2,'Menu and cost - Russia'!$B$3:$Q$3,0),0)</f>
        <v>0.3</v>
      </c>
      <c r="Z111" s="7">
        <f>VLOOKUP($Q111,'Menu and cost - Russia'!$B$3:$Q$29,MATCH(Z$2,'Menu and cost - Russia'!$B$3:$Q$3,0),0)</f>
        <v>0.1</v>
      </c>
      <c r="AA111" s="7">
        <f>VLOOKUP($Q111,'Menu and cost - Russia'!$B$3:$Q$29,MATCH(AA$2,'Menu and cost - Russia'!$B$3:$Q$3,0),0)</f>
        <v>0.3</v>
      </c>
      <c r="AB111" s="7">
        <f t="shared" si="5"/>
        <v>1</v>
      </c>
      <c r="AC111" s="9">
        <f>VLOOKUP($Q111,'Menu and cost - Russia'!$B$3:$Q$29,MATCH(AC$2,'Menu and cost - Russia'!$B$3:$Q$3,0),0)</f>
        <v>60</v>
      </c>
      <c r="AD111" s="8">
        <f>VLOOKUP($Q111,'Menu and cost - Russia'!$B$3:$Q$29,MATCH(AD$2,'Menu and cost - Russia'!$B$3:$Q$3,0),0)</f>
        <v>1</v>
      </c>
      <c r="AE111" s="8">
        <f>VLOOKUP($Q111,'Menu and cost - Russia'!$B$3:$Q$29,MATCH(AE$2,'Menu and cost - Russia'!$B$3:$Q$3,0),0)</f>
        <v>1.6666666666666666E-2</v>
      </c>
      <c r="AF111" s="16">
        <f>T111-U111-AE111*VLOOKUP(O111,US_City_COGS_Order_Composition[#All],MATCH("Labor Costs",$A$2:$M$2,0),0)</f>
        <v>-0.33440000000000059</v>
      </c>
      <c r="AG111" s="39">
        <f t="array" ref="AG111">IFERROR(INDEX(US_City_COGS_Order_Composition[[Appetizer]:[Beverages]],O111,MATCH(R111,$J$2:$M$2,0)),"")</f>
        <v>0.5</v>
      </c>
      <c r="AH111" s="6">
        <f t="shared" si="7"/>
        <v>-0.16720000000000029</v>
      </c>
    </row>
    <row r="112" spans="15:34" x14ac:dyDescent="0.25">
      <c r="O112" s="22">
        <v>5</v>
      </c>
      <c r="P112" s="1" t="str">
        <f>VLOOKUP(O:O,US_City_COGS_Order_Composition[#All],2,FALSE)</f>
        <v>Miami</v>
      </c>
      <c r="Q112" s="23">
        <f t="shared" si="6"/>
        <v>6</v>
      </c>
      <c r="R112" s="1" t="str">
        <f>VLOOKUP($Q112,'Menu and cost - Russia'!$B$3:$Q$29,MATCH(R$2,'Menu and cost - Russia'!$B$3:$Q$3,0),0)</f>
        <v>Appetizer</v>
      </c>
      <c r="S112" s="1" t="str">
        <f>VLOOKUP($Q112,'Menu and cost - Russia'!$B$3:$Q$29,MATCH(S$2,'Menu and cost - Russia'!$B$3:$Q$3,0),0)</f>
        <v>Pirozhok A</v>
      </c>
      <c r="T112" s="5">
        <f>VLOOKUP($Q112,'Menu and cost - Russia'!$B$3:$Q$29,MATCH(T$2,'Menu and cost - Russia'!$B$3:$Q$3,0),0)*VLOOKUP(O112,US_City_COGS_Order_Composition[#All],MATCH("Coefficient for Price Calculation (comp. with Russia)",$A$2:$M$2,0))</f>
        <v>1.2666666666666666</v>
      </c>
      <c r="U112" s="5">
        <f t="array" ref="U112">SUMPRODUCT(W112:AA112,_xlfn._xlws.FILTER(US_City_COGS_Order_Composition[[#All],[Dairy Products]:[Pantry]],US_City_COGS_Order_Composition[[#All],[ID City]]=O112))*V112</f>
        <v>1.4226000000000001</v>
      </c>
      <c r="V112" s="37">
        <f>VLOOKUP($Q112,'Menu and cost - Russia'!$B$3:$Q$29,MATCH(V$2,'Menu and cost - Russia'!$B$3:$Q$3,0),0)</f>
        <v>0.1</v>
      </c>
      <c r="W112" s="7">
        <f>VLOOKUP($Q112,'Menu and cost - Russia'!$B$3:$Q$29,MATCH(W$2,'Menu and cost - Russia'!$B$3:$Q$3,0),0)</f>
        <v>0.1</v>
      </c>
      <c r="X112" s="7">
        <f>VLOOKUP($Q112,'Menu and cost - Russia'!$B$3:$Q$29,MATCH(X$2,'Menu and cost - Russia'!$B$3:$Q$3,0),0)</f>
        <v>0</v>
      </c>
      <c r="Y112" s="7">
        <f>VLOOKUP($Q112,'Menu and cost - Russia'!$B$3:$Q$29,MATCH(Y$2,'Menu and cost - Russia'!$B$3:$Q$3,0),0)</f>
        <v>0.75</v>
      </c>
      <c r="Z112" s="7">
        <f>VLOOKUP($Q112,'Menu and cost - Russia'!$B$3:$Q$29,MATCH(Z$2,'Menu and cost - Russia'!$B$3:$Q$3,0),0)</f>
        <v>0.05</v>
      </c>
      <c r="AA112" s="7">
        <f>VLOOKUP($Q112,'Menu and cost - Russia'!$B$3:$Q$29,MATCH(AA$2,'Menu and cost - Russia'!$B$3:$Q$3,0),0)</f>
        <v>0.1</v>
      </c>
      <c r="AB112" s="7">
        <f t="shared" si="5"/>
        <v>1</v>
      </c>
      <c r="AC112" s="9">
        <f>VLOOKUP($Q112,'Menu and cost - Russia'!$B$3:$Q$29,MATCH(AC$2,'Menu and cost - Russia'!$B$3:$Q$3,0),0)</f>
        <v>30</v>
      </c>
      <c r="AD112" s="8">
        <f>VLOOKUP($Q112,'Menu and cost - Russia'!$B$3:$Q$29,MATCH(AD$2,'Menu and cost - Russia'!$B$3:$Q$3,0),0)</f>
        <v>2</v>
      </c>
      <c r="AE112" s="8">
        <f>VLOOKUP($Q112,'Menu and cost - Russia'!$B$3:$Q$29,MATCH(AE$2,'Menu and cost - Russia'!$B$3:$Q$3,0),0)</f>
        <v>3.3333333333333333E-2</v>
      </c>
      <c r="AF112" s="16">
        <f>T112-U112-AE112*VLOOKUP(O112,US_City_COGS_Order_Composition[#All],MATCH("Labor Costs",$A$2:$M$2,0),0)</f>
        <v>-0.47260000000000013</v>
      </c>
      <c r="AG112" s="39">
        <f t="array" ref="AG112">IFERROR(INDEX(US_City_COGS_Order_Composition[[Appetizer]:[Beverages]],O112,MATCH(R112,$J$2:$M$2,0)),"")</f>
        <v>0.5</v>
      </c>
      <c r="AH112" s="6">
        <f t="shared" si="7"/>
        <v>-0.23630000000000007</v>
      </c>
    </row>
    <row r="113" spans="15:34" x14ac:dyDescent="0.25">
      <c r="O113" s="22">
        <v>5</v>
      </c>
      <c r="P113" s="1" t="str">
        <f>VLOOKUP(O:O,US_City_COGS_Order_Composition[#All],2,FALSE)</f>
        <v>Miami</v>
      </c>
      <c r="Q113" s="23">
        <f t="shared" si="6"/>
        <v>7</v>
      </c>
      <c r="R113" s="1" t="str">
        <f>VLOOKUP($Q113,'Menu and cost - Russia'!$B$3:$Q$29,MATCH(R$2,'Menu and cost - Russia'!$B$3:$Q$3,0),0)</f>
        <v>Appetizer</v>
      </c>
      <c r="S113" s="1" t="str">
        <f>VLOOKUP($Q113,'Menu and cost - Russia'!$B$3:$Q$29,MATCH(S$2,'Menu and cost - Russia'!$B$3:$Q$3,0),0)</f>
        <v>Pirozhok B</v>
      </c>
      <c r="T113" s="5">
        <f>VLOOKUP($Q113,'Menu and cost - Russia'!$B$3:$Q$29,MATCH(T$2,'Menu and cost - Russia'!$B$3:$Q$3,0),0)*VLOOKUP(O113,US_City_COGS_Order_Composition[#All],MATCH("Coefficient for Price Calculation (comp. with Russia)",$A$2:$M$2,0))</f>
        <v>1.2666666666666666</v>
      </c>
      <c r="U113" s="5">
        <f t="array" ref="U113">SUMPRODUCT(W113:AA113,_xlfn._xlws.FILTER(US_City_COGS_Order_Composition[[#All],[Dairy Products]:[Pantry]],US_City_COGS_Order_Composition[[#All],[ID City]]=O113))*V113</f>
        <v>1.6361000000000001</v>
      </c>
      <c r="V113" s="37">
        <f>VLOOKUP($Q113,'Menu and cost - Russia'!$B$3:$Q$29,MATCH(V$2,'Menu and cost - Russia'!$B$3:$Q$3,0),0)</f>
        <v>0.1</v>
      </c>
      <c r="W113" s="7">
        <f>VLOOKUP($Q113,'Menu and cost - Russia'!$B$3:$Q$29,MATCH(W$2,'Menu and cost - Russia'!$B$3:$Q$3,0),0)</f>
        <v>0.1</v>
      </c>
      <c r="X113" s="7">
        <f>VLOOKUP($Q113,'Menu and cost - Russia'!$B$3:$Q$29,MATCH(X$2,'Menu and cost - Russia'!$B$3:$Q$3,0),0)</f>
        <v>0.5</v>
      </c>
      <c r="Y113" s="7">
        <f>VLOOKUP($Q113,'Menu and cost - Russia'!$B$3:$Q$29,MATCH(Y$2,'Menu and cost - Russia'!$B$3:$Q$3,0),0)</f>
        <v>0.25</v>
      </c>
      <c r="Z113" s="7">
        <f>VLOOKUP($Q113,'Menu and cost - Russia'!$B$3:$Q$29,MATCH(Z$2,'Menu and cost - Russia'!$B$3:$Q$3,0),0)</f>
        <v>0.05</v>
      </c>
      <c r="AA113" s="7">
        <f>VLOOKUP($Q113,'Menu and cost - Russia'!$B$3:$Q$29,MATCH(AA$2,'Menu and cost - Russia'!$B$3:$Q$3,0),0)</f>
        <v>0.1</v>
      </c>
      <c r="AB113" s="7">
        <f t="shared" si="5"/>
        <v>1</v>
      </c>
      <c r="AC113" s="9">
        <f>VLOOKUP($Q113,'Menu and cost - Russia'!$B$3:$Q$29,MATCH(AC$2,'Menu and cost - Russia'!$B$3:$Q$3,0),0)</f>
        <v>30</v>
      </c>
      <c r="AD113" s="8">
        <f>VLOOKUP($Q113,'Menu and cost - Russia'!$B$3:$Q$29,MATCH(AD$2,'Menu and cost - Russia'!$B$3:$Q$3,0),0)</f>
        <v>2</v>
      </c>
      <c r="AE113" s="8">
        <f>VLOOKUP($Q113,'Menu and cost - Russia'!$B$3:$Q$29,MATCH(AE$2,'Menu and cost - Russia'!$B$3:$Q$3,0),0)</f>
        <v>3.3333333333333333E-2</v>
      </c>
      <c r="AF113" s="16">
        <f>T113-U113-AE113*VLOOKUP(O113,US_City_COGS_Order_Composition[#All],MATCH("Labor Costs",$A$2:$M$2,0),0)</f>
        <v>-0.68610000000000015</v>
      </c>
      <c r="AG113" s="39">
        <f t="array" ref="AG113">IFERROR(INDEX(US_City_COGS_Order_Composition[[Appetizer]:[Beverages]],O113,MATCH(R113,$J$2:$M$2,0)),"")</f>
        <v>0.5</v>
      </c>
      <c r="AH113" s="6">
        <f t="shared" si="7"/>
        <v>-0.34305000000000008</v>
      </c>
    </row>
    <row r="114" spans="15:34" x14ac:dyDescent="0.25">
      <c r="O114" s="22">
        <v>5</v>
      </c>
      <c r="P114" s="1" t="str">
        <f>VLOOKUP(O:O,US_City_COGS_Order_Composition[#All],2,FALSE)</f>
        <v>Miami</v>
      </c>
      <c r="Q114" s="23">
        <f t="shared" si="6"/>
        <v>8</v>
      </c>
      <c r="R114" s="1" t="str">
        <f>VLOOKUP($Q114,'Menu and cost - Russia'!$B$3:$Q$29,MATCH(R$2,'Menu and cost - Russia'!$B$3:$Q$3,0),0)</f>
        <v>Entry</v>
      </c>
      <c r="S114" s="1" t="str">
        <f>VLOOKUP($Q114,'Menu and cost - Russia'!$B$3:$Q$29,MATCH(S$2,'Menu and cost - Russia'!$B$3:$Q$3,0),0)</f>
        <v>Blin A</v>
      </c>
      <c r="T114" s="5">
        <f>VLOOKUP($Q114,'Menu and cost - Russia'!$B$3:$Q$29,MATCH(T$2,'Menu and cost - Russia'!$B$3:$Q$3,0),0)*VLOOKUP(O114,US_City_COGS_Order_Composition[#All],MATCH("Coefficient for Price Calculation (comp. with Russia)",$A$2:$M$2,0))</f>
        <v>3.8</v>
      </c>
      <c r="U114" s="5">
        <f t="array" ref="U114">SUMPRODUCT(W114:AA114,_xlfn._xlws.FILTER(US_City_COGS_Order_Composition[[#All],[Dairy Products]:[Pantry]],US_City_COGS_Order_Composition[[#All],[ID City]]=O114))*V114</f>
        <v>2.8452000000000002</v>
      </c>
      <c r="V114" s="37">
        <f>VLOOKUP($Q114,'Menu and cost - Russia'!$B$3:$Q$29,MATCH(V$2,'Menu and cost - Russia'!$B$3:$Q$3,0),0)</f>
        <v>0.2</v>
      </c>
      <c r="W114" s="7">
        <f>VLOOKUP($Q114,'Menu and cost - Russia'!$B$3:$Q$29,MATCH(W$2,'Menu and cost - Russia'!$B$3:$Q$3,0),0)</f>
        <v>0.1</v>
      </c>
      <c r="X114" s="7">
        <f>VLOOKUP($Q114,'Menu and cost - Russia'!$B$3:$Q$29,MATCH(X$2,'Menu and cost - Russia'!$B$3:$Q$3,0),0)</f>
        <v>0</v>
      </c>
      <c r="Y114" s="7">
        <f>VLOOKUP($Q114,'Menu and cost - Russia'!$B$3:$Q$29,MATCH(Y$2,'Menu and cost - Russia'!$B$3:$Q$3,0),0)</f>
        <v>0.75</v>
      </c>
      <c r="Z114" s="7">
        <f>VLOOKUP($Q114,'Menu and cost - Russia'!$B$3:$Q$29,MATCH(Z$2,'Menu and cost - Russia'!$B$3:$Q$3,0),0)</f>
        <v>0.05</v>
      </c>
      <c r="AA114" s="7">
        <f>VLOOKUP($Q114,'Menu and cost - Russia'!$B$3:$Q$29,MATCH(AA$2,'Menu and cost - Russia'!$B$3:$Q$3,0),0)</f>
        <v>0.1</v>
      </c>
      <c r="AB114" s="7">
        <f t="shared" si="5"/>
        <v>1</v>
      </c>
      <c r="AC114" s="9">
        <f>VLOOKUP($Q114,'Menu and cost - Russia'!$B$3:$Q$29,MATCH(AC$2,'Menu and cost - Russia'!$B$3:$Q$3,0),0)</f>
        <v>15</v>
      </c>
      <c r="AD114" s="8">
        <f>VLOOKUP($Q114,'Menu and cost - Russia'!$B$3:$Q$29,MATCH(AD$2,'Menu and cost - Russia'!$B$3:$Q$3,0),0)</f>
        <v>4</v>
      </c>
      <c r="AE114" s="8">
        <f>VLOOKUP($Q114,'Menu and cost - Russia'!$B$3:$Q$29,MATCH(AE$2,'Menu and cost - Russia'!$B$3:$Q$3,0),0)</f>
        <v>6.6666666666666666E-2</v>
      </c>
      <c r="AF114" s="16">
        <f>T114-U114-AE114*VLOOKUP(O114,US_City_COGS_Order_Composition[#All],MATCH("Labor Costs",$A$2:$M$2,0),0)</f>
        <v>0.32146666666666635</v>
      </c>
      <c r="AG114" s="39">
        <f t="array" ref="AG114">IFERROR(INDEX(US_City_COGS_Order_Composition[[Appetizer]:[Beverages]],O114,MATCH(R114,$J$2:$M$2,0)),"")</f>
        <v>0.85</v>
      </c>
      <c r="AH114" s="6">
        <f t="shared" si="7"/>
        <v>0.27324666666666636</v>
      </c>
    </row>
    <row r="115" spans="15:34" x14ac:dyDescent="0.25">
      <c r="O115" s="22">
        <v>5</v>
      </c>
      <c r="P115" s="1" t="str">
        <f>VLOOKUP(O:O,US_City_COGS_Order_Composition[#All],2,FALSE)</f>
        <v>Miami</v>
      </c>
      <c r="Q115" s="23">
        <f t="shared" si="6"/>
        <v>9</v>
      </c>
      <c r="R115" s="1" t="str">
        <f>VLOOKUP($Q115,'Menu and cost - Russia'!$B$3:$Q$29,MATCH(R$2,'Menu and cost - Russia'!$B$3:$Q$3,0),0)</f>
        <v>Entry</v>
      </c>
      <c r="S115" s="1" t="str">
        <f>VLOOKUP($Q115,'Menu and cost - Russia'!$B$3:$Q$29,MATCH(S$2,'Menu and cost - Russia'!$B$3:$Q$3,0),0)</f>
        <v>Blin B</v>
      </c>
      <c r="T115" s="5">
        <f>VLOOKUP($Q115,'Menu and cost - Russia'!$B$3:$Q$29,MATCH(T$2,'Menu and cost - Russia'!$B$3:$Q$3,0),0)*VLOOKUP(O115,US_City_COGS_Order_Composition[#All],MATCH("Coefficient for Price Calculation (comp. with Russia)",$A$2:$M$2,0))</f>
        <v>3.8</v>
      </c>
      <c r="U115" s="5">
        <f t="array" ref="U115">SUMPRODUCT(W115:AA115,_xlfn._xlws.FILTER(US_City_COGS_Order_Composition[[#All],[Dairy Products]:[Pantry]],US_City_COGS_Order_Composition[[#All],[ID City]]=O115))*V115</f>
        <v>4.2054</v>
      </c>
      <c r="V115" s="37">
        <f>VLOOKUP($Q115,'Menu and cost - Russia'!$B$3:$Q$29,MATCH(V$2,'Menu and cost - Russia'!$B$3:$Q$3,0),0)</f>
        <v>0.3</v>
      </c>
      <c r="W115" s="7">
        <f>VLOOKUP($Q115,'Menu and cost - Russia'!$B$3:$Q$29,MATCH(W$2,'Menu and cost - Russia'!$B$3:$Q$3,0),0)</f>
        <v>0.3</v>
      </c>
      <c r="X115" s="7">
        <f>VLOOKUP($Q115,'Menu and cost - Russia'!$B$3:$Q$29,MATCH(X$2,'Menu and cost - Russia'!$B$3:$Q$3,0),0)</f>
        <v>0</v>
      </c>
      <c r="Y115" s="7">
        <f>VLOOKUP($Q115,'Menu and cost - Russia'!$B$3:$Q$29,MATCH(Y$2,'Menu and cost - Russia'!$B$3:$Q$3,0),0)</f>
        <v>0.55000000000000004</v>
      </c>
      <c r="Z115" s="7">
        <f>VLOOKUP($Q115,'Menu and cost - Russia'!$B$3:$Q$29,MATCH(Z$2,'Menu and cost - Russia'!$B$3:$Q$3,0),0)</f>
        <v>0.05</v>
      </c>
      <c r="AA115" s="7">
        <f>VLOOKUP($Q115,'Menu and cost - Russia'!$B$3:$Q$29,MATCH(AA$2,'Menu and cost - Russia'!$B$3:$Q$3,0),0)</f>
        <v>0.1</v>
      </c>
      <c r="AB115" s="7">
        <f t="shared" si="5"/>
        <v>1.0000000000000002</v>
      </c>
      <c r="AC115" s="9">
        <f>VLOOKUP($Q115,'Menu and cost - Russia'!$B$3:$Q$29,MATCH(AC$2,'Menu and cost - Russia'!$B$3:$Q$3,0),0)</f>
        <v>15</v>
      </c>
      <c r="AD115" s="8">
        <f>VLOOKUP($Q115,'Menu and cost - Russia'!$B$3:$Q$29,MATCH(AD$2,'Menu and cost - Russia'!$B$3:$Q$3,0),0)</f>
        <v>4</v>
      </c>
      <c r="AE115" s="8">
        <f>VLOOKUP($Q115,'Menu and cost - Russia'!$B$3:$Q$29,MATCH(AE$2,'Menu and cost - Russia'!$B$3:$Q$3,0),0)</f>
        <v>6.6666666666666666E-2</v>
      </c>
      <c r="AF115" s="16">
        <f>T115-U115-AE115*VLOOKUP(O115,US_City_COGS_Order_Composition[#All],MATCH("Labor Costs",$A$2:$M$2,0),0)</f>
        <v>-1.0387333333333335</v>
      </c>
      <c r="AG115" s="39">
        <f t="array" ref="AG115">IFERROR(INDEX(US_City_COGS_Order_Composition[[Appetizer]:[Beverages]],O115,MATCH(R115,$J$2:$M$2,0)),"")</f>
        <v>0.85</v>
      </c>
      <c r="AH115" s="6">
        <f t="shared" si="7"/>
        <v>-0.8829233333333335</v>
      </c>
    </row>
    <row r="116" spans="15:34" x14ac:dyDescent="0.25">
      <c r="O116" s="22">
        <v>5</v>
      </c>
      <c r="P116" s="1" t="str">
        <f>VLOOKUP(O:O,US_City_COGS_Order_Composition[#All],2,FALSE)</f>
        <v>Miami</v>
      </c>
      <c r="Q116" s="23">
        <f t="shared" si="6"/>
        <v>10</v>
      </c>
      <c r="R116" s="1" t="str">
        <f>VLOOKUP($Q116,'Menu and cost - Russia'!$B$3:$Q$29,MATCH(R$2,'Menu and cost - Russia'!$B$3:$Q$3,0),0)</f>
        <v>Entry</v>
      </c>
      <c r="S116" s="1" t="str">
        <f>VLOOKUP($Q116,'Menu and cost - Russia'!$B$3:$Q$29,MATCH(S$2,'Menu and cost - Russia'!$B$3:$Q$3,0),0)</f>
        <v>Blin C</v>
      </c>
      <c r="T116" s="5">
        <f>VLOOKUP($Q116,'Menu and cost - Russia'!$B$3:$Q$29,MATCH(T$2,'Menu and cost - Russia'!$B$3:$Q$3,0),0)*VLOOKUP(O116,US_City_COGS_Order_Composition[#All],MATCH("Coefficient for Price Calculation (comp. with Russia)",$A$2:$M$2,0))</f>
        <v>3.8</v>
      </c>
      <c r="U116" s="5">
        <f t="array" ref="U116">SUMPRODUCT(W116:AA116,_xlfn._xlws.FILTER(US_City_COGS_Order_Composition[[#All],[Dairy Products]:[Pantry]],US_City_COGS_Order_Composition[[#All],[ID City]]=O116))*V116</f>
        <v>4.58805</v>
      </c>
      <c r="V116" s="37">
        <f>VLOOKUP($Q116,'Menu and cost - Russia'!$B$3:$Q$29,MATCH(V$2,'Menu and cost - Russia'!$B$3:$Q$3,0),0)</f>
        <v>0.3</v>
      </c>
      <c r="W116" s="7">
        <f>VLOOKUP($Q116,'Menu and cost - Russia'!$B$3:$Q$29,MATCH(W$2,'Menu and cost - Russia'!$B$3:$Q$3,0),0)</f>
        <v>0.1</v>
      </c>
      <c r="X116" s="7">
        <f>VLOOKUP($Q116,'Menu and cost - Russia'!$B$3:$Q$29,MATCH(X$2,'Menu and cost - Russia'!$B$3:$Q$3,0),0)</f>
        <v>0.25</v>
      </c>
      <c r="Y116" s="7">
        <f>VLOOKUP($Q116,'Menu and cost - Russia'!$B$3:$Q$29,MATCH(Y$2,'Menu and cost - Russia'!$B$3:$Q$3,0),0)</f>
        <v>0.5</v>
      </c>
      <c r="Z116" s="7">
        <f>VLOOKUP($Q116,'Menu and cost - Russia'!$B$3:$Q$29,MATCH(Z$2,'Menu and cost - Russia'!$B$3:$Q$3,0),0)</f>
        <v>0.05</v>
      </c>
      <c r="AA116" s="7">
        <f>VLOOKUP($Q116,'Menu and cost - Russia'!$B$3:$Q$29,MATCH(AA$2,'Menu and cost - Russia'!$B$3:$Q$3,0),0)</f>
        <v>0.1</v>
      </c>
      <c r="AB116" s="7">
        <f t="shared" si="5"/>
        <v>1</v>
      </c>
      <c r="AC116" s="9">
        <f>VLOOKUP($Q116,'Menu and cost - Russia'!$B$3:$Q$29,MATCH(AC$2,'Menu and cost - Russia'!$B$3:$Q$3,0),0)</f>
        <v>15</v>
      </c>
      <c r="AD116" s="8">
        <f>VLOOKUP($Q116,'Menu and cost - Russia'!$B$3:$Q$29,MATCH(AD$2,'Menu and cost - Russia'!$B$3:$Q$3,0),0)</f>
        <v>4</v>
      </c>
      <c r="AE116" s="8">
        <f>VLOOKUP($Q116,'Menu and cost - Russia'!$B$3:$Q$29,MATCH(AE$2,'Menu and cost - Russia'!$B$3:$Q$3,0),0)</f>
        <v>6.6666666666666666E-2</v>
      </c>
      <c r="AF116" s="16">
        <f>T116-U116-AE116*VLOOKUP(O116,US_City_COGS_Order_Composition[#All],MATCH("Labor Costs",$A$2:$M$2,0),0)</f>
        <v>-1.4213833333333334</v>
      </c>
      <c r="AG116" s="39">
        <f t="array" ref="AG116">IFERROR(INDEX(US_City_COGS_Order_Composition[[Appetizer]:[Beverages]],O116,MATCH(R116,$J$2:$M$2,0)),"")</f>
        <v>0.85</v>
      </c>
      <c r="AH116" s="6">
        <f t="shared" si="7"/>
        <v>-1.2081758333333334</v>
      </c>
    </row>
    <row r="117" spans="15:34" x14ac:dyDescent="0.25">
      <c r="O117" s="22">
        <v>5</v>
      </c>
      <c r="P117" s="1" t="str">
        <f>VLOOKUP(O:O,US_City_COGS_Order_Composition[#All],2,FALSE)</f>
        <v>Miami</v>
      </c>
      <c r="Q117" s="23">
        <f t="shared" si="6"/>
        <v>11</v>
      </c>
      <c r="R117" s="1" t="str">
        <f>VLOOKUP($Q117,'Menu and cost - Russia'!$B$3:$Q$29,MATCH(R$2,'Menu and cost - Russia'!$B$3:$Q$3,0),0)</f>
        <v>Entry</v>
      </c>
      <c r="S117" s="1" t="str">
        <f>VLOOKUP($Q117,'Menu and cost - Russia'!$B$3:$Q$29,MATCH(S$2,'Menu and cost - Russia'!$B$3:$Q$3,0),0)</f>
        <v>Blin D</v>
      </c>
      <c r="T117" s="5">
        <f>VLOOKUP($Q117,'Menu and cost - Russia'!$B$3:$Q$29,MATCH(T$2,'Menu and cost - Russia'!$B$3:$Q$3,0),0)*VLOOKUP(O117,US_City_COGS_Order_Composition[#All],MATCH("Coefficient for Price Calculation (comp. with Russia)",$A$2:$M$2,0))</f>
        <v>3.8</v>
      </c>
      <c r="U117" s="5">
        <f t="array" ref="U117">SUMPRODUCT(W117:AA117,_xlfn._xlws.FILTER(US_City_COGS_Order_Composition[[#All],[Dairy Products]:[Pantry]],US_City_COGS_Order_Composition[[#All],[ID City]]=O117))*V117</f>
        <v>3.1660000000000004</v>
      </c>
      <c r="V117" s="37">
        <f>VLOOKUP($Q117,'Menu and cost - Russia'!$B$3:$Q$29,MATCH(V$2,'Menu and cost - Russia'!$B$3:$Q$3,0),0)</f>
        <v>0.2</v>
      </c>
      <c r="W117" s="7">
        <f>VLOOKUP($Q117,'Menu and cost - Russia'!$B$3:$Q$29,MATCH(W$2,'Menu and cost - Russia'!$B$3:$Q$3,0),0)</f>
        <v>0.2</v>
      </c>
      <c r="X117" s="7">
        <f>VLOOKUP($Q117,'Menu and cost - Russia'!$B$3:$Q$29,MATCH(X$2,'Menu and cost - Russia'!$B$3:$Q$3,0),0)</f>
        <v>0.4</v>
      </c>
      <c r="Y117" s="7">
        <f>VLOOKUP($Q117,'Menu and cost - Russia'!$B$3:$Q$29,MATCH(Y$2,'Menu and cost - Russia'!$B$3:$Q$3,0),0)</f>
        <v>0.25</v>
      </c>
      <c r="Z117" s="7">
        <f>VLOOKUP($Q117,'Menu and cost - Russia'!$B$3:$Q$29,MATCH(Z$2,'Menu and cost - Russia'!$B$3:$Q$3,0),0)</f>
        <v>0.05</v>
      </c>
      <c r="AA117" s="7">
        <f>VLOOKUP($Q117,'Menu and cost - Russia'!$B$3:$Q$29,MATCH(AA$2,'Menu and cost - Russia'!$B$3:$Q$3,0),0)</f>
        <v>0.1</v>
      </c>
      <c r="AB117" s="7">
        <f t="shared" si="5"/>
        <v>1.0000000000000002</v>
      </c>
      <c r="AC117" s="9">
        <f>VLOOKUP($Q117,'Menu and cost - Russia'!$B$3:$Q$29,MATCH(AC$2,'Menu and cost - Russia'!$B$3:$Q$3,0),0)</f>
        <v>10</v>
      </c>
      <c r="AD117" s="8">
        <f>VLOOKUP($Q117,'Menu and cost - Russia'!$B$3:$Q$29,MATCH(AD$2,'Menu and cost - Russia'!$B$3:$Q$3,0),0)</f>
        <v>6</v>
      </c>
      <c r="AE117" s="8">
        <f>VLOOKUP($Q117,'Menu and cost - Russia'!$B$3:$Q$29,MATCH(AE$2,'Menu and cost - Russia'!$B$3:$Q$3,0),0)</f>
        <v>0.1</v>
      </c>
      <c r="AF117" s="16">
        <f>T117-U117-AE117*VLOOKUP(O117,US_City_COGS_Order_Composition[#All],MATCH("Labor Costs",$A$2:$M$2,0),0)</f>
        <v>-0.31600000000000061</v>
      </c>
      <c r="AG117" s="39">
        <f t="array" ref="AG117">IFERROR(INDEX(US_City_COGS_Order_Composition[[Appetizer]:[Beverages]],O117,MATCH(R117,$J$2:$M$2,0)),"")</f>
        <v>0.85</v>
      </c>
      <c r="AH117" s="6">
        <f t="shared" si="7"/>
        <v>-0.26860000000000051</v>
      </c>
    </row>
    <row r="118" spans="15:34" x14ac:dyDescent="0.25">
      <c r="O118" s="22">
        <v>5</v>
      </c>
      <c r="P118" s="1" t="str">
        <f>VLOOKUP(O:O,US_City_COGS_Order_Composition[#All],2,FALSE)</f>
        <v>Miami</v>
      </c>
      <c r="Q118" s="23">
        <f t="shared" si="6"/>
        <v>12</v>
      </c>
      <c r="R118" s="1" t="str">
        <f>VLOOKUP($Q118,'Menu and cost - Russia'!$B$3:$Q$29,MATCH(R$2,'Menu and cost - Russia'!$B$3:$Q$3,0),0)</f>
        <v>Entry</v>
      </c>
      <c r="S118" s="1" t="str">
        <f>VLOOKUP($Q118,'Menu and cost - Russia'!$B$3:$Q$29,MATCH(S$2,'Menu and cost - Russia'!$B$3:$Q$3,0),0)</f>
        <v>Blin E</v>
      </c>
      <c r="T118" s="5">
        <f>VLOOKUP($Q118,'Menu and cost - Russia'!$B$3:$Q$29,MATCH(T$2,'Menu and cost - Russia'!$B$3:$Q$3,0),0)*VLOOKUP(O118,US_City_COGS_Order_Composition[#All],MATCH("Coefficient for Price Calculation (comp. with Russia)",$A$2:$M$2,0))</f>
        <v>5.0666666666666664</v>
      </c>
      <c r="U118" s="5">
        <f t="array" ref="U118">SUMPRODUCT(W118:AA118,_xlfn._xlws.FILTER(US_City_COGS_Order_Composition[[#All],[Dairy Products]:[Pantry]],US_City_COGS_Order_Composition[[#All],[ID City]]=O118))*V118</f>
        <v>5.0052000000000003</v>
      </c>
      <c r="V118" s="37">
        <f>VLOOKUP($Q118,'Menu and cost - Russia'!$B$3:$Q$29,MATCH(V$2,'Menu and cost - Russia'!$B$3:$Q$3,0),0)</f>
        <v>0.3</v>
      </c>
      <c r="W118" s="7">
        <f>VLOOKUP($Q118,'Menu and cost - Russia'!$B$3:$Q$29,MATCH(W$2,'Menu and cost - Russia'!$B$3:$Q$3,0),0)</f>
        <v>0.2</v>
      </c>
      <c r="X118" s="7">
        <f>VLOOKUP($Q118,'Menu and cost - Russia'!$B$3:$Q$29,MATCH(X$2,'Menu and cost - Russia'!$B$3:$Q$3,0),0)</f>
        <v>0.6</v>
      </c>
      <c r="Y118" s="7">
        <f>VLOOKUP($Q118,'Menu and cost - Russia'!$B$3:$Q$29,MATCH(Y$2,'Menu and cost - Russia'!$B$3:$Q$3,0),0)</f>
        <v>0.05</v>
      </c>
      <c r="Z118" s="7">
        <f>VLOOKUP($Q118,'Menu and cost - Russia'!$B$3:$Q$29,MATCH(Z$2,'Menu and cost - Russia'!$B$3:$Q$3,0),0)</f>
        <v>0.05</v>
      </c>
      <c r="AA118" s="7">
        <f>VLOOKUP($Q118,'Menu and cost - Russia'!$B$3:$Q$29,MATCH(AA$2,'Menu and cost - Russia'!$B$3:$Q$3,0),0)</f>
        <v>0.1</v>
      </c>
      <c r="AB118" s="7">
        <f t="shared" si="5"/>
        <v>1.0000000000000002</v>
      </c>
      <c r="AC118" s="9">
        <f>VLOOKUP($Q118,'Menu and cost - Russia'!$B$3:$Q$29,MATCH(AC$2,'Menu and cost - Russia'!$B$3:$Q$3,0),0)</f>
        <v>10</v>
      </c>
      <c r="AD118" s="8">
        <f>VLOOKUP($Q118,'Menu and cost - Russia'!$B$3:$Q$29,MATCH(AD$2,'Menu and cost - Russia'!$B$3:$Q$3,0),0)</f>
        <v>6</v>
      </c>
      <c r="AE118" s="8">
        <f>VLOOKUP($Q118,'Menu and cost - Russia'!$B$3:$Q$29,MATCH(AE$2,'Menu and cost - Russia'!$B$3:$Q$3,0),0)</f>
        <v>0.1</v>
      </c>
      <c r="AF118" s="16">
        <f>T118-U118-AE118*VLOOKUP(O118,US_City_COGS_Order_Composition[#All],MATCH("Labor Costs",$A$2:$M$2,0),0)</f>
        <v>-0.88853333333333395</v>
      </c>
      <c r="AG118" s="39">
        <f t="array" ref="AG118">IFERROR(INDEX(US_City_COGS_Order_Composition[[Appetizer]:[Beverages]],O118,MATCH(R118,$J$2:$M$2,0)),"")</f>
        <v>0.85</v>
      </c>
      <c r="AH118" s="6">
        <f t="shared" si="7"/>
        <v>-0.75525333333333389</v>
      </c>
    </row>
    <row r="119" spans="15:34" x14ac:dyDescent="0.25">
      <c r="O119" s="22">
        <v>5</v>
      </c>
      <c r="P119" s="1" t="str">
        <f>VLOOKUP(O:O,US_City_COGS_Order_Composition[#All],2,FALSE)</f>
        <v>Miami</v>
      </c>
      <c r="Q119" s="23">
        <f t="shared" si="6"/>
        <v>13</v>
      </c>
      <c r="R119" s="1" t="str">
        <f>VLOOKUP($Q119,'Menu and cost - Russia'!$B$3:$Q$29,MATCH(R$2,'Menu and cost - Russia'!$B$3:$Q$3,0),0)</f>
        <v>Entry</v>
      </c>
      <c r="S119" s="1" t="str">
        <f>VLOOKUP($Q119,'Menu and cost - Russia'!$B$3:$Q$29,MATCH(S$2,'Menu and cost - Russia'!$B$3:$Q$3,0),0)</f>
        <v>Blin F</v>
      </c>
      <c r="T119" s="5">
        <f>VLOOKUP($Q119,'Menu and cost - Russia'!$B$3:$Q$29,MATCH(T$2,'Menu and cost - Russia'!$B$3:$Q$3,0),0)*VLOOKUP(O119,US_City_COGS_Order_Composition[#All],MATCH("Coefficient for Price Calculation (comp. with Russia)",$A$2:$M$2,0))</f>
        <v>5.0666666666666664</v>
      </c>
      <c r="U119" s="5">
        <f t="array" ref="U119">SUMPRODUCT(W119:AA119,_xlfn._xlws.FILTER(US_City_COGS_Order_Composition[[#All],[Dairy Products]:[Pantry]],US_City_COGS_Order_Composition[[#All],[ID City]]=O119))*V119</f>
        <v>4.8771000000000004</v>
      </c>
      <c r="V119" s="37">
        <f>VLOOKUP($Q119,'Menu and cost - Russia'!$B$3:$Q$29,MATCH(V$2,'Menu and cost - Russia'!$B$3:$Q$3,0),0)</f>
        <v>0.3</v>
      </c>
      <c r="W119" s="7">
        <f>VLOOKUP($Q119,'Menu and cost - Russia'!$B$3:$Q$29,MATCH(W$2,'Menu and cost - Russia'!$B$3:$Q$3,0),0)</f>
        <v>0.2</v>
      </c>
      <c r="X119" s="7">
        <f>VLOOKUP($Q119,'Menu and cost - Russia'!$B$3:$Q$29,MATCH(X$2,'Menu and cost - Russia'!$B$3:$Q$3,0),0)</f>
        <v>0.5</v>
      </c>
      <c r="Y119" s="7">
        <f>VLOOKUP($Q119,'Menu and cost - Russia'!$B$3:$Q$29,MATCH(Y$2,'Menu and cost - Russia'!$B$3:$Q$3,0),0)</f>
        <v>0.15</v>
      </c>
      <c r="Z119" s="7">
        <f>VLOOKUP($Q119,'Menu and cost - Russia'!$B$3:$Q$29,MATCH(Z$2,'Menu and cost - Russia'!$B$3:$Q$3,0),0)</f>
        <v>0.05</v>
      </c>
      <c r="AA119" s="7">
        <f>VLOOKUP($Q119,'Menu and cost - Russia'!$B$3:$Q$29,MATCH(AA$2,'Menu and cost - Russia'!$B$3:$Q$3,0),0)</f>
        <v>0.1</v>
      </c>
      <c r="AB119" s="7">
        <f t="shared" si="5"/>
        <v>1</v>
      </c>
      <c r="AC119" s="9">
        <f>VLOOKUP($Q119,'Menu and cost - Russia'!$B$3:$Q$29,MATCH(AC$2,'Menu and cost - Russia'!$B$3:$Q$3,0),0)</f>
        <v>10</v>
      </c>
      <c r="AD119" s="8">
        <f>VLOOKUP($Q119,'Menu and cost - Russia'!$B$3:$Q$29,MATCH(AD$2,'Menu and cost - Russia'!$B$3:$Q$3,0),0)</f>
        <v>6</v>
      </c>
      <c r="AE119" s="8">
        <f>VLOOKUP($Q119,'Menu and cost - Russia'!$B$3:$Q$29,MATCH(AE$2,'Menu and cost - Russia'!$B$3:$Q$3,0),0)</f>
        <v>0.1</v>
      </c>
      <c r="AF119" s="16">
        <f>T119-U119-AE119*VLOOKUP(O119,US_City_COGS_Order_Composition[#All],MATCH("Labor Costs",$A$2:$M$2,0),0)</f>
        <v>-0.76043333333333407</v>
      </c>
      <c r="AG119" s="39">
        <f t="array" ref="AG119">IFERROR(INDEX(US_City_COGS_Order_Composition[[Appetizer]:[Beverages]],O119,MATCH(R119,$J$2:$M$2,0)),"")</f>
        <v>0.85</v>
      </c>
      <c r="AH119" s="6">
        <f t="shared" si="7"/>
        <v>-0.64636833333333399</v>
      </c>
    </row>
    <row r="120" spans="15:34" x14ac:dyDescent="0.25">
      <c r="O120" s="22">
        <v>5</v>
      </c>
      <c r="P120" s="1" t="str">
        <f>VLOOKUP(O:O,US_City_COGS_Order_Composition[#All],2,FALSE)</f>
        <v>Miami</v>
      </c>
      <c r="Q120" s="23">
        <f t="shared" si="6"/>
        <v>14</v>
      </c>
      <c r="R120" s="1" t="str">
        <f>VLOOKUP($Q120,'Menu and cost - Russia'!$B$3:$Q$29,MATCH(R$2,'Menu and cost - Russia'!$B$3:$Q$3,0),0)</f>
        <v>Entry</v>
      </c>
      <c r="S120" s="1" t="str">
        <f>VLOOKUP($Q120,'Menu and cost - Russia'!$B$3:$Q$29,MATCH(S$2,'Menu and cost - Russia'!$B$3:$Q$3,0),0)</f>
        <v>Veggie Blin A</v>
      </c>
      <c r="T120" s="5">
        <f>VLOOKUP($Q120,'Menu and cost - Russia'!$B$3:$Q$29,MATCH(T$2,'Menu and cost - Russia'!$B$3:$Q$3,0),0)*VLOOKUP(O120,US_City_COGS_Order_Composition[#All],MATCH("Coefficient for Price Calculation (comp. with Russia)",$A$2:$M$2,0))</f>
        <v>3.8</v>
      </c>
      <c r="U120" s="5">
        <f t="array" ref="U120">SUMPRODUCT(W120:AA120,_xlfn._xlws.FILTER(US_City_COGS_Order_Composition[[#All],[Dairy Products]:[Pantry]],US_City_COGS_Order_Composition[[#All],[ID City]]=O120))*V120</f>
        <v>2.8452000000000002</v>
      </c>
      <c r="V120" s="37">
        <f>VLOOKUP($Q120,'Menu and cost - Russia'!$B$3:$Q$29,MATCH(V$2,'Menu and cost - Russia'!$B$3:$Q$3,0),0)</f>
        <v>0.2</v>
      </c>
      <c r="W120" s="7">
        <f>VLOOKUP($Q120,'Menu and cost - Russia'!$B$3:$Q$29,MATCH(W$2,'Menu and cost - Russia'!$B$3:$Q$3,0),0)</f>
        <v>0.1</v>
      </c>
      <c r="X120" s="7">
        <f>VLOOKUP($Q120,'Menu and cost - Russia'!$B$3:$Q$29,MATCH(X$2,'Menu and cost - Russia'!$B$3:$Q$3,0),0)</f>
        <v>0</v>
      </c>
      <c r="Y120" s="7">
        <f>VLOOKUP($Q120,'Menu and cost - Russia'!$B$3:$Q$29,MATCH(Y$2,'Menu and cost - Russia'!$B$3:$Q$3,0),0)</f>
        <v>0.75</v>
      </c>
      <c r="Z120" s="7">
        <f>VLOOKUP($Q120,'Menu and cost - Russia'!$B$3:$Q$29,MATCH(Z$2,'Menu and cost - Russia'!$B$3:$Q$3,0),0)</f>
        <v>0.05</v>
      </c>
      <c r="AA120" s="7">
        <f>VLOOKUP($Q120,'Menu and cost - Russia'!$B$3:$Q$29,MATCH(AA$2,'Menu and cost - Russia'!$B$3:$Q$3,0),0)</f>
        <v>0.1</v>
      </c>
      <c r="AB120" s="7">
        <f t="shared" si="5"/>
        <v>1</v>
      </c>
      <c r="AC120" s="9">
        <f>VLOOKUP($Q120,'Menu and cost - Russia'!$B$3:$Q$29,MATCH(AC$2,'Menu and cost - Russia'!$B$3:$Q$3,0),0)</f>
        <v>15</v>
      </c>
      <c r="AD120" s="8">
        <f>VLOOKUP($Q120,'Menu and cost - Russia'!$B$3:$Q$29,MATCH(AD$2,'Menu and cost - Russia'!$B$3:$Q$3,0),0)</f>
        <v>4</v>
      </c>
      <c r="AE120" s="8">
        <f>VLOOKUP($Q120,'Menu and cost - Russia'!$B$3:$Q$29,MATCH(AE$2,'Menu and cost - Russia'!$B$3:$Q$3,0),0)</f>
        <v>6.6666666666666666E-2</v>
      </c>
      <c r="AF120" s="16">
        <f>T120-U120-AE120*VLOOKUP(O120,US_City_COGS_Order_Composition[#All],MATCH("Labor Costs",$A$2:$M$2,0),0)</f>
        <v>0.32146666666666635</v>
      </c>
      <c r="AG120" s="39">
        <f t="array" ref="AG120">IFERROR(INDEX(US_City_COGS_Order_Composition[[Appetizer]:[Beverages]],O120,MATCH(R120,$J$2:$M$2,0)),"")</f>
        <v>0.85</v>
      </c>
      <c r="AH120" s="6">
        <f t="shared" si="7"/>
        <v>0.27324666666666636</v>
      </c>
    </row>
    <row r="121" spans="15:34" x14ac:dyDescent="0.25">
      <c r="O121" s="22">
        <v>5</v>
      </c>
      <c r="P121" s="1" t="str">
        <f>VLOOKUP(O:O,US_City_COGS_Order_Composition[#All],2,FALSE)</f>
        <v>Miami</v>
      </c>
      <c r="Q121" s="23">
        <f t="shared" si="6"/>
        <v>15</v>
      </c>
      <c r="R121" s="1" t="str">
        <f>VLOOKUP($Q121,'Menu and cost - Russia'!$B$3:$Q$29,MATCH(R$2,'Menu and cost - Russia'!$B$3:$Q$3,0),0)</f>
        <v>Entry</v>
      </c>
      <c r="S121" s="1" t="str">
        <f>VLOOKUP($Q121,'Menu and cost - Russia'!$B$3:$Q$29,MATCH(S$2,'Menu and cost - Russia'!$B$3:$Q$3,0),0)</f>
        <v>Fruit Blin B</v>
      </c>
      <c r="T121" s="5">
        <f>VLOOKUP($Q121,'Menu and cost - Russia'!$B$3:$Q$29,MATCH(T$2,'Menu and cost - Russia'!$B$3:$Q$3,0),0)*VLOOKUP(O121,US_City_COGS_Order_Composition[#All],MATCH("Coefficient for Price Calculation (comp. with Russia)",$A$2:$M$2,0))</f>
        <v>3.8</v>
      </c>
      <c r="U121" s="5">
        <f t="array" ref="U121">SUMPRODUCT(W121:AA121,_xlfn._xlws.FILTER(US_City_COGS_Order_Composition[[#All],[Dairy Products]:[Pantry]],US_City_COGS_Order_Composition[[#All],[ID City]]=O121))*V121</f>
        <v>2.8244000000000002</v>
      </c>
      <c r="V121" s="37">
        <f>VLOOKUP($Q121,'Menu and cost - Russia'!$B$3:$Q$29,MATCH(V$2,'Menu and cost - Russia'!$B$3:$Q$3,0),0)</f>
        <v>0.2</v>
      </c>
      <c r="W121" s="7">
        <f>VLOOKUP($Q121,'Menu and cost - Russia'!$B$3:$Q$29,MATCH(W$2,'Menu and cost - Russia'!$B$3:$Q$3,0),0)</f>
        <v>0.2</v>
      </c>
      <c r="X121" s="7">
        <f>VLOOKUP($Q121,'Menu and cost - Russia'!$B$3:$Q$29,MATCH(X$2,'Menu and cost - Russia'!$B$3:$Q$3,0),0)</f>
        <v>0</v>
      </c>
      <c r="Y121" s="7">
        <f>VLOOKUP($Q121,'Menu and cost - Russia'!$B$3:$Q$29,MATCH(Y$2,'Menu and cost - Russia'!$B$3:$Q$3,0),0)</f>
        <v>0.65</v>
      </c>
      <c r="Z121" s="7">
        <f>VLOOKUP($Q121,'Menu and cost - Russia'!$B$3:$Q$29,MATCH(Z$2,'Menu and cost - Russia'!$B$3:$Q$3,0),0)</f>
        <v>0.05</v>
      </c>
      <c r="AA121" s="7">
        <f>VLOOKUP($Q121,'Menu and cost - Russia'!$B$3:$Q$29,MATCH(AA$2,'Menu and cost - Russia'!$B$3:$Q$3,0),0)</f>
        <v>0.1</v>
      </c>
      <c r="AB121" s="7">
        <f t="shared" si="5"/>
        <v>1.0000000000000002</v>
      </c>
      <c r="AC121" s="9">
        <f>VLOOKUP($Q121,'Menu and cost - Russia'!$B$3:$Q$29,MATCH(AC$2,'Menu and cost - Russia'!$B$3:$Q$3,0),0)</f>
        <v>15</v>
      </c>
      <c r="AD121" s="8">
        <f>VLOOKUP($Q121,'Menu and cost - Russia'!$B$3:$Q$29,MATCH(AD$2,'Menu and cost - Russia'!$B$3:$Q$3,0),0)</f>
        <v>4</v>
      </c>
      <c r="AE121" s="8">
        <f>VLOOKUP($Q121,'Menu and cost - Russia'!$B$3:$Q$29,MATCH(AE$2,'Menu and cost - Russia'!$B$3:$Q$3,0),0)</f>
        <v>6.6666666666666666E-2</v>
      </c>
      <c r="AF121" s="16">
        <f>T121-U121-AE121*VLOOKUP(O121,US_City_COGS_Order_Composition[#All],MATCH("Labor Costs",$A$2:$M$2,0),0)</f>
        <v>0.34226666666666627</v>
      </c>
      <c r="AG121" s="39">
        <f t="array" ref="AG121">IFERROR(INDEX(US_City_COGS_Order_Composition[[Appetizer]:[Beverages]],O121,MATCH(R121,$J$2:$M$2,0)),"")</f>
        <v>0.85</v>
      </c>
      <c r="AH121" s="6">
        <f t="shared" si="7"/>
        <v>0.29092666666666633</v>
      </c>
    </row>
    <row r="122" spans="15:34" x14ac:dyDescent="0.25">
      <c r="O122" s="22">
        <v>5</v>
      </c>
      <c r="P122" s="1" t="str">
        <f>VLOOKUP(O:O,US_City_COGS_Order_Composition[#All],2,FALSE)</f>
        <v>Miami</v>
      </c>
      <c r="Q122" s="23">
        <f t="shared" si="6"/>
        <v>16</v>
      </c>
      <c r="R122" s="1" t="str">
        <f>VLOOKUP($Q122,'Menu and cost - Russia'!$B$3:$Q$29,MATCH(R$2,'Menu and cost - Russia'!$B$3:$Q$3,0),0)</f>
        <v>Entry</v>
      </c>
      <c r="S122" s="1" t="str">
        <f>VLOOKUP($Q122,'Menu and cost - Russia'!$B$3:$Q$29,MATCH(S$2,'Menu and cost - Russia'!$B$3:$Q$3,0),0)</f>
        <v>Entry A</v>
      </c>
      <c r="T122" s="5">
        <f>VLOOKUP($Q122,'Menu and cost - Russia'!$B$3:$Q$29,MATCH(T$2,'Menu and cost - Russia'!$B$3:$Q$3,0),0)*VLOOKUP(O122,US_City_COGS_Order_Composition[#All],MATCH("Coefficient for Price Calculation (comp. with Russia)",$A$2:$M$2,0))</f>
        <v>6.333333333333333</v>
      </c>
      <c r="U122" s="5">
        <f t="array" ref="U122">SUMPRODUCT(W122:AA122,_xlfn._xlws.FILTER(US_City_COGS_Order_Composition[[#All],[Dairy Products]:[Pantry]],US_City_COGS_Order_Composition[[#All],[ID City]]=O122))*V122</f>
        <v>4.6517999999999997</v>
      </c>
      <c r="V122" s="37">
        <f>VLOOKUP($Q122,'Menu and cost - Russia'!$B$3:$Q$29,MATCH(V$2,'Menu and cost - Russia'!$B$3:$Q$3,0),0)</f>
        <v>0.3</v>
      </c>
      <c r="W122" s="7">
        <f>VLOOKUP($Q122,'Menu and cost - Russia'!$B$3:$Q$29,MATCH(W$2,'Menu and cost - Russia'!$B$3:$Q$3,0),0)</f>
        <v>0</v>
      </c>
      <c r="X122" s="7">
        <f>VLOOKUP($Q122,'Menu and cost - Russia'!$B$3:$Q$29,MATCH(X$2,'Menu and cost - Russia'!$B$3:$Q$3,0),0)</f>
        <v>0.5</v>
      </c>
      <c r="Y122" s="7">
        <f>VLOOKUP($Q122,'Menu and cost - Russia'!$B$3:$Q$29,MATCH(Y$2,'Menu and cost - Russia'!$B$3:$Q$3,0),0)</f>
        <v>0.2</v>
      </c>
      <c r="Z122" s="7">
        <f>VLOOKUP($Q122,'Menu and cost - Russia'!$B$3:$Q$29,MATCH(Z$2,'Menu and cost - Russia'!$B$3:$Q$3,0),0)</f>
        <v>0</v>
      </c>
      <c r="AA122" s="7">
        <f>VLOOKUP($Q122,'Menu and cost - Russia'!$B$3:$Q$29,MATCH(AA$2,'Menu and cost - Russia'!$B$3:$Q$3,0),0)</f>
        <v>0.3</v>
      </c>
      <c r="AB122" s="7">
        <f t="shared" si="5"/>
        <v>1</v>
      </c>
      <c r="AC122" s="9">
        <f>VLOOKUP($Q122,'Menu and cost - Russia'!$B$3:$Q$29,MATCH(AC$2,'Menu and cost - Russia'!$B$3:$Q$3,0),0)</f>
        <v>10</v>
      </c>
      <c r="AD122" s="8">
        <f>VLOOKUP($Q122,'Menu and cost - Russia'!$B$3:$Q$29,MATCH(AD$2,'Menu and cost - Russia'!$B$3:$Q$3,0),0)</f>
        <v>6</v>
      </c>
      <c r="AE122" s="8">
        <f>VLOOKUP($Q122,'Menu and cost - Russia'!$B$3:$Q$29,MATCH(AE$2,'Menu and cost - Russia'!$B$3:$Q$3,0),0)</f>
        <v>0.1</v>
      </c>
      <c r="AF122" s="16">
        <f>T122-U122-AE122*VLOOKUP(O122,US_City_COGS_Order_Composition[#All],MATCH("Labor Costs",$A$2:$M$2,0),0)</f>
        <v>0.73153333333333326</v>
      </c>
      <c r="AG122" s="39">
        <f t="array" ref="AG122">IFERROR(INDEX(US_City_COGS_Order_Composition[[Appetizer]:[Beverages]],O122,MATCH(R122,$J$2:$M$2,0)),"")</f>
        <v>0.85</v>
      </c>
      <c r="AH122" s="6">
        <f t="shared" si="7"/>
        <v>0.62180333333333326</v>
      </c>
    </row>
    <row r="123" spans="15:34" x14ac:dyDescent="0.25">
      <c r="O123" s="22">
        <v>5</v>
      </c>
      <c r="P123" s="1" t="str">
        <f>VLOOKUP(O:O,US_City_COGS_Order_Composition[#All],2,FALSE)</f>
        <v>Miami</v>
      </c>
      <c r="Q123" s="23">
        <f t="shared" si="6"/>
        <v>17</v>
      </c>
      <c r="R123" s="1" t="str">
        <f>VLOOKUP($Q123,'Menu and cost - Russia'!$B$3:$Q$29,MATCH(R$2,'Menu and cost - Russia'!$B$3:$Q$3,0),0)</f>
        <v>Entry</v>
      </c>
      <c r="S123" s="1" t="str">
        <f>VLOOKUP($Q123,'Menu and cost - Russia'!$B$3:$Q$29,MATCH(S$2,'Menu and cost - Russia'!$B$3:$Q$3,0),0)</f>
        <v>Entry B</v>
      </c>
      <c r="T123" s="5">
        <f>VLOOKUP($Q123,'Menu and cost - Russia'!$B$3:$Q$29,MATCH(T$2,'Menu and cost - Russia'!$B$3:$Q$3,0),0)*VLOOKUP(O123,US_City_COGS_Order_Composition[#All],MATCH("Coefficient for Price Calculation (comp. with Russia)",$A$2:$M$2,0))</f>
        <v>6.333333333333333</v>
      </c>
      <c r="U123" s="5">
        <f t="array" ref="U123">SUMPRODUCT(W123:AA123,_xlfn._xlws.FILTER(US_City_COGS_Order_Composition[[#All],[Dairy Products]:[Pantry]],US_City_COGS_Order_Composition[[#All],[ID City]]=O123))*V123</f>
        <v>4.8075000000000001</v>
      </c>
      <c r="V123" s="37">
        <f>VLOOKUP($Q123,'Menu and cost - Russia'!$B$3:$Q$29,MATCH(V$2,'Menu and cost - Russia'!$B$3:$Q$3,0),0)</f>
        <v>0.3</v>
      </c>
      <c r="W123" s="7">
        <f>VLOOKUP($Q123,'Menu and cost - Russia'!$B$3:$Q$29,MATCH(W$2,'Menu and cost - Russia'!$B$3:$Q$3,0),0)</f>
        <v>0.1</v>
      </c>
      <c r="X123" s="7">
        <f>VLOOKUP($Q123,'Menu and cost - Russia'!$B$3:$Q$29,MATCH(X$2,'Menu and cost - Russia'!$B$3:$Q$3,0),0)</f>
        <v>0.5</v>
      </c>
      <c r="Y123" s="7">
        <f>VLOOKUP($Q123,'Menu and cost - Russia'!$B$3:$Q$29,MATCH(Y$2,'Menu and cost - Russia'!$B$3:$Q$3,0),0)</f>
        <v>0.2</v>
      </c>
      <c r="Z123" s="7">
        <f>VLOOKUP($Q123,'Menu and cost - Russia'!$B$3:$Q$29,MATCH(Z$2,'Menu and cost - Russia'!$B$3:$Q$3,0),0)</f>
        <v>0</v>
      </c>
      <c r="AA123" s="7">
        <f>VLOOKUP($Q123,'Menu and cost - Russia'!$B$3:$Q$29,MATCH(AA$2,'Menu and cost - Russia'!$B$3:$Q$3,0),0)</f>
        <v>0.2</v>
      </c>
      <c r="AB123" s="7">
        <f t="shared" si="5"/>
        <v>1</v>
      </c>
      <c r="AC123" s="9">
        <f>VLOOKUP($Q123,'Menu and cost - Russia'!$B$3:$Q$29,MATCH(AC$2,'Menu and cost - Russia'!$B$3:$Q$3,0),0)</f>
        <v>10</v>
      </c>
      <c r="AD123" s="8">
        <f>VLOOKUP($Q123,'Menu and cost - Russia'!$B$3:$Q$29,MATCH(AD$2,'Menu and cost - Russia'!$B$3:$Q$3,0),0)</f>
        <v>6</v>
      </c>
      <c r="AE123" s="8">
        <f>VLOOKUP($Q123,'Menu and cost - Russia'!$B$3:$Q$29,MATCH(AE$2,'Menu and cost - Russia'!$B$3:$Q$3,0),0)</f>
        <v>0.1</v>
      </c>
      <c r="AF123" s="16">
        <f>T123-U123-AE123*VLOOKUP(O123,US_City_COGS_Order_Composition[#All],MATCH("Labor Costs",$A$2:$M$2,0),0)</f>
        <v>0.57583333333333286</v>
      </c>
      <c r="AG123" s="39">
        <f t="array" ref="AG123">IFERROR(INDEX(US_City_COGS_Order_Composition[[Appetizer]:[Beverages]],O123,MATCH(R123,$J$2:$M$2,0)),"")</f>
        <v>0.85</v>
      </c>
      <c r="AH123" s="6">
        <f t="shared" si="7"/>
        <v>0.48945833333333294</v>
      </c>
    </row>
    <row r="124" spans="15:34" x14ac:dyDescent="0.25">
      <c r="O124" s="22">
        <v>5</v>
      </c>
      <c r="P124" s="1" t="str">
        <f>VLOOKUP(O:O,US_City_COGS_Order_Composition[#All],2,FALSE)</f>
        <v>Miami</v>
      </c>
      <c r="Q124" s="23">
        <f t="shared" si="6"/>
        <v>18</v>
      </c>
      <c r="R124" s="1" t="str">
        <f>VLOOKUP($Q124,'Menu and cost - Russia'!$B$3:$Q$29,MATCH(R$2,'Menu and cost - Russia'!$B$3:$Q$3,0),0)</f>
        <v>Dessert</v>
      </c>
      <c r="S124" s="1" t="str">
        <f>VLOOKUP($Q124,'Menu and cost - Russia'!$B$3:$Q$29,MATCH(S$2,'Menu and cost - Russia'!$B$3:$Q$3,0),0)</f>
        <v>Cake A</v>
      </c>
      <c r="T124" s="5">
        <f>VLOOKUP($Q124,'Menu and cost - Russia'!$B$3:$Q$29,MATCH(T$2,'Menu and cost - Russia'!$B$3:$Q$3,0),0)*VLOOKUP(O124,US_City_COGS_Order_Composition[#All],MATCH("Coefficient for Price Calculation (comp. with Russia)",$A$2:$M$2,0))</f>
        <v>3.8</v>
      </c>
      <c r="U124" s="5">
        <f t="array" ref="U124">SUMPRODUCT(W124:AA124,_xlfn._xlws.FILTER(US_City_COGS_Order_Composition[[#All],[Dairy Products]:[Pantry]],US_City_COGS_Order_Composition[[#All],[ID City]]=O124))*V124</f>
        <v>1.97445</v>
      </c>
      <c r="V124" s="37">
        <f>VLOOKUP($Q124,'Menu and cost - Russia'!$B$3:$Q$29,MATCH(V$2,'Menu and cost - Russia'!$B$3:$Q$3,0),0)</f>
        <v>0.15</v>
      </c>
      <c r="W124" s="7">
        <f>VLOOKUP($Q124,'Menu and cost - Russia'!$B$3:$Q$29,MATCH(W$2,'Menu and cost - Russia'!$B$3:$Q$3,0),0)</f>
        <v>0.2</v>
      </c>
      <c r="X124" s="7">
        <f>VLOOKUP($Q124,'Menu and cost - Russia'!$B$3:$Q$29,MATCH(X$2,'Menu and cost - Russia'!$B$3:$Q$3,0),0)</f>
        <v>0</v>
      </c>
      <c r="Y124" s="7">
        <f>VLOOKUP($Q124,'Menu and cost - Russia'!$B$3:$Q$29,MATCH(Y$2,'Menu and cost - Russia'!$B$3:$Q$3,0),0)</f>
        <v>0.5</v>
      </c>
      <c r="Z124" s="7">
        <f>VLOOKUP($Q124,'Menu and cost - Russia'!$B$3:$Q$29,MATCH(Z$2,'Menu and cost - Russia'!$B$3:$Q$3,0),0)</f>
        <v>0</v>
      </c>
      <c r="AA124" s="7">
        <f>VLOOKUP($Q124,'Menu and cost - Russia'!$B$3:$Q$29,MATCH(AA$2,'Menu and cost - Russia'!$B$3:$Q$3,0),0)</f>
        <v>0.3</v>
      </c>
      <c r="AB124" s="7">
        <f t="shared" si="5"/>
        <v>1</v>
      </c>
      <c r="AC124" s="9">
        <f>VLOOKUP($Q124,'Menu and cost - Russia'!$B$3:$Q$29,MATCH(AC$2,'Menu and cost - Russia'!$B$3:$Q$3,0),0)</f>
        <v>20</v>
      </c>
      <c r="AD124" s="8">
        <f>VLOOKUP($Q124,'Menu and cost - Russia'!$B$3:$Q$29,MATCH(AD$2,'Menu and cost - Russia'!$B$3:$Q$3,0),0)</f>
        <v>3</v>
      </c>
      <c r="AE124" s="8">
        <f>VLOOKUP($Q124,'Menu and cost - Russia'!$B$3:$Q$29,MATCH(AE$2,'Menu and cost - Russia'!$B$3:$Q$3,0),0)</f>
        <v>0.05</v>
      </c>
      <c r="AF124" s="16">
        <f>T124-U124-AE124*VLOOKUP(O124,US_City_COGS_Order_Composition[#All],MATCH("Labor Costs",$A$2:$M$2,0),0)</f>
        <v>1.3505499999999997</v>
      </c>
      <c r="AG124" s="39">
        <f t="array" ref="AG124">IFERROR(INDEX(US_City_COGS_Order_Composition[[Appetizer]:[Beverages]],O124,MATCH(R124,$J$2:$M$2,0)),"")</f>
        <v>0.8</v>
      </c>
      <c r="AH124" s="6">
        <f t="shared" si="7"/>
        <v>1.0804399999999998</v>
      </c>
    </row>
    <row r="125" spans="15:34" x14ac:dyDescent="0.25">
      <c r="O125" s="22">
        <v>5</v>
      </c>
      <c r="P125" s="1" t="str">
        <f>VLOOKUP(O:O,US_City_COGS_Order_Composition[#All],2,FALSE)</f>
        <v>Miami</v>
      </c>
      <c r="Q125" s="23">
        <f t="shared" si="6"/>
        <v>19</v>
      </c>
      <c r="R125" s="1" t="str">
        <f>VLOOKUP($Q125,'Menu and cost - Russia'!$B$3:$Q$29,MATCH(R$2,'Menu and cost - Russia'!$B$3:$Q$3,0),0)</f>
        <v>Dessert</v>
      </c>
      <c r="S125" s="1" t="str">
        <f>VLOOKUP($Q125,'Menu and cost - Russia'!$B$3:$Q$29,MATCH(S$2,'Menu and cost - Russia'!$B$3:$Q$3,0),0)</f>
        <v>Cake B</v>
      </c>
      <c r="T125" s="5">
        <f>VLOOKUP($Q125,'Menu and cost - Russia'!$B$3:$Q$29,MATCH(T$2,'Menu and cost - Russia'!$B$3:$Q$3,0),0)*VLOOKUP(O125,US_City_COGS_Order_Composition[#All],MATCH("Coefficient for Price Calculation (comp. with Russia)",$A$2:$M$2,0))</f>
        <v>3.8</v>
      </c>
      <c r="U125" s="5">
        <f t="array" ref="U125">SUMPRODUCT(W125:AA125,_xlfn._xlws.FILTER(US_City_COGS_Order_Composition[[#All],[Dairy Products]:[Pantry]],US_City_COGS_Order_Composition[[#All],[ID City]]=O125))*V125</f>
        <v>1.97445</v>
      </c>
      <c r="V125" s="37">
        <f>VLOOKUP($Q125,'Menu and cost - Russia'!$B$3:$Q$29,MATCH(V$2,'Menu and cost - Russia'!$B$3:$Q$3,0),0)</f>
        <v>0.15</v>
      </c>
      <c r="W125" s="7">
        <f>VLOOKUP($Q125,'Menu and cost - Russia'!$B$3:$Q$29,MATCH(W$2,'Menu and cost - Russia'!$B$3:$Q$3,0),0)</f>
        <v>0.2</v>
      </c>
      <c r="X125" s="7">
        <f>VLOOKUP($Q125,'Menu and cost - Russia'!$B$3:$Q$29,MATCH(X$2,'Menu and cost - Russia'!$B$3:$Q$3,0),0)</f>
        <v>0</v>
      </c>
      <c r="Y125" s="7">
        <f>VLOOKUP($Q125,'Menu and cost - Russia'!$B$3:$Q$29,MATCH(Y$2,'Menu and cost - Russia'!$B$3:$Q$3,0),0)</f>
        <v>0.5</v>
      </c>
      <c r="Z125" s="7">
        <f>VLOOKUP($Q125,'Menu and cost - Russia'!$B$3:$Q$29,MATCH(Z$2,'Menu and cost - Russia'!$B$3:$Q$3,0),0)</f>
        <v>0</v>
      </c>
      <c r="AA125" s="7">
        <f>VLOOKUP($Q125,'Menu and cost - Russia'!$B$3:$Q$29,MATCH(AA$2,'Menu and cost - Russia'!$B$3:$Q$3,0),0)</f>
        <v>0.3</v>
      </c>
      <c r="AB125" s="7">
        <f t="shared" si="5"/>
        <v>1</v>
      </c>
      <c r="AC125" s="9">
        <f>VLOOKUP($Q125,'Menu and cost - Russia'!$B$3:$Q$29,MATCH(AC$2,'Menu and cost - Russia'!$B$3:$Q$3,0),0)</f>
        <v>20</v>
      </c>
      <c r="AD125" s="8">
        <f>VLOOKUP($Q125,'Menu and cost - Russia'!$B$3:$Q$29,MATCH(AD$2,'Menu and cost - Russia'!$B$3:$Q$3,0),0)</f>
        <v>3</v>
      </c>
      <c r="AE125" s="8">
        <f>VLOOKUP($Q125,'Menu and cost - Russia'!$B$3:$Q$29,MATCH(AE$2,'Menu and cost - Russia'!$B$3:$Q$3,0),0)</f>
        <v>0.05</v>
      </c>
      <c r="AF125" s="16">
        <f>T125-U125-AE125*VLOOKUP(O125,US_City_COGS_Order_Composition[#All],MATCH("Labor Costs",$A$2:$M$2,0),0)</f>
        <v>1.3505499999999997</v>
      </c>
      <c r="AG125" s="39">
        <f t="array" ref="AG125">IFERROR(INDEX(US_City_COGS_Order_Composition[[Appetizer]:[Beverages]],O125,MATCH(R125,$J$2:$M$2,0)),"")</f>
        <v>0.8</v>
      </c>
      <c r="AH125" s="6">
        <f t="shared" si="7"/>
        <v>1.0804399999999998</v>
      </c>
    </row>
    <row r="126" spans="15:34" x14ac:dyDescent="0.25">
      <c r="O126" s="22">
        <v>5</v>
      </c>
      <c r="P126" s="1" t="str">
        <f>VLOOKUP(O:O,US_City_COGS_Order_Composition[#All],2,FALSE)</f>
        <v>Miami</v>
      </c>
      <c r="Q126" s="23">
        <f t="shared" si="6"/>
        <v>20</v>
      </c>
      <c r="R126" s="1" t="str">
        <f>VLOOKUP($Q126,'Menu and cost - Russia'!$B$3:$Q$29,MATCH(R$2,'Menu and cost - Russia'!$B$3:$Q$3,0),0)</f>
        <v>Dessert</v>
      </c>
      <c r="S126" s="1" t="str">
        <f>VLOOKUP($Q126,'Menu and cost - Russia'!$B$3:$Q$29,MATCH(S$2,'Menu and cost - Russia'!$B$3:$Q$3,0),0)</f>
        <v>Candy A</v>
      </c>
      <c r="T126" s="5">
        <f>VLOOKUP($Q126,'Menu and cost - Russia'!$B$3:$Q$29,MATCH(T$2,'Menu and cost - Russia'!$B$3:$Q$3,0),0)*VLOOKUP(O126,US_City_COGS_Order_Composition[#All],MATCH("Coefficient for Price Calculation (comp. with Russia)",$A$2:$M$2,0))</f>
        <v>1.9</v>
      </c>
      <c r="U126" s="5">
        <f t="array" ref="U126">SUMPRODUCT(W126:AA126,_xlfn._xlws.FILTER(US_City_COGS_Order_Composition[[#All],[Dairy Products]:[Pantry]],US_City_COGS_Order_Composition[[#All],[ID City]]=O126))*V126</f>
        <v>1.3163</v>
      </c>
      <c r="V126" s="37">
        <f>VLOOKUP($Q126,'Menu and cost - Russia'!$B$3:$Q$29,MATCH(V$2,'Menu and cost - Russia'!$B$3:$Q$3,0),0)</f>
        <v>0.1</v>
      </c>
      <c r="W126" s="7">
        <f>VLOOKUP($Q126,'Menu and cost - Russia'!$B$3:$Q$29,MATCH(W$2,'Menu and cost - Russia'!$B$3:$Q$3,0),0)</f>
        <v>0.2</v>
      </c>
      <c r="X126" s="7">
        <f>VLOOKUP($Q126,'Menu and cost - Russia'!$B$3:$Q$29,MATCH(X$2,'Menu and cost - Russia'!$B$3:$Q$3,0),0)</f>
        <v>0</v>
      </c>
      <c r="Y126" s="7">
        <f>VLOOKUP($Q126,'Menu and cost - Russia'!$B$3:$Q$29,MATCH(Y$2,'Menu and cost - Russia'!$B$3:$Q$3,0),0)</f>
        <v>0.5</v>
      </c>
      <c r="Z126" s="7">
        <f>VLOOKUP($Q126,'Menu and cost - Russia'!$B$3:$Q$29,MATCH(Z$2,'Menu and cost - Russia'!$B$3:$Q$3,0),0)</f>
        <v>0</v>
      </c>
      <c r="AA126" s="7">
        <f>VLOOKUP($Q126,'Menu and cost - Russia'!$B$3:$Q$29,MATCH(AA$2,'Menu and cost - Russia'!$B$3:$Q$3,0),0)</f>
        <v>0.3</v>
      </c>
      <c r="AB126" s="7">
        <f t="shared" si="5"/>
        <v>1</v>
      </c>
      <c r="AC126" s="9">
        <f>VLOOKUP($Q126,'Menu and cost - Russia'!$B$3:$Q$29,MATCH(AC$2,'Menu and cost - Russia'!$B$3:$Q$3,0),0)</f>
        <v>60</v>
      </c>
      <c r="AD126" s="8">
        <f>VLOOKUP($Q126,'Menu and cost - Russia'!$B$3:$Q$29,MATCH(AD$2,'Menu and cost - Russia'!$B$3:$Q$3,0),0)</f>
        <v>1</v>
      </c>
      <c r="AE126" s="8">
        <f>VLOOKUP($Q126,'Menu and cost - Russia'!$B$3:$Q$29,MATCH(AE$2,'Menu and cost - Russia'!$B$3:$Q$3,0),0)</f>
        <v>1.6666666666666666E-2</v>
      </c>
      <c r="AF126" s="16">
        <f>T126-U126-AE126*VLOOKUP(O126,US_City_COGS_Order_Composition[#All],MATCH("Labor Costs",$A$2:$M$2,0),0)</f>
        <v>0.42536666666666656</v>
      </c>
      <c r="AG126" s="39">
        <f t="array" ref="AG126">IFERROR(INDEX(US_City_COGS_Order_Composition[[Appetizer]:[Beverages]],O126,MATCH(R126,$J$2:$M$2,0)),"")</f>
        <v>0.8</v>
      </c>
      <c r="AH126" s="6">
        <f t="shared" si="7"/>
        <v>0.34029333333333328</v>
      </c>
    </row>
    <row r="127" spans="15:34" x14ac:dyDescent="0.25">
      <c r="O127" s="22">
        <v>5</v>
      </c>
      <c r="P127" s="1" t="str">
        <f>VLOOKUP(O:O,US_City_COGS_Order_Composition[#All],2,FALSE)</f>
        <v>Miami</v>
      </c>
      <c r="Q127" s="23">
        <f t="shared" si="6"/>
        <v>21</v>
      </c>
      <c r="R127" s="1" t="str">
        <f>VLOOKUP($Q127,'Menu and cost - Russia'!$B$3:$Q$29,MATCH(R$2,'Menu and cost - Russia'!$B$3:$Q$3,0),0)</f>
        <v>Beverages</v>
      </c>
      <c r="S127" s="1" t="str">
        <f>VLOOKUP($Q127,'Menu and cost - Russia'!$B$3:$Q$29,MATCH(S$2,'Menu and cost - Russia'!$B$3:$Q$3,0),0)</f>
        <v>Cold Drink A</v>
      </c>
      <c r="T127" s="5">
        <f>VLOOKUP($Q127,'Menu and cost - Russia'!$B$3:$Q$29,MATCH(T$2,'Menu and cost - Russia'!$B$3:$Q$3,0),0)*VLOOKUP(O127,US_City_COGS_Order_Composition[#All],MATCH("Coefficient for Price Calculation (comp. with Russia)",$A$2:$M$2,0))</f>
        <v>1.9</v>
      </c>
      <c r="U127" s="5">
        <f t="array" ref="U127">SUMPRODUCT(W127:AA127,_xlfn._xlws.FILTER(US_City_COGS_Order_Composition[[#All],[Dairy Products]:[Pantry]],US_City_COGS_Order_Composition[[#All],[ID City]]=O127))*V127</f>
        <v>1.9000000000000001</v>
      </c>
      <c r="V127" s="37">
        <f>VLOOKUP($Q127,'Menu and cost - Russia'!$B$3:$Q$29,MATCH(V$2,'Menu and cost - Russia'!$B$3:$Q$3,0),0)</f>
        <v>0.2</v>
      </c>
      <c r="W127" s="7">
        <f>VLOOKUP($Q127,'Menu and cost - Russia'!$B$3:$Q$29,MATCH(W$2,'Menu and cost - Russia'!$B$3:$Q$3,0),0)</f>
        <v>0</v>
      </c>
      <c r="X127" s="7">
        <f>VLOOKUP($Q127,'Menu and cost - Russia'!$B$3:$Q$29,MATCH(X$2,'Menu and cost - Russia'!$B$3:$Q$3,0),0)</f>
        <v>0</v>
      </c>
      <c r="Y127" s="7">
        <f>VLOOKUP($Q127,'Menu and cost - Russia'!$B$3:$Q$29,MATCH(Y$2,'Menu and cost - Russia'!$B$3:$Q$3,0),0)</f>
        <v>0</v>
      </c>
      <c r="Z127" s="7">
        <f>VLOOKUP($Q127,'Menu and cost - Russia'!$B$3:$Q$29,MATCH(Z$2,'Menu and cost - Russia'!$B$3:$Q$3,0),0)</f>
        <v>1</v>
      </c>
      <c r="AA127" s="7">
        <f>VLOOKUP($Q127,'Menu and cost - Russia'!$B$3:$Q$29,MATCH(AA$2,'Menu and cost - Russia'!$B$3:$Q$3,0),0)</f>
        <v>0</v>
      </c>
      <c r="AB127" s="7">
        <f t="shared" si="5"/>
        <v>1</v>
      </c>
      <c r="AC127" s="9">
        <f>VLOOKUP($Q127,'Menu and cost - Russia'!$B$3:$Q$29,MATCH(AC$2,'Menu and cost - Russia'!$B$3:$Q$3,0),0)</f>
        <v>120</v>
      </c>
      <c r="AD127" s="8">
        <f>VLOOKUP($Q127,'Menu and cost - Russia'!$B$3:$Q$29,MATCH(AD$2,'Menu and cost - Russia'!$B$3:$Q$3,0),0)</f>
        <v>0.5</v>
      </c>
      <c r="AE127" s="8">
        <f>VLOOKUP($Q127,'Menu and cost - Russia'!$B$3:$Q$29,MATCH(AE$2,'Menu and cost - Russia'!$B$3:$Q$3,0),0)</f>
        <v>8.3333333333333332E-3</v>
      </c>
      <c r="AF127" s="16">
        <f>T127-U127-AE127*VLOOKUP(O127,US_City_COGS_Order_Composition[#All],MATCH("Labor Costs",$A$2:$M$2,0),0)</f>
        <v>-7.9166666666666885E-2</v>
      </c>
      <c r="AG127" s="39">
        <f t="array" ref="AG127">IFERROR(INDEX(US_City_COGS_Order_Composition[[Appetizer]:[Beverages]],O127,MATCH(R127,$J$2:$M$2,0)),"")</f>
        <v>0.95</v>
      </c>
      <c r="AH127" s="6">
        <f t="shared" si="7"/>
        <v>-7.5208333333333544E-2</v>
      </c>
    </row>
    <row r="128" spans="15:34" x14ac:dyDescent="0.25">
      <c r="O128" s="22">
        <v>5</v>
      </c>
      <c r="P128" s="1" t="str">
        <f>VLOOKUP(O:O,US_City_COGS_Order_Composition[#All],2,FALSE)</f>
        <v>Miami</v>
      </c>
      <c r="Q128" s="23">
        <f t="shared" si="6"/>
        <v>22</v>
      </c>
      <c r="R128" s="1" t="str">
        <f>VLOOKUP($Q128,'Menu and cost - Russia'!$B$3:$Q$29,MATCH(R$2,'Menu and cost - Russia'!$B$3:$Q$3,0),0)</f>
        <v>Beverages</v>
      </c>
      <c r="S128" s="1" t="str">
        <f>VLOOKUP($Q128,'Menu and cost - Russia'!$B$3:$Q$29,MATCH(S$2,'Menu and cost - Russia'!$B$3:$Q$3,0),0)</f>
        <v>Cold Drink B</v>
      </c>
      <c r="T128" s="5">
        <f>VLOOKUP($Q128,'Menu and cost - Russia'!$B$3:$Q$29,MATCH(T$2,'Menu and cost - Russia'!$B$3:$Q$3,0),0)*VLOOKUP(O128,US_City_COGS_Order_Composition[#All],MATCH("Coefficient for Price Calculation (comp. with Russia)",$A$2:$M$2,0))</f>
        <v>1.9</v>
      </c>
      <c r="U128" s="5">
        <f t="array" ref="U128">SUMPRODUCT(W128:AA128,_xlfn._xlws.FILTER(US_City_COGS_Order_Composition[[#All],[Dairy Products]:[Pantry]],US_City_COGS_Order_Composition[[#All],[ID City]]=O128))*V128</f>
        <v>1.9000000000000001</v>
      </c>
      <c r="V128" s="37">
        <f>VLOOKUP($Q128,'Menu and cost - Russia'!$B$3:$Q$29,MATCH(V$2,'Menu and cost - Russia'!$B$3:$Q$3,0),0)</f>
        <v>0.2</v>
      </c>
      <c r="W128" s="7">
        <f>VLOOKUP($Q128,'Menu and cost - Russia'!$B$3:$Q$29,MATCH(W$2,'Menu and cost - Russia'!$B$3:$Q$3,0),0)</f>
        <v>0</v>
      </c>
      <c r="X128" s="7">
        <f>VLOOKUP($Q128,'Menu and cost - Russia'!$B$3:$Q$29,MATCH(X$2,'Menu and cost - Russia'!$B$3:$Q$3,0),0)</f>
        <v>0</v>
      </c>
      <c r="Y128" s="7">
        <f>VLOOKUP($Q128,'Menu and cost - Russia'!$B$3:$Q$29,MATCH(Y$2,'Menu and cost - Russia'!$B$3:$Q$3,0),0)</f>
        <v>0</v>
      </c>
      <c r="Z128" s="7">
        <f>VLOOKUP($Q128,'Menu and cost - Russia'!$B$3:$Q$29,MATCH(Z$2,'Menu and cost - Russia'!$B$3:$Q$3,0),0)</f>
        <v>1</v>
      </c>
      <c r="AA128" s="7">
        <f>VLOOKUP($Q128,'Menu and cost - Russia'!$B$3:$Q$29,MATCH(AA$2,'Menu and cost - Russia'!$B$3:$Q$3,0),0)</f>
        <v>0</v>
      </c>
      <c r="AB128" s="7">
        <f t="shared" si="5"/>
        <v>1</v>
      </c>
      <c r="AC128" s="9">
        <f>VLOOKUP($Q128,'Menu and cost - Russia'!$B$3:$Q$29,MATCH(AC$2,'Menu and cost - Russia'!$B$3:$Q$3,0),0)</f>
        <v>120</v>
      </c>
      <c r="AD128" s="8">
        <f>VLOOKUP($Q128,'Menu and cost - Russia'!$B$3:$Q$29,MATCH(AD$2,'Menu and cost - Russia'!$B$3:$Q$3,0),0)</f>
        <v>0.5</v>
      </c>
      <c r="AE128" s="8">
        <f>VLOOKUP($Q128,'Menu and cost - Russia'!$B$3:$Q$29,MATCH(AE$2,'Menu and cost - Russia'!$B$3:$Q$3,0),0)</f>
        <v>8.3333333333333332E-3</v>
      </c>
      <c r="AF128" s="16">
        <f>T128-U128-AE128*VLOOKUP(O128,US_City_COGS_Order_Composition[#All],MATCH("Labor Costs",$A$2:$M$2,0),0)</f>
        <v>-7.9166666666666885E-2</v>
      </c>
      <c r="AG128" s="39">
        <f t="array" ref="AG128">IFERROR(INDEX(US_City_COGS_Order_Composition[[Appetizer]:[Beverages]],O128,MATCH(R128,$J$2:$M$2,0)),"")</f>
        <v>0.95</v>
      </c>
      <c r="AH128" s="6">
        <f t="shared" si="7"/>
        <v>-7.5208333333333544E-2</v>
      </c>
    </row>
    <row r="129" spans="15:34" x14ac:dyDescent="0.25">
      <c r="O129" s="22">
        <v>5</v>
      </c>
      <c r="P129" s="1" t="str">
        <f>VLOOKUP(O:O,US_City_COGS_Order_Composition[#All],2,FALSE)</f>
        <v>Miami</v>
      </c>
      <c r="Q129" s="23">
        <f t="shared" si="6"/>
        <v>23</v>
      </c>
      <c r="R129" s="1" t="str">
        <f>VLOOKUP($Q129,'Menu and cost - Russia'!$B$3:$Q$29,MATCH(R$2,'Menu and cost - Russia'!$B$3:$Q$3,0),0)</f>
        <v>Beverages</v>
      </c>
      <c r="S129" s="1" t="str">
        <f>VLOOKUP($Q129,'Menu and cost - Russia'!$B$3:$Q$29,MATCH(S$2,'Menu and cost - Russia'!$B$3:$Q$3,0),0)</f>
        <v>Cold Drink C</v>
      </c>
      <c r="T129" s="5">
        <f>VLOOKUP($Q129,'Menu and cost - Russia'!$B$3:$Q$29,MATCH(T$2,'Menu and cost - Russia'!$B$3:$Q$3,0),0)*VLOOKUP(O129,US_City_COGS_Order_Composition[#All],MATCH("Coefficient for Price Calculation (comp. with Russia)",$A$2:$M$2,0))</f>
        <v>2.5333333333333332</v>
      </c>
      <c r="U129" s="5">
        <f t="array" ref="U129">SUMPRODUCT(W129:AA129,_xlfn._xlws.FILTER(US_City_COGS_Order_Composition[[#All],[Dairy Products]:[Pantry]],US_City_COGS_Order_Composition[[#All],[ID City]]=O129))*V129</f>
        <v>2.1295999999999999</v>
      </c>
      <c r="V129" s="37">
        <f>VLOOKUP($Q129,'Menu and cost - Russia'!$B$3:$Q$29,MATCH(V$2,'Menu and cost - Russia'!$B$3:$Q$3,0),0)</f>
        <v>0.2</v>
      </c>
      <c r="W129" s="7">
        <f>VLOOKUP($Q129,'Menu and cost - Russia'!$B$3:$Q$29,MATCH(W$2,'Menu and cost - Russia'!$B$3:$Q$3,0),0)</f>
        <v>0</v>
      </c>
      <c r="X129" s="7">
        <f>VLOOKUP($Q129,'Menu and cost - Russia'!$B$3:$Q$29,MATCH(X$2,'Menu and cost - Russia'!$B$3:$Q$3,0),0)</f>
        <v>0</v>
      </c>
      <c r="Y129" s="7">
        <f>VLOOKUP($Q129,'Menu and cost - Russia'!$B$3:$Q$29,MATCH(Y$2,'Menu and cost - Russia'!$B$3:$Q$3,0),0)</f>
        <v>0.2</v>
      </c>
      <c r="Z129" s="7">
        <f>VLOOKUP($Q129,'Menu and cost - Russia'!$B$3:$Q$29,MATCH(Z$2,'Menu and cost - Russia'!$B$3:$Q$3,0),0)</f>
        <v>0.8</v>
      </c>
      <c r="AA129" s="7">
        <f>VLOOKUP($Q129,'Menu and cost - Russia'!$B$3:$Q$29,MATCH(AA$2,'Menu and cost - Russia'!$B$3:$Q$3,0),0)</f>
        <v>0</v>
      </c>
      <c r="AB129" s="7">
        <f t="shared" si="5"/>
        <v>1</v>
      </c>
      <c r="AC129" s="9">
        <f>VLOOKUP($Q129,'Menu and cost - Russia'!$B$3:$Q$29,MATCH(AC$2,'Menu and cost - Russia'!$B$3:$Q$3,0),0)</f>
        <v>60</v>
      </c>
      <c r="AD129" s="8">
        <f>VLOOKUP($Q129,'Menu and cost - Russia'!$B$3:$Q$29,MATCH(AD$2,'Menu and cost - Russia'!$B$3:$Q$3,0),0)</f>
        <v>1</v>
      </c>
      <c r="AE129" s="8">
        <f>VLOOKUP($Q129,'Menu and cost - Russia'!$B$3:$Q$29,MATCH(AE$2,'Menu and cost - Russia'!$B$3:$Q$3,0),0)</f>
        <v>1.6666666666666666E-2</v>
      </c>
      <c r="AF129" s="16">
        <f>T129-U129-AE129*VLOOKUP(O129,US_City_COGS_Order_Composition[#All],MATCH("Labor Costs",$A$2:$M$2,0),0)</f>
        <v>0.24539999999999995</v>
      </c>
      <c r="AG129" s="39">
        <f t="array" ref="AG129">IFERROR(INDEX(US_City_COGS_Order_Composition[[Appetizer]:[Beverages]],O129,MATCH(R129,$J$2:$M$2,0)),"")</f>
        <v>0.95</v>
      </c>
      <c r="AH129" s="6">
        <f t="shared" si="7"/>
        <v>0.23312999999999995</v>
      </c>
    </row>
    <row r="130" spans="15:34" x14ac:dyDescent="0.25">
      <c r="O130" s="22">
        <v>5</v>
      </c>
      <c r="P130" s="1" t="str">
        <f>VLOOKUP(O:O,US_City_COGS_Order_Composition[#All],2,FALSE)</f>
        <v>Miami</v>
      </c>
      <c r="Q130" s="23">
        <f t="shared" si="6"/>
        <v>24</v>
      </c>
      <c r="R130" s="1" t="str">
        <f>VLOOKUP($Q130,'Menu and cost - Russia'!$B$3:$Q$29,MATCH(R$2,'Menu and cost - Russia'!$B$3:$Q$3,0),0)</f>
        <v>Beverages</v>
      </c>
      <c r="S130" s="1" t="str">
        <f>VLOOKUP($Q130,'Menu and cost - Russia'!$B$3:$Q$29,MATCH(S$2,'Menu and cost - Russia'!$B$3:$Q$3,0),0)</f>
        <v>Cold Drink D</v>
      </c>
      <c r="T130" s="5">
        <f>VLOOKUP($Q130,'Menu and cost - Russia'!$B$3:$Q$29,MATCH(T$2,'Menu and cost - Russia'!$B$3:$Q$3,0),0)*VLOOKUP(O130,US_City_COGS_Order_Composition[#All],MATCH("Coefficient for Price Calculation (comp. with Russia)",$A$2:$M$2,0))</f>
        <v>2.5333333333333332</v>
      </c>
      <c r="U130" s="5">
        <f t="array" ref="U130">SUMPRODUCT(W130:AA130,_xlfn._xlws.FILTER(US_City_COGS_Order_Composition[[#All],[Dairy Products]:[Pantry]],US_City_COGS_Order_Composition[[#All],[ID City]]=O130))*V130</f>
        <v>2.1295999999999999</v>
      </c>
      <c r="V130" s="37">
        <f>VLOOKUP($Q130,'Menu and cost - Russia'!$B$3:$Q$29,MATCH(V$2,'Menu and cost - Russia'!$B$3:$Q$3,0),0)</f>
        <v>0.2</v>
      </c>
      <c r="W130" s="7">
        <f>VLOOKUP($Q130,'Menu and cost - Russia'!$B$3:$Q$29,MATCH(W$2,'Menu and cost - Russia'!$B$3:$Q$3,0),0)</f>
        <v>0</v>
      </c>
      <c r="X130" s="7">
        <f>VLOOKUP($Q130,'Menu and cost - Russia'!$B$3:$Q$29,MATCH(X$2,'Menu and cost - Russia'!$B$3:$Q$3,0),0)</f>
        <v>0</v>
      </c>
      <c r="Y130" s="7">
        <f>VLOOKUP($Q130,'Menu and cost - Russia'!$B$3:$Q$29,MATCH(Y$2,'Menu and cost - Russia'!$B$3:$Q$3,0),0)</f>
        <v>0.2</v>
      </c>
      <c r="Z130" s="7">
        <f>VLOOKUP($Q130,'Menu and cost - Russia'!$B$3:$Q$29,MATCH(Z$2,'Menu and cost - Russia'!$B$3:$Q$3,0),0)</f>
        <v>0.8</v>
      </c>
      <c r="AA130" s="7">
        <f>VLOOKUP($Q130,'Menu and cost - Russia'!$B$3:$Q$29,MATCH(AA$2,'Menu and cost - Russia'!$B$3:$Q$3,0),0)</f>
        <v>0</v>
      </c>
      <c r="AB130" s="7">
        <f t="shared" si="5"/>
        <v>1</v>
      </c>
      <c r="AC130" s="9">
        <f>VLOOKUP($Q130,'Menu and cost - Russia'!$B$3:$Q$29,MATCH(AC$2,'Menu and cost - Russia'!$B$3:$Q$3,0),0)</f>
        <v>60</v>
      </c>
      <c r="AD130" s="8">
        <f>VLOOKUP($Q130,'Menu and cost - Russia'!$B$3:$Q$29,MATCH(AD$2,'Menu and cost - Russia'!$B$3:$Q$3,0),0)</f>
        <v>1</v>
      </c>
      <c r="AE130" s="8">
        <f>VLOOKUP($Q130,'Menu and cost - Russia'!$B$3:$Q$29,MATCH(AE$2,'Menu and cost - Russia'!$B$3:$Q$3,0),0)</f>
        <v>1.6666666666666666E-2</v>
      </c>
      <c r="AF130" s="16">
        <f>T130-U130-AE130*VLOOKUP(O130,US_City_COGS_Order_Composition[#All],MATCH("Labor Costs",$A$2:$M$2,0),0)</f>
        <v>0.24539999999999995</v>
      </c>
      <c r="AG130" s="39">
        <f t="array" ref="AG130">IFERROR(INDEX(US_City_COGS_Order_Composition[[Appetizer]:[Beverages]],O130,MATCH(R130,$J$2:$M$2,0)),"")</f>
        <v>0.95</v>
      </c>
      <c r="AH130" s="6">
        <f t="shared" si="7"/>
        <v>0.23312999999999995</v>
      </c>
    </row>
    <row r="131" spans="15:34" x14ac:dyDescent="0.25">
      <c r="O131" s="22">
        <v>5</v>
      </c>
      <c r="P131" s="1" t="str">
        <f>VLOOKUP(O:O,US_City_COGS_Order_Composition[#All],2,FALSE)</f>
        <v>Miami</v>
      </c>
      <c r="Q131" s="23">
        <f t="shared" si="6"/>
        <v>25</v>
      </c>
      <c r="R131" s="1" t="str">
        <f>VLOOKUP($Q131,'Menu and cost - Russia'!$B$3:$Q$29,MATCH(R$2,'Menu and cost - Russia'!$B$3:$Q$3,0),0)</f>
        <v>Beverages</v>
      </c>
      <c r="S131" s="1" t="str">
        <f>VLOOKUP($Q131,'Menu and cost - Russia'!$B$3:$Q$29,MATCH(S$2,'Menu and cost - Russia'!$B$3:$Q$3,0),0)</f>
        <v>Hot Drink A</v>
      </c>
      <c r="T131" s="5">
        <f>VLOOKUP($Q131,'Menu and cost - Russia'!$B$3:$Q$29,MATCH(T$2,'Menu and cost - Russia'!$B$3:$Q$3,0),0)*VLOOKUP(O131,US_City_COGS_Order_Composition[#All],MATCH("Coefficient for Price Calculation (comp. with Russia)",$A$2:$M$2,0))</f>
        <v>1.9</v>
      </c>
      <c r="U131" s="5">
        <f t="array" ref="U131">SUMPRODUCT(W131:AA131,_xlfn._xlws.FILTER(US_City_COGS_Order_Composition[[#All],[Dairy Products]:[Pantry]],US_City_COGS_Order_Composition[[#All],[ID City]]=O131))*V131</f>
        <v>1.9000000000000001</v>
      </c>
      <c r="V131" s="37">
        <f>VLOOKUP($Q131,'Menu and cost - Russia'!$B$3:$Q$29,MATCH(V$2,'Menu and cost - Russia'!$B$3:$Q$3,0),0)</f>
        <v>0.2</v>
      </c>
      <c r="W131" s="7">
        <f>VLOOKUP($Q131,'Menu and cost - Russia'!$B$3:$Q$29,MATCH(W$2,'Menu and cost - Russia'!$B$3:$Q$3,0),0)</f>
        <v>0</v>
      </c>
      <c r="X131" s="7">
        <f>VLOOKUP($Q131,'Menu and cost - Russia'!$B$3:$Q$29,MATCH(X$2,'Menu and cost - Russia'!$B$3:$Q$3,0),0)</f>
        <v>0</v>
      </c>
      <c r="Y131" s="7">
        <f>VLOOKUP($Q131,'Menu and cost - Russia'!$B$3:$Q$29,MATCH(Y$2,'Menu and cost - Russia'!$B$3:$Q$3,0),0)</f>
        <v>0</v>
      </c>
      <c r="Z131" s="7">
        <f>VLOOKUP($Q131,'Menu and cost - Russia'!$B$3:$Q$29,MATCH(Z$2,'Menu and cost - Russia'!$B$3:$Q$3,0),0)</f>
        <v>1</v>
      </c>
      <c r="AA131" s="7">
        <f>VLOOKUP($Q131,'Menu and cost - Russia'!$B$3:$Q$29,MATCH(AA$2,'Menu and cost - Russia'!$B$3:$Q$3,0),0)</f>
        <v>0</v>
      </c>
      <c r="AB131" s="7">
        <f t="shared" ref="AB131:AB184" si="8">SUM(W131:AA131)</f>
        <v>1</v>
      </c>
      <c r="AC131" s="9">
        <f>VLOOKUP($Q131,'Menu and cost - Russia'!$B$3:$Q$29,MATCH(AC$2,'Menu and cost - Russia'!$B$3:$Q$3,0),0)</f>
        <v>40</v>
      </c>
      <c r="AD131" s="8">
        <f>VLOOKUP($Q131,'Menu and cost - Russia'!$B$3:$Q$29,MATCH(AD$2,'Menu and cost - Russia'!$B$3:$Q$3,0),0)</f>
        <v>1.5</v>
      </c>
      <c r="AE131" s="8">
        <f>VLOOKUP($Q131,'Menu and cost - Russia'!$B$3:$Q$29,MATCH(AE$2,'Menu and cost - Russia'!$B$3:$Q$3,0),0)</f>
        <v>2.5000000000000001E-2</v>
      </c>
      <c r="AF131" s="16">
        <f>T131-U131-AE131*VLOOKUP(O131,US_City_COGS_Order_Composition[#All],MATCH("Labor Costs",$A$2:$M$2,0),0)</f>
        <v>-0.23750000000000024</v>
      </c>
      <c r="AG131" s="39">
        <f t="array" ref="AG131">IFERROR(INDEX(US_City_COGS_Order_Composition[[Appetizer]:[Beverages]],O131,MATCH(R131,$J$2:$M$2,0)),"")</f>
        <v>0.95</v>
      </c>
      <c r="AH131" s="6">
        <f t="shared" si="7"/>
        <v>-0.22562500000000021</v>
      </c>
    </row>
    <row r="132" spans="15:34" x14ac:dyDescent="0.25">
      <c r="O132" s="22">
        <v>5</v>
      </c>
      <c r="P132" s="1" t="str">
        <f>VLOOKUP(O:O,US_City_COGS_Order_Composition[#All],2,FALSE)</f>
        <v>Miami</v>
      </c>
      <c r="Q132" s="23">
        <f t="shared" si="6"/>
        <v>26</v>
      </c>
      <c r="R132" s="1" t="str">
        <f>VLOOKUP($Q132,'Menu and cost - Russia'!$B$3:$Q$29,MATCH(R$2,'Menu and cost - Russia'!$B$3:$Q$3,0),0)</f>
        <v>Beverages</v>
      </c>
      <c r="S132" s="1" t="str">
        <f>VLOOKUP($Q132,'Menu and cost - Russia'!$B$3:$Q$29,MATCH(S$2,'Menu and cost - Russia'!$B$3:$Q$3,0),0)</f>
        <v>Hot Drink B</v>
      </c>
      <c r="T132" s="5">
        <f>VLOOKUP($Q132,'Menu and cost - Russia'!$B$3:$Q$29,MATCH(T$2,'Menu and cost - Russia'!$B$3:$Q$3,0),0)*VLOOKUP(O132,US_City_COGS_Order_Composition[#All],MATCH("Coefficient for Price Calculation (comp. with Russia)",$A$2:$M$2,0))</f>
        <v>1.9</v>
      </c>
      <c r="U132" s="5">
        <f t="array" ref="U132">SUMPRODUCT(W132:AA132,_xlfn._xlws.FILTER(US_City_COGS_Order_Composition[[#All],[Dairy Products]:[Pantry]],US_City_COGS_Order_Composition[[#All],[ID City]]=O132))*V132</f>
        <v>2.0148000000000006</v>
      </c>
      <c r="V132" s="37">
        <f>VLOOKUP($Q132,'Menu and cost - Russia'!$B$3:$Q$29,MATCH(V$2,'Menu and cost - Russia'!$B$3:$Q$3,0),0)</f>
        <v>0.2</v>
      </c>
      <c r="W132" s="7">
        <f>VLOOKUP($Q132,'Menu and cost - Russia'!$B$3:$Q$29,MATCH(W$2,'Menu and cost - Russia'!$B$3:$Q$3,0),0)</f>
        <v>0</v>
      </c>
      <c r="X132" s="7">
        <f>VLOOKUP($Q132,'Menu and cost - Russia'!$B$3:$Q$29,MATCH(X$2,'Menu and cost - Russia'!$B$3:$Q$3,0),0)</f>
        <v>0</v>
      </c>
      <c r="Y132" s="7">
        <f>VLOOKUP($Q132,'Menu and cost - Russia'!$B$3:$Q$29,MATCH(Y$2,'Menu and cost - Russia'!$B$3:$Q$3,0),0)</f>
        <v>0.1</v>
      </c>
      <c r="Z132" s="7">
        <f>VLOOKUP($Q132,'Menu and cost - Russia'!$B$3:$Q$29,MATCH(Z$2,'Menu and cost - Russia'!$B$3:$Q$3,0),0)</f>
        <v>0.9</v>
      </c>
      <c r="AA132" s="7">
        <f>VLOOKUP($Q132,'Menu and cost - Russia'!$B$3:$Q$29,MATCH(AA$2,'Menu and cost - Russia'!$B$3:$Q$3,0),0)</f>
        <v>0</v>
      </c>
      <c r="AB132" s="7">
        <f t="shared" si="8"/>
        <v>1</v>
      </c>
      <c r="AC132" s="9">
        <f>VLOOKUP($Q132,'Menu and cost - Russia'!$B$3:$Q$29,MATCH(AC$2,'Menu and cost - Russia'!$B$3:$Q$3,0),0)</f>
        <v>40</v>
      </c>
      <c r="AD132" s="8">
        <f>VLOOKUP($Q132,'Menu and cost - Russia'!$B$3:$Q$29,MATCH(AD$2,'Menu and cost - Russia'!$B$3:$Q$3,0),0)</f>
        <v>1.5</v>
      </c>
      <c r="AE132" s="8">
        <f>VLOOKUP($Q132,'Menu and cost - Russia'!$B$3:$Q$29,MATCH(AE$2,'Menu and cost - Russia'!$B$3:$Q$3,0),0)</f>
        <v>2.5000000000000001E-2</v>
      </c>
      <c r="AF132" s="16">
        <f>T132-U132-AE132*VLOOKUP(O132,US_City_COGS_Order_Composition[#All],MATCH("Labor Costs",$A$2:$M$2,0),0)</f>
        <v>-0.35230000000000072</v>
      </c>
      <c r="AG132" s="39">
        <f t="array" ref="AG132">IFERROR(INDEX(US_City_COGS_Order_Composition[[Appetizer]:[Beverages]],O132,MATCH(R132,$J$2:$M$2,0)),"")</f>
        <v>0.95</v>
      </c>
      <c r="AH132" s="6">
        <f t="shared" si="7"/>
        <v>-0.33468500000000068</v>
      </c>
    </row>
    <row r="133" spans="15:34" x14ac:dyDescent="0.25">
      <c r="O133" s="22">
        <v>6</v>
      </c>
      <c r="P133" s="1" t="str">
        <f>VLOOKUP(O:O,US_City_COGS_Order_Composition[#All],2,FALSE)</f>
        <v>Indianapolis</v>
      </c>
      <c r="Q133" s="23">
        <f t="shared" ref="Q133:Q196" si="9">IF(Q132+1&gt;26,1,Q132+1)</f>
        <v>1</v>
      </c>
      <c r="R133" s="1" t="str">
        <f>VLOOKUP($Q133,'Menu and cost - Russia'!$B$3:$Q$29,MATCH(R$2,'Menu and cost - Russia'!$B$3:$Q$3,0),0)</f>
        <v>Appetizer</v>
      </c>
      <c r="S133" s="1" t="str">
        <f>VLOOKUP($Q133,'Menu and cost - Russia'!$B$3:$Q$29,MATCH(S$2,'Menu and cost - Russia'!$B$3:$Q$3,0),0)</f>
        <v>Salad A</v>
      </c>
      <c r="T133" s="5">
        <f>VLOOKUP($Q133,'Menu and cost - Russia'!$B$3:$Q$29,MATCH(T$2,'Menu and cost - Russia'!$B$3:$Q$3,0),0)*VLOOKUP(O133,US_City_COGS_Order_Composition[#All],MATCH("Coefficient for Price Calculation (comp. with Russia)",$A$2:$M$2,0))</f>
        <v>3.2</v>
      </c>
      <c r="U133" s="5">
        <f t="array" ref="U133">SUMPRODUCT(W133:AA133,_xlfn._xlws.FILTER(US_City_COGS_Order_Composition[[#All],[Dairy Products]:[Pantry]],US_City_COGS_Order_Composition[[#All],[ID City]]=O133))*V133</f>
        <v>1.9500000000000004</v>
      </c>
      <c r="V133" s="37">
        <f>VLOOKUP($Q133,'Menu and cost - Russia'!$B$3:$Q$29,MATCH(V$2,'Menu and cost - Russia'!$B$3:$Q$3,0),0)</f>
        <v>0.2</v>
      </c>
      <c r="W133" s="7">
        <f>VLOOKUP($Q133,'Menu and cost - Russia'!$B$3:$Q$29,MATCH(W$2,'Menu and cost - Russia'!$B$3:$Q$3,0),0)</f>
        <v>0</v>
      </c>
      <c r="X133" s="7">
        <f>VLOOKUP($Q133,'Menu and cost - Russia'!$B$3:$Q$29,MATCH(X$2,'Menu and cost - Russia'!$B$3:$Q$3,0),0)</f>
        <v>0</v>
      </c>
      <c r="Y133" s="7">
        <f>VLOOKUP($Q133,'Menu and cost - Russia'!$B$3:$Q$29,MATCH(Y$2,'Menu and cost - Russia'!$B$3:$Q$3,0),0)</f>
        <v>0.9</v>
      </c>
      <c r="Z133" s="7">
        <f>VLOOKUP($Q133,'Menu and cost - Russia'!$B$3:$Q$29,MATCH(Z$2,'Menu and cost - Russia'!$B$3:$Q$3,0),0)</f>
        <v>0</v>
      </c>
      <c r="AA133" s="7">
        <f>VLOOKUP($Q133,'Menu and cost - Russia'!$B$3:$Q$29,MATCH(AA$2,'Menu and cost - Russia'!$B$3:$Q$3,0),0)</f>
        <v>0.1</v>
      </c>
      <c r="AB133" s="7">
        <f t="shared" si="8"/>
        <v>1</v>
      </c>
      <c r="AC133" s="9">
        <f>VLOOKUP($Q133,'Menu and cost - Russia'!$B$3:$Q$29,MATCH(AC$2,'Menu and cost - Russia'!$B$3:$Q$3,0),0)</f>
        <v>20</v>
      </c>
      <c r="AD133" s="8">
        <f>VLOOKUP($Q133,'Menu and cost - Russia'!$B$3:$Q$29,MATCH(AD$2,'Menu and cost - Russia'!$B$3:$Q$3,0),0)</f>
        <v>3</v>
      </c>
      <c r="AE133" s="8">
        <f>VLOOKUP($Q133,'Menu and cost - Russia'!$B$3:$Q$29,MATCH(AE$2,'Menu and cost - Russia'!$B$3:$Q$3,0),0)</f>
        <v>0.05</v>
      </c>
      <c r="AF133" s="16">
        <f>T133-U133-AE133*VLOOKUP(O133,US_City_COGS_Order_Composition[#All],MATCH("Labor Costs",$A$2:$M$2,0),0)</f>
        <v>0.84999999999999976</v>
      </c>
      <c r="AG133" s="39">
        <f t="array" ref="AG133">IFERROR(INDEX(US_City_COGS_Order_Composition[[Appetizer]:[Beverages]],O133,MATCH(R133,$J$2:$M$2,0)),"")</f>
        <v>0.4</v>
      </c>
      <c r="AH133" s="6">
        <f t="shared" si="7"/>
        <v>0.33999999999999991</v>
      </c>
    </row>
    <row r="134" spans="15:34" x14ac:dyDescent="0.25">
      <c r="O134" s="22">
        <v>6</v>
      </c>
      <c r="P134" s="1" t="str">
        <f>VLOOKUP(O:O,US_City_COGS_Order_Composition[#All],2,FALSE)</f>
        <v>Indianapolis</v>
      </c>
      <c r="Q134" s="23">
        <f t="shared" si="9"/>
        <v>2</v>
      </c>
      <c r="R134" s="1" t="str">
        <f>VLOOKUP($Q134,'Menu and cost - Russia'!$B$3:$Q$29,MATCH(R$2,'Menu and cost - Russia'!$B$3:$Q$3,0),0)</f>
        <v>Appetizer</v>
      </c>
      <c r="S134" s="1" t="str">
        <f>VLOOKUP($Q134,'Menu and cost - Russia'!$B$3:$Q$29,MATCH(S$2,'Menu and cost - Russia'!$B$3:$Q$3,0),0)</f>
        <v>Salad B</v>
      </c>
      <c r="T134" s="5">
        <f>VLOOKUP($Q134,'Menu and cost - Russia'!$B$3:$Q$29,MATCH(T$2,'Menu and cost - Russia'!$B$3:$Q$3,0),0)*VLOOKUP(O134,US_City_COGS_Order_Composition[#All],MATCH("Coefficient for Price Calculation (comp. with Russia)",$A$2:$M$2,0))</f>
        <v>3.2</v>
      </c>
      <c r="U134" s="5">
        <f t="array" ref="U134">SUMPRODUCT(W134:AA134,_xlfn._xlws.FILTER(US_City_COGS_Order_Composition[[#All],[Dairy Products]:[Pantry]],US_City_COGS_Order_Composition[[#All],[ID City]]=O134))*V134</f>
        <v>2.0552000000000001</v>
      </c>
      <c r="V134" s="37">
        <f>VLOOKUP($Q134,'Menu and cost - Russia'!$B$3:$Q$29,MATCH(V$2,'Menu and cost - Russia'!$B$3:$Q$3,0),0)</f>
        <v>0.2</v>
      </c>
      <c r="W134" s="7">
        <f>VLOOKUP($Q134,'Menu and cost - Russia'!$B$3:$Q$29,MATCH(W$2,'Menu and cost - Russia'!$B$3:$Q$3,0),0)</f>
        <v>0</v>
      </c>
      <c r="X134" s="7">
        <f>VLOOKUP($Q134,'Menu and cost - Russia'!$B$3:$Q$29,MATCH(X$2,'Menu and cost - Russia'!$B$3:$Q$3,0),0)</f>
        <v>0.2</v>
      </c>
      <c r="Y134" s="7">
        <f>VLOOKUP($Q134,'Menu and cost - Russia'!$B$3:$Q$29,MATCH(Y$2,'Menu and cost - Russia'!$B$3:$Q$3,0),0)</f>
        <v>0.7</v>
      </c>
      <c r="Z134" s="7">
        <f>VLOOKUP($Q134,'Menu and cost - Russia'!$B$3:$Q$29,MATCH(Z$2,'Menu and cost - Russia'!$B$3:$Q$3,0),0)</f>
        <v>0</v>
      </c>
      <c r="AA134" s="7">
        <f>VLOOKUP($Q134,'Menu and cost - Russia'!$B$3:$Q$29,MATCH(AA$2,'Menu and cost - Russia'!$B$3:$Q$3,0),0)</f>
        <v>0.1</v>
      </c>
      <c r="AB134" s="7">
        <f t="shared" si="8"/>
        <v>0.99999999999999989</v>
      </c>
      <c r="AC134" s="9">
        <f>VLOOKUP($Q134,'Menu and cost - Russia'!$B$3:$Q$29,MATCH(AC$2,'Menu and cost - Russia'!$B$3:$Q$3,0),0)</f>
        <v>20</v>
      </c>
      <c r="AD134" s="8">
        <f>VLOOKUP($Q134,'Menu and cost - Russia'!$B$3:$Q$29,MATCH(AD$2,'Menu and cost - Russia'!$B$3:$Q$3,0),0)</f>
        <v>3</v>
      </c>
      <c r="AE134" s="8">
        <f>VLOOKUP($Q134,'Menu and cost - Russia'!$B$3:$Q$29,MATCH(AE$2,'Menu and cost - Russia'!$B$3:$Q$3,0),0)</f>
        <v>0.05</v>
      </c>
      <c r="AF134" s="16">
        <f>T134-U134-AE134*VLOOKUP(O134,US_City_COGS_Order_Composition[#All],MATCH("Labor Costs",$A$2:$M$2,0),0)</f>
        <v>0.74480000000000002</v>
      </c>
      <c r="AG134" s="39">
        <f t="array" ref="AG134">IFERROR(INDEX(US_City_COGS_Order_Composition[[Appetizer]:[Beverages]],O134,MATCH(R134,$J$2:$M$2,0)),"")</f>
        <v>0.4</v>
      </c>
      <c r="AH134" s="6">
        <f t="shared" si="7"/>
        <v>0.29792000000000002</v>
      </c>
    </row>
    <row r="135" spans="15:34" x14ac:dyDescent="0.25">
      <c r="O135" s="22">
        <v>6</v>
      </c>
      <c r="P135" s="1" t="str">
        <f>VLOOKUP(O:O,US_City_COGS_Order_Composition[#All],2,FALSE)</f>
        <v>Indianapolis</v>
      </c>
      <c r="Q135" s="23">
        <f t="shared" si="9"/>
        <v>3</v>
      </c>
      <c r="R135" s="1" t="str">
        <f>VLOOKUP($Q135,'Menu and cost - Russia'!$B$3:$Q$29,MATCH(R$2,'Menu and cost - Russia'!$B$3:$Q$3,0),0)</f>
        <v>Appetizer</v>
      </c>
      <c r="S135" s="1" t="str">
        <f>VLOOKUP($Q135,'Menu and cost - Russia'!$B$3:$Q$29,MATCH(S$2,'Menu and cost - Russia'!$B$3:$Q$3,0),0)</f>
        <v>Salad C</v>
      </c>
      <c r="T135" s="5">
        <f>VLOOKUP($Q135,'Menu and cost - Russia'!$B$3:$Q$29,MATCH(T$2,'Menu and cost - Russia'!$B$3:$Q$3,0),0)*VLOOKUP(O135,US_City_COGS_Order_Composition[#All],MATCH("Coefficient for Price Calculation (comp. with Russia)",$A$2:$M$2,0))</f>
        <v>3.2</v>
      </c>
      <c r="U135" s="5">
        <f t="array" ref="U135">SUMPRODUCT(W135:AA135,_xlfn._xlws.FILTER(US_City_COGS_Order_Composition[[#All],[Dairy Products]:[Pantry]],US_City_COGS_Order_Composition[[#All],[ID City]]=O135))*V135</f>
        <v>2.2130000000000005</v>
      </c>
      <c r="V135" s="37">
        <f>VLOOKUP($Q135,'Menu and cost - Russia'!$B$3:$Q$29,MATCH(V$2,'Menu and cost - Russia'!$B$3:$Q$3,0),0)</f>
        <v>0.2</v>
      </c>
      <c r="W135" s="7">
        <f>VLOOKUP($Q135,'Menu and cost - Russia'!$B$3:$Q$29,MATCH(W$2,'Menu and cost - Russia'!$B$3:$Q$3,0),0)</f>
        <v>0</v>
      </c>
      <c r="X135" s="7">
        <f>VLOOKUP($Q135,'Menu and cost - Russia'!$B$3:$Q$29,MATCH(X$2,'Menu and cost - Russia'!$B$3:$Q$3,0),0)</f>
        <v>0.5</v>
      </c>
      <c r="Y135" s="7">
        <f>VLOOKUP($Q135,'Menu and cost - Russia'!$B$3:$Q$29,MATCH(Y$2,'Menu and cost - Russia'!$B$3:$Q$3,0),0)</f>
        <v>0.4</v>
      </c>
      <c r="Z135" s="7">
        <f>VLOOKUP($Q135,'Menu and cost - Russia'!$B$3:$Q$29,MATCH(Z$2,'Menu and cost - Russia'!$B$3:$Q$3,0),0)</f>
        <v>0</v>
      </c>
      <c r="AA135" s="7">
        <f>VLOOKUP($Q135,'Menu and cost - Russia'!$B$3:$Q$29,MATCH(AA$2,'Menu and cost - Russia'!$B$3:$Q$3,0),0)</f>
        <v>0.1</v>
      </c>
      <c r="AB135" s="7">
        <f t="shared" si="8"/>
        <v>1</v>
      </c>
      <c r="AC135" s="9">
        <f>VLOOKUP($Q135,'Menu and cost - Russia'!$B$3:$Q$29,MATCH(AC$2,'Menu and cost - Russia'!$B$3:$Q$3,0),0)</f>
        <v>20</v>
      </c>
      <c r="AD135" s="8">
        <f>VLOOKUP($Q135,'Menu and cost - Russia'!$B$3:$Q$29,MATCH(AD$2,'Menu and cost - Russia'!$B$3:$Q$3,0),0)</f>
        <v>3</v>
      </c>
      <c r="AE135" s="8">
        <f>VLOOKUP($Q135,'Menu and cost - Russia'!$B$3:$Q$29,MATCH(AE$2,'Menu and cost - Russia'!$B$3:$Q$3,0),0)</f>
        <v>0.05</v>
      </c>
      <c r="AF135" s="16">
        <f>T135-U135-AE135*VLOOKUP(O135,US_City_COGS_Order_Composition[#All],MATCH("Labor Costs",$A$2:$M$2,0),0)</f>
        <v>0.58699999999999963</v>
      </c>
      <c r="AG135" s="39">
        <f t="array" ref="AG135">IFERROR(INDEX(US_City_COGS_Order_Composition[[Appetizer]:[Beverages]],O135,MATCH(R135,$J$2:$M$2,0)),"")</f>
        <v>0.4</v>
      </c>
      <c r="AH135" s="6">
        <f t="shared" si="7"/>
        <v>0.23479999999999987</v>
      </c>
    </row>
    <row r="136" spans="15:34" x14ac:dyDescent="0.25">
      <c r="O136" s="22">
        <v>6</v>
      </c>
      <c r="P136" s="1" t="str">
        <f>VLOOKUP(O:O,US_City_COGS_Order_Composition[#All],2,FALSE)</f>
        <v>Indianapolis</v>
      </c>
      <c r="Q136" s="23">
        <f t="shared" si="9"/>
        <v>4</v>
      </c>
      <c r="R136" s="1" t="str">
        <f>VLOOKUP($Q136,'Menu and cost - Russia'!$B$3:$Q$29,MATCH(R$2,'Menu and cost - Russia'!$B$3:$Q$3,0),0)</f>
        <v>Appetizer</v>
      </c>
      <c r="S136" s="1" t="str">
        <f>VLOOKUP($Q136,'Menu and cost - Russia'!$B$3:$Q$29,MATCH(S$2,'Menu and cost - Russia'!$B$3:$Q$3,0),0)</f>
        <v>Soup A</v>
      </c>
      <c r="T136" s="5">
        <f>VLOOKUP($Q136,'Menu and cost - Russia'!$B$3:$Q$29,MATCH(T$2,'Menu and cost - Russia'!$B$3:$Q$3,0),0)*VLOOKUP(O136,US_City_COGS_Order_Composition[#All],MATCH("Coefficient for Price Calculation (comp. with Russia)",$A$2:$M$2,0))</f>
        <v>2.1333333333333333</v>
      </c>
      <c r="U136" s="5">
        <f t="array" ref="U136">SUMPRODUCT(W136:AA136,_xlfn._xlws.FILTER(US_City_COGS_Order_Composition[[#All],[Dairy Products]:[Pantry]],US_City_COGS_Order_Composition[[#All],[ID City]]=O136))*V136</f>
        <v>1.4080000000000004</v>
      </c>
      <c r="V136" s="37">
        <f>VLOOKUP($Q136,'Menu and cost - Russia'!$B$3:$Q$29,MATCH(V$2,'Menu and cost - Russia'!$B$3:$Q$3,0),0)</f>
        <v>0.2</v>
      </c>
      <c r="W136" s="7">
        <f>VLOOKUP($Q136,'Menu and cost - Russia'!$B$3:$Q$29,MATCH(W$2,'Menu and cost - Russia'!$B$3:$Q$3,0),0)</f>
        <v>0.1</v>
      </c>
      <c r="X136" s="7">
        <f>VLOOKUP($Q136,'Menu and cost - Russia'!$B$3:$Q$29,MATCH(X$2,'Menu and cost - Russia'!$B$3:$Q$3,0),0)</f>
        <v>0</v>
      </c>
      <c r="Y136" s="7">
        <f>VLOOKUP($Q136,'Menu and cost - Russia'!$B$3:$Q$29,MATCH(Y$2,'Menu and cost - Russia'!$B$3:$Q$3,0),0)</f>
        <v>0.4</v>
      </c>
      <c r="Z136" s="7">
        <f>VLOOKUP($Q136,'Menu and cost - Russia'!$B$3:$Q$29,MATCH(Z$2,'Menu and cost - Russia'!$B$3:$Q$3,0),0)</f>
        <v>0.1</v>
      </c>
      <c r="AA136" s="7">
        <f>VLOOKUP($Q136,'Menu and cost - Russia'!$B$3:$Q$29,MATCH(AA$2,'Menu and cost - Russia'!$B$3:$Q$3,0),0)</f>
        <v>0.4</v>
      </c>
      <c r="AB136" s="7">
        <f t="shared" si="8"/>
        <v>1</v>
      </c>
      <c r="AC136" s="9">
        <f>VLOOKUP($Q136,'Menu and cost - Russia'!$B$3:$Q$29,MATCH(AC$2,'Menu and cost - Russia'!$B$3:$Q$3,0),0)</f>
        <v>60</v>
      </c>
      <c r="AD136" s="8">
        <f>VLOOKUP($Q136,'Menu and cost - Russia'!$B$3:$Q$29,MATCH(AD$2,'Menu and cost - Russia'!$B$3:$Q$3,0),0)</f>
        <v>1</v>
      </c>
      <c r="AE136" s="8">
        <f>VLOOKUP($Q136,'Menu and cost - Russia'!$B$3:$Q$29,MATCH(AE$2,'Menu and cost - Russia'!$B$3:$Q$3,0),0)</f>
        <v>1.6666666666666666E-2</v>
      </c>
      <c r="AF136" s="16">
        <f>T136-U136-AE136*VLOOKUP(O136,US_City_COGS_Order_Composition[#All],MATCH("Labor Costs",$A$2:$M$2,0),0)</f>
        <v>0.59199999999999964</v>
      </c>
      <c r="AG136" s="39">
        <f t="array" ref="AG136">IFERROR(INDEX(US_City_COGS_Order_Composition[[Appetizer]:[Beverages]],O136,MATCH(R136,$J$2:$M$2,0)),"")</f>
        <v>0.4</v>
      </c>
      <c r="AH136" s="6">
        <f t="shared" si="7"/>
        <v>0.23679999999999987</v>
      </c>
    </row>
    <row r="137" spans="15:34" x14ac:dyDescent="0.25">
      <c r="O137" s="22">
        <v>6</v>
      </c>
      <c r="P137" s="1" t="str">
        <f>VLOOKUP(O:O,US_City_COGS_Order_Composition[#All],2,FALSE)</f>
        <v>Indianapolis</v>
      </c>
      <c r="Q137" s="23">
        <f t="shared" si="9"/>
        <v>5</v>
      </c>
      <c r="R137" s="1" t="str">
        <f>VLOOKUP($Q137,'Menu and cost - Russia'!$B$3:$Q$29,MATCH(R$2,'Menu and cost - Russia'!$B$3:$Q$3,0),0)</f>
        <v>Appetizer</v>
      </c>
      <c r="S137" s="1" t="str">
        <f>VLOOKUP($Q137,'Menu and cost - Russia'!$B$3:$Q$29,MATCH(S$2,'Menu and cost - Russia'!$B$3:$Q$3,0),0)</f>
        <v>Soup B</v>
      </c>
      <c r="T137" s="5">
        <f>VLOOKUP($Q137,'Menu and cost - Russia'!$B$3:$Q$29,MATCH(T$2,'Menu and cost - Russia'!$B$3:$Q$3,0),0)*VLOOKUP(O137,US_City_COGS_Order_Composition[#All],MATCH("Coefficient for Price Calculation (comp. with Russia)",$A$2:$M$2,0))</f>
        <v>2.1333333333333333</v>
      </c>
      <c r="U137" s="5">
        <f t="array" ref="U137">SUMPRODUCT(W137:AA137,_xlfn._xlws.FILTER(US_City_COGS_Order_Composition[[#All],[Dairy Products]:[Pantry]],US_City_COGS_Order_Composition[[#All],[ID City]]=O137))*V137</f>
        <v>1.6232</v>
      </c>
      <c r="V137" s="37">
        <f>VLOOKUP($Q137,'Menu and cost - Russia'!$B$3:$Q$29,MATCH(V$2,'Menu and cost - Russia'!$B$3:$Q$3,0),0)</f>
        <v>0.2</v>
      </c>
      <c r="W137" s="7">
        <f>VLOOKUP($Q137,'Menu and cost - Russia'!$B$3:$Q$29,MATCH(W$2,'Menu and cost - Russia'!$B$3:$Q$3,0),0)</f>
        <v>0.1</v>
      </c>
      <c r="X137" s="7">
        <f>VLOOKUP($Q137,'Menu and cost - Russia'!$B$3:$Q$29,MATCH(X$2,'Menu and cost - Russia'!$B$3:$Q$3,0),0)</f>
        <v>0.2</v>
      </c>
      <c r="Y137" s="7">
        <f>VLOOKUP($Q137,'Menu and cost - Russia'!$B$3:$Q$29,MATCH(Y$2,'Menu and cost - Russia'!$B$3:$Q$3,0),0)</f>
        <v>0.3</v>
      </c>
      <c r="Z137" s="7">
        <f>VLOOKUP($Q137,'Menu and cost - Russia'!$B$3:$Q$29,MATCH(Z$2,'Menu and cost - Russia'!$B$3:$Q$3,0),0)</f>
        <v>0.1</v>
      </c>
      <c r="AA137" s="7">
        <f>VLOOKUP($Q137,'Menu and cost - Russia'!$B$3:$Q$29,MATCH(AA$2,'Menu and cost - Russia'!$B$3:$Q$3,0),0)</f>
        <v>0.3</v>
      </c>
      <c r="AB137" s="7">
        <f t="shared" si="8"/>
        <v>1</v>
      </c>
      <c r="AC137" s="9">
        <f>VLOOKUP($Q137,'Menu and cost - Russia'!$B$3:$Q$29,MATCH(AC$2,'Menu and cost - Russia'!$B$3:$Q$3,0),0)</f>
        <v>60</v>
      </c>
      <c r="AD137" s="8">
        <f>VLOOKUP($Q137,'Menu and cost - Russia'!$B$3:$Q$29,MATCH(AD$2,'Menu and cost - Russia'!$B$3:$Q$3,0),0)</f>
        <v>1</v>
      </c>
      <c r="AE137" s="8">
        <f>VLOOKUP($Q137,'Menu and cost - Russia'!$B$3:$Q$29,MATCH(AE$2,'Menu and cost - Russia'!$B$3:$Q$3,0),0)</f>
        <v>1.6666666666666666E-2</v>
      </c>
      <c r="AF137" s="16">
        <f>T137-U137-AE137*VLOOKUP(O137,US_City_COGS_Order_Composition[#All],MATCH("Labor Costs",$A$2:$M$2,0),0)</f>
        <v>0.37680000000000002</v>
      </c>
      <c r="AG137" s="39">
        <f t="array" ref="AG137">IFERROR(INDEX(US_City_COGS_Order_Composition[[Appetizer]:[Beverages]],O137,MATCH(R137,$J$2:$M$2,0)),"")</f>
        <v>0.4</v>
      </c>
      <c r="AH137" s="6">
        <f t="shared" si="7"/>
        <v>0.15072000000000002</v>
      </c>
    </row>
    <row r="138" spans="15:34" x14ac:dyDescent="0.25">
      <c r="O138" s="22">
        <v>6</v>
      </c>
      <c r="P138" s="1" t="str">
        <f>VLOOKUP(O:O,US_City_COGS_Order_Composition[#All],2,FALSE)</f>
        <v>Indianapolis</v>
      </c>
      <c r="Q138" s="23">
        <f t="shared" si="9"/>
        <v>6</v>
      </c>
      <c r="R138" s="1" t="str">
        <f>VLOOKUP($Q138,'Menu and cost - Russia'!$B$3:$Q$29,MATCH(R$2,'Menu and cost - Russia'!$B$3:$Q$3,0),0)</f>
        <v>Appetizer</v>
      </c>
      <c r="S138" s="1" t="str">
        <f>VLOOKUP($Q138,'Menu and cost - Russia'!$B$3:$Q$29,MATCH(S$2,'Menu and cost - Russia'!$B$3:$Q$3,0),0)</f>
        <v>Pirozhok A</v>
      </c>
      <c r="T138" s="5">
        <f>VLOOKUP($Q138,'Menu and cost - Russia'!$B$3:$Q$29,MATCH(T$2,'Menu and cost - Russia'!$B$3:$Q$3,0),0)*VLOOKUP(O138,US_City_COGS_Order_Composition[#All],MATCH("Coefficient for Price Calculation (comp. with Russia)",$A$2:$M$2,0))</f>
        <v>1.0666666666666667</v>
      </c>
      <c r="U138" s="5">
        <f t="array" ref="U138">SUMPRODUCT(W138:AA138,_xlfn._xlws.FILTER(US_City_COGS_Order_Composition[[#All],[Dairy Products]:[Pantry]],US_City_COGS_Order_Composition[[#All],[ID City]]=O138))*V138</f>
        <v>0.8973000000000001</v>
      </c>
      <c r="V138" s="37">
        <f>VLOOKUP($Q138,'Menu and cost - Russia'!$B$3:$Q$29,MATCH(V$2,'Menu and cost - Russia'!$B$3:$Q$3,0),0)</f>
        <v>0.1</v>
      </c>
      <c r="W138" s="7">
        <f>VLOOKUP($Q138,'Menu and cost - Russia'!$B$3:$Q$29,MATCH(W$2,'Menu and cost - Russia'!$B$3:$Q$3,0),0)</f>
        <v>0.1</v>
      </c>
      <c r="X138" s="7">
        <f>VLOOKUP($Q138,'Menu and cost - Russia'!$B$3:$Q$29,MATCH(X$2,'Menu and cost - Russia'!$B$3:$Q$3,0),0)</f>
        <v>0</v>
      </c>
      <c r="Y138" s="7">
        <f>VLOOKUP($Q138,'Menu and cost - Russia'!$B$3:$Q$29,MATCH(Y$2,'Menu and cost - Russia'!$B$3:$Q$3,0),0)</f>
        <v>0.75</v>
      </c>
      <c r="Z138" s="7">
        <f>VLOOKUP($Q138,'Menu and cost - Russia'!$B$3:$Q$29,MATCH(Z$2,'Menu and cost - Russia'!$B$3:$Q$3,0),0)</f>
        <v>0.05</v>
      </c>
      <c r="AA138" s="7">
        <f>VLOOKUP($Q138,'Menu and cost - Russia'!$B$3:$Q$29,MATCH(AA$2,'Menu and cost - Russia'!$B$3:$Q$3,0),0)</f>
        <v>0.1</v>
      </c>
      <c r="AB138" s="7">
        <f t="shared" si="8"/>
        <v>1</v>
      </c>
      <c r="AC138" s="9">
        <f>VLOOKUP($Q138,'Menu and cost - Russia'!$B$3:$Q$29,MATCH(AC$2,'Menu and cost - Russia'!$B$3:$Q$3,0),0)</f>
        <v>30</v>
      </c>
      <c r="AD138" s="8">
        <f>VLOOKUP($Q138,'Menu and cost - Russia'!$B$3:$Q$29,MATCH(AD$2,'Menu and cost - Russia'!$B$3:$Q$3,0),0)</f>
        <v>2</v>
      </c>
      <c r="AE138" s="8">
        <f>VLOOKUP($Q138,'Menu and cost - Russia'!$B$3:$Q$29,MATCH(AE$2,'Menu and cost - Russia'!$B$3:$Q$3,0),0)</f>
        <v>3.3333333333333333E-2</v>
      </c>
      <c r="AF138" s="16">
        <f>T138-U138-AE138*VLOOKUP(O138,US_City_COGS_Order_Composition[#All],MATCH("Labor Costs",$A$2:$M$2,0),0)</f>
        <v>-9.7300000000000109E-2</v>
      </c>
      <c r="AG138" s="39">
        <f t="array" ref="AG138">IFERROR(INDEX(US_City_COGS_Order_Composition[[Appetizer]:[Beverages]],O138,MATCH(R138,$J$2:$M$2,0)),"")</f>
        <v>0.4</v>
      </c>
      <c r="AH138" s="6">
        <f t="shared" si="7"/>
        <v>-3.8920000000000045E-2</v>
      </c>
    </row>
    <row r="139" spans="15:34" x14ac:dyDescent="0.25">
      <c r="O139" s="22">
        <v>6</v>
      </c>
      <c r="P139" s="1" t="str">
        <f>VLOOKUP(O:O,US_City_COGS_Order_Composition[#All],2,FALSE)</f>
        <v>Indianapolis</v>
      </c>
      <c r="Q139" s="23">
        <f t="shared" si="9"/>
        <v>7</v>
      </c>
      <c r="R139" s="1" t="str">
        <f>VLOOKUP($Q139,'Menu and cost - Russia'!$B$3:$Q$29,MATCH(R$2,'Menu and cost - Russia'!$B$3:$Q$3,0),0)</f>
        <v>Appetizer</v>
      </c>
      <c r="S139" s="1" t="str">
        <f>VLOOKUP($Q139,'Menu and cost - Russia'!$B$3:$Q$29,MATCH(S$2,'Menu and cost - Russia'!$B$3:$Q$3,0),0)</f>
        <v>Pirozhok B</v>
      </c>
      <c r="T139" s="5">
        <f>VLOOKUP($Q139,'Menu and cost - Russia'!$B$3:$Q$29,MATCH(T$2,'Menu and cost - Russia'!$B$3:$Q$3,0),0)*VLOOKUP(O139,US_City_COGS_Order_Composition[#All],MATCH("Coefficient for Price Calculation (comp. with Russia)",$A$2:$M$2,0))</f>
        <v>1.0666666666666667</v>
      </c>
      <c r="U139" s="5">
        <f t="array" ref="U139">SUMPRODUCT(W139:AA139,_xlfn._xlws.FILTER(US_City_COGS_Order_Composition[[#All],[Dairy Products]:[Pantry]],US_City_COGS_Order_Composition[[#All],[ID City]]=O139))*V139</f>
        <v>1.0288000000000002</v>
      </c>
      <c r="V139" s="37">
        <f>VLOOKUP($Q139,'Menu and cost - Russia'!$B$3:$Q$29,MATCH(V$2,'Menu and cost - Russia'!$B$3:$Q$3,0),0)</f>
        <v>0.1</v>
      </c>
      <c r="W139" s="7">
        <f>VLOOKUP($Q139,'Menu and cost - Russia'!$B$3:$Q$29,MATCH(W$2,'Menu and cost - Russia'!$B$3:$Q$3,0),0)</f>
        <v>0.1</v>
      </c>
      <c r="X139" s="7">
        <f>VLOOKUP($Q139,'Menu and cost - Russia'!$B$3:$Q$29,MATCH(X$2,'Menu and cost - Russia'!$B$3:$Q$3,0),0)</f>
        <v>0.5</v>
      </c>
      <c r="Y139" s="7">
        <f>VLOOKUP($Q139,'Menu and cost - Russia'!$B$3:$Q$29,MATCH(Y$2,'Menu and cost - Russia'!$B$3:$Q$3,0),0)</f>
        <v>0.25</v>
      </c>
      <c r="Z139" s="7">
        <f>VLOOKUP($Q139,'Menu and cost - Russia'!$B$3:$Q$29,MATCH(Z$2,'Menu and cost - Russia'!$B$3:$Q$3,0),0)</f>
        <v>0.05</v>
      </c>
      <c r="AA139" s="7">
        <f>VLOOKUP($Q139,'Menu and cost - Russia'!$B$3:$Q$29,MATCH(AA$2,'Menu and cost - Russia'!$B$3:$Q$3,0),0)</f>
        <v>0.1</v>
      </c>
      <c r="AB139" s="7">
        <f t="shared" si="8"/>
        <v>1</v>
      </c>
      <c r="AC139" s="9">
        <f>VLOOKUP($Q139,'Menu and cost - Russia'!$B$3:$Q$29,MATCH(AC$2,'Menu and cost - Russia'!$B$3:$Q$3,0),0)</f>
        <v>30</v>
      </c>
      <c r="AD139" s="8">
        <f>VLOOKUP($Q139,'Menu and cost - Russia'!$B$3:$Q$29,MATCH(AD$2,'Menu and cost - Russia'!$B$3:$Q$3,0),0)</f>
        <v>2</v>
      </c>
      <c r="AE139" s="8">
        <f>VLOOKUP($Q139,'Menu and cost - Russia'!$B$3:$Q$29,MATCH(AE$2,'Menu and cost - Russia'!$B$3:$Q$3,0),0)</f>
        <v>3.3333333333333333E-2</v>
      </c>
      <c r="AF139" s="16">
        <f>T139-U139-AE139*VLOOKUP(O139,US_City_COGS_Order_Composition[#All],MATCH("Labor Costs",$A$2:$M$2,0),0)</f>
        <v>-0.22880000000000017</v>
      </c>
      <c r="AG139" s="39">
        <f t="array" ref="AG139">IFERROR(INDEX(US_City_COGS_Order_Composition[[Appetizer]:[Beverages]],O139,MATCH(R139,$J$2:$M$2,0)),"")</f>
        <v>0.4</v>
      </c>
      <c r="AH139" s="6">
        <f t="shared" si="7"/>
        <v>-9.1520000000000074E-2</v>
      </c>
    </row>
    <row r="140" spans="15:34" x14ac:dyDescent="0.25">
      <c r="O140" s="22">
        <v>6</v>
      </c>
      <c r="P140" s="1" t="str">
        <f>VLOOKUP(O:O,US_City_COGS_Order_Composition[#All],2,FALSE)</f>
        <v>Indianapolis</v>
      </c>
      <c r="Q140" s="23">
        <f t="shared" si="9"/>
        <v>8</v>
      </c>
      <c r="R140" s="1" t="str">
        <f>VLOOKUP($Q140,'Menu and cost - Russia'!$B$3:$Q$29,MATCH(R$2,'Menu and cost - Russia'!$B$3:$Q$3,0),0)</f>
        <v>Entry</v>
      </c>
      <c r="S140" s="1" t="str">
        <f>VLOOKUP($Q140,'Menu and cost - Russia'!$B$3:$Q$29,MATCH(S$2,'Menu and cost - Russia'!$B$3:$Q$3,0),0)</f>
        <v>Blin A</v>
      </c>
      <c r="T140" s="5">
        <f>VLOOKUP($Q140,'Menu and cost - Russia'!$B$3:$Q$29,MATCH(T$2,'Menu and cost - Russia'!$B$3:$Q$3,0),0)*VLOOKUP(O140,US_City_COGS_Order_Composition[#All],MATCH("Coefficient for Price Calculation (comp. with Russia)",$A$2:$M$2,0))</f>
        <v>3.2</v>
      </c>
      <c r="U140" s="5">
        <f t="array" ref="U140">SUMPRODUCT(W140:AA140,_xlfn._xlws.FILTER(US_City_COGS_Order_Composition[[#All],[Dairy Products]:[Pantry]],US_City_COGS_Order_Composition[[#All],[ID City]]=O140))*V140</f>
        <v>1.7946000000000002</v>
      </c>
      <c r="V140" s="37">
        <f>VLOOKUP($Q140,'Menu and cost - Russia'!$B$3:$Q$29,MATCH(V$2,'Menu and cost - Russia'!$B$3:$Q$3,0),0)</f>
        <v>0.2</v>
      </c>
      <c r="W140" s="7">
        <f>VLOOKUP($Q140,'Menu and cost - Russia'!$B$3:$Q$29,MATCH(W$2,'Menu and cost - Russia'!$B$3:$Q$3,0),0)</f>
        <v>0.1</v>
      </c>
      <c r="X140" s="7">
        <f>VLOOKUP($Q140,'Menu and cost - Russia'!$B$3:$Q$29,MATCH(X$2,'Menu and cost - Russia'!$B$3:$Q$3,0),0)</f>
        <v>0</v>
      </c>
      <c r="Y140" s="7">
        <f>VLOOKUP($Q140,'Menu and cost - Russia'!$B$3:$Q$29,MATCH(Y$2,'Menu and cost - Russia'!$B$3:$Q$3,0),0)</f>
        <v>0.75</v>
      </c>
      <c r="Z140" s="7">
        <f>VLOOKUP($Q140,'Menu and cost - Russia'!$B$3:$Q$29,MATCH(Z$2,'Menu and cost - Russia'!$B$3:$Q$3,0),0)</f>
        <v>0.05</v>
      </c>
      <c r="AA140" s="7">
        <f>VLOOKUP($Q140,'Menu and cost - Russia'!$B$3:$Q$29,MATCH(AA$2,'Menu and cost - Russia'!$B$3:$Q$3,0),0)</f>
        <v>0.1</v>
      </c>
      <c r="AB140" s="7">
        <f t="shared" si="8"/>
        <v>1</v>
      </c>
      <c r="AC140" s="9">
        <f>VLOOKUP($Q140,'Menu and cost - Russia'!$B$3:$Q$29,MATCH(AC$2,'Menu and cost - Russia'!$B$3:$Q$3,0),0)</f>
        <v>15</v>
      </c>
      <c r="AD140" s="8">
        <f>VLOOKUP($Q140,'Menu and cost - Russia'!$B$3:$Q$29,MATCH(AD$2,'Menu and cost - Russia'!$B$3:$Q$3,0),0)</f>
        <v>4</v>
      </c>
      <c r="AE140" s="8">
        <f>VLOOKUP($Q140,'Menu and cost - Russia'!$B$3:$Q$29,MATCH(AE$2,'Menu and cost - Russia'!$B$3:$Q$3,0),0)</f>
        <v>6.6666666666666666E-2</v>
      </c>
      <c r="AF140" s="16">
        <f>T140-U140-AE140*VLOOKUP(O140,US_City_COGS_Order_Composition[#All],MATCH("Labor Costs",$A$2:$M$2,0),0)</f>
        <v>0.87206666666666666</v>
      </c>
      <c r="AG140" s="39">
        <f t="array" ref="AG140">IFERROR(INDEX(US_City_COGS_Order_Composition[[Appetizer]:[Beverages]],O140,MATCH(R140,$J$2:$M$2,0)),"")</f>
        <v>0.6</v>
      </c>
      <c r="AH140" s="6">
        <f t="shared" si="7"/>
        <v>0.52323999999999993</v>
      </c>
    </row>
    <row r="141" spans="15:34" x14ac:dyDescent="0.25">
      <c r="O141" s="22">
        <v>6</v>
      </c>
      <c r="P141" s="1" t="str">
        <f>VLOOKUP(O:O,US_City_COGS_Order_Composition[#All],2,FALSE)</f>
        <v>Indianapolis</v>
      </c>
      <c r="Q141" s="23">
        <f t="shared" si="9"/>
        <v>9</v>
      </c>
      <c r="R141" s="1" t="str">
        <f>VLOOKUP($Q141,'Menu and cost - Russia'!$B$3:$Q$29,MATCH(R$2,'Menu and cost - Russia'!$B$3:$Q$3,0),0)</f>
        <v>Entry</v>
      </c>
      <c r="S141" s="1" t="str">
        <f>VLOOKUP($Q141,'Menu and cost - Russia'!$B$3:$Q$29,MATCH(S$2,'Menu and cost - Russia'!$B$3:$Q$3,0),0)</f>
        <v>Blin B</v>
      </c>
      <c r="T141" s="5">
        <f>VLOOKUP($Q141,'Menu and cost - Russia'!$B$3:$Q$29,MATCH(T$2,'Menu and cost - Russia'!$B$3:$Q$3,0),0)*VLOOKUP(O141,US_City_COGS_Order_Composition[#All],MATCH("Coefficient for Price Calculation (comp. with Russia)",$A$2:$M$2,0))</f>
        <v>3.2</v>
      </c>
      <c r="U141" s="5">
        <f t="array" ref="U141">SUMPRODUCT(W141:AA141,_xlfn._xlws.FILTER(US_City_COGS_Order_Composition[[#All],[Dairy Products]:[Pantry]],US_City_COGS_Order_Composition[[#All],[ID City]]=O141))*V141</f>
        <v>2.3955000000000002</v>
      </c>
      <c r="V141" s="37">
        <f>VLOOKUP($Q141,'Menu and cost - Russia'!$B$3:$Q$29,MATCH(V$2,'Menu and cost - Russia'!$B$3:$Q$3,0),0)</f>
        <v>0.3</v>
      </c>
      <c r="W141" s="7">
        <f>VLOOKUP($Q141,'Menu and cost - Russia'!$B$3:$Q$29,MATCH(W$2,'Menu and cost - Russia'!$B$3:$Q$3,0),0)</f>
        <v>0.3</v>
      </c>
      <c r="X141" s="7">
        <f>VLOOKUP($Q141,'Menu and cost - Russia'!$B$3:$Q$29,MATCH(X$2,'Menu and cost - Russia'!$B$3:$Q$3,0),0)</f>
        <v>0</v>
      </c>
      <c r="Y141" s="7">
        <f>VLOOKUP($Q141,'Menu and cost - Russia'!$B$3:$Q$29,MATCH(Y$2,'Menu and cost - Russia'!$B$3:$Q$3,0),0)</f>
        <v>0.55000000000000004</v>
      </c>
      <c r="Z141" s="7">
        <f>VLOOKUP($Q141,'Menu and cost - Russia'!$B$3:$Q$29,MATCH(Z$2,'Menu and cost - Russia'!$B$3:$Q$3,0),0)</f>
        <v>0.05</v>
      </c>
      <c r="AA141" s="7">
        <f>VLOOKUP($Q141,'Menu and cost - Russia'!$B$3:$Q$29,MATCH(AA$2,'Menu and cost - Russia'!$B$3:$Q$3,0),0)</f>
        <v>0.1</v>
      </c>
      <c r="AB141" s="7">
        <f t="shared" si="8"/>
        <v>1.0000000000000002</v>
      </c>
      <c r="AC141" s="9">
        <f>VLOOKUP($Q141,'Menu and cost - Russia'!$B$3:$Q$29,MATCH(AC$2,'Menu and cost - Russia'!$B$3:$Q$3,0),0)</f>
        <v>15</v>
      </c>
      <c r="AD141" s="8">
        <f>VLOOKUP($Q141,'Menu and cost - Russia'!$B$3:$Q$29,MATCH(AD$2,'Menu and cost - Russia'!$B$3:$Q$3,0),0)</f>
        <v>4</v>
      </c>
      <c r="AE141" s="8">
        <f>VLOOKUP($Q141,'Menu and cost - Russia'!$B$3:$Q$29,MATCH(AE$2,'Menu and cost - Russia'!$B$3:$Q$3,0),0)</f>
        <v>6.6666666666666666E-2</v>
      </c>
      <c r="AF141" s="16">
        <f>T141-U141-AE141*VLOOKUP(O141,US_City_COGS_Order_Composition[#All],MATCH("Labor Costs",$A$2:$M$2,0),0)</f>
        <v>0.27116666666666667</v>
      </c>
      <c r="AG141" s="39">
        <f t="array" ref="AG141">IFERROR(INDEX(US_City_COGS_Order_Composition[[Appetizer]:[Beverages]],O141,MATCH(R141,$J$2:$M$2,0)),"")</f>
        <v>0.6</v>
      </c>
      <c r="AH141" s="6">
        <f t="shared" si="7"/>
        <v>0.16269999999999998</v>
      </c>
    </row>
    <row r="142" spans="15:34" x14ac:dyDescent="0.25">
      <c r="O142" s="22">
        <v>6</v>
      </c>
      <c r="P142" s="1" t="str">
        <f>VLOOKUP(O:O,US_City_COGS_Order_Composition[#All],2,FALSE)</f>
        <v>Indianapolis</v>
      </c>
      <c r="Q142" s="23">
        <f t="shared" si="9"/>
        <v>10</v>
      </c>
      <c r="R142" s="1" t="str">
        <f>VLOOKUP($Q142,'Menu and cost - Russia'!$B$3:$Q$29,MATCH(R$2,'Menu and cost - Russia'!$B$3:$Q$3,0),0)</f>
        <v>Entry</v>
      </c>
      <c r="S142" s="1" t="str">
        <f>VLOOKUP($Q142,'Menu and cost - Russia'!$B$3:$Q$29,MATCH(S$2,'Menu and cost - Russia'!$B$3:$Q$3,0),0)</f>
        <v>Blin C</v>
      </c>
      <c r="T142" s="5">
        <f>VLOOKUP($Q142,'Menu and cost - Russia'!$B$3:$Q$29,MATCH(T$2,'Menu and cost - Russia'!$B$3:$Q$3,0),0)*VLOOKUP(O142,US_City_COGS_Order_Composition[#All],MATCH("Coefficient for Price Calculation (comp. with Russia)",$A$2:$M$2,0))</f>
        <v>3.2</v>
      </c>
      <c r="U142" s="5">
        <f t="array" ref="U142">SUMPRODUCT(W142:AA142,_xlfn._xlws.FILTER(US_City_COGS_Order_Composition[[#All],[Dairy Products]:[Pantry]],US_City_COGS_Order_Composition[[#All],[ID City]]=O142))*V142</f>
        <v>2.8891499999999999</v>
      </c>
      <c r="V142" s="37">
        <f>VLOOKUP($Q142,'Menu and cost - Russia'!$B$3:$Q$29,MATCH(V$2,'Menu and cost - Russia'!$B$3:$Q$3,0),0)</f>
        <v>0.3</v>
      </c>
      <c r="W142" s="7">
        <f>VLOOKUP($Q142,'Menu and cost - Russia'!$B$3:$Q$29,MATCH(W$2,'Menu and cost - Russia'!$B$3:$Q$3,0),0)</f>
        <v>0.1</v>
      </c>
      <c r="X142" s="7">
        <f>VLOOKUP($Q142,'Menu and cost - Russia'!$B$3:$Q$29,MATCH(X$2,'Menu and cost - Russia'!$B$3:$Q$3,0),0)</f>
        <v>0.25</v>
      </c>
      <c r="Y142" s="7">
        <f>VLOOKUP($Q142,'Menu and cost - Russia'!$B$3:$Q$29,MATCH(Y$2,'Menu and cost - Russia'!$B$3:$Q$3,0),0)</f>
        <v>0.5</v>
      </c>
      <c r="Z142" s="7">
        <f>VLOOKUP($Q142,'Menu and cost - Russia'!$B$3:$Q$29,MATCH(Z$2,'Menu and cost - Russia'!$B$3:$Q$3,0),0)</f>
        <v>0.05</v>
      </c>
      <c r="AA142" s="7">
        <f>VLOOKUP($Q142,'Menu and cost - Russia'!$B$3:$Q$29,MATCH(AA$2,'Menu and cost - Russia'!$B$3:$Q$3,0),0)</f>
        <v>0.1</v>
      </c>
      <c r="AB142" s="7">
        <f t="shared" si="8"/>
        <v>1</v>
      </c>
      <c r="AC142" s="9">
        <f>VLOOKUP($Q142,'Menu and cost - Russia'!$B$3:$Q$29,MATCH(AC$2,'Menu and cost - Russia'!$B$3:$Q$3,0),0)</f>
        <v>15</v>
      </c>
      <c r="AD142" s="8">
        <f>VLOOKUP($Q142,'Menu and cost - Russia'!$B$3:$Q$29,MATCH(AD$2,'Menu and cost - Russia'!$B$3:$Q$3,0),0)</f>
        <v>4</v>
      </c>
      <c r="AE142" s="8">
        <f>VLOOKUP($Q142,'Menu and cost - Russia'!$B$3:$Q$29,MATCH(AE$2,'Menu and cost - Russia'!$B$3:$Q$3,0),0)</f>
        <v>6.6666666666666666E-2</v>
      </c>
      <c r="AF142" s="16">
        <f>T142-U142-AE142*VLOOKUP(O142,US_City_COGS_Order_Composition[#All],MATCH("Labor Costs",$A$2:$M$2,0),0)</f>
        <v>-0.22248333333333303</v>
      </c>
      <c r="AG142" s="39">
        <f t="array" ref="AG142">IFERROR(INDEX(US_City_COGS_Order_Composition[[Appetizer]:[Beverages]],O142,MATCH(R142,$J$2:$M$2,0)),"")</f>
        <v>0.6</v>
      </c>
      <c r="AH142" s="6">
        <f t="shared" si="7"/>
        <v>-0.1334899999999998</v>
      </c>
    </row>
    <row r="143" spans="15:34" x14ac:dyDescent="0.25">
      <c r="O143" s="22">
        <v>6</v>
      </c>
      <c r="P143" s="1" t="str">
        <f>VLOOKUP(O:O,US_City_COGS_Order_Composition[#All],2,FALSE)</f>
        <v>Indianapolis</v>
      </c>
      <c r="Q143" s="23">
        <f t="shared" si="9"/>
        <v>11</v>
      </c>
      <c r="R143" s="1" t="str">
        <f>VLOOKUP($Q143,'Menu and cost - Russia'!$B$3:$Q$29,MATCH(R$2,'Menu and cost - Russia'!$B$3:$Q$3,0),0)</f>
        <v>Entry</v>
      </c>
      <c r="S143" s="1" t="str">
        <f>VLOOKUP($Q143,'Menu and cost - Russia'!$B$3:$Q$29,MATCH(S$2,'Menu and cost - Russia'!$B$3:$Q$3,0),0)</f>
        <v>Blin D</v>
      </c>
      <c r="T143" s="5">
        <f>VLOOKUP($Q143,'Menu and cost - Russia'!$B$3:$Q$29,MATCH(T$2,'Menu and cost - Russia'!$B$3:$Q$3,0),0)*VLOOKUP(O143,US_City_COGS_Order_Composition[#All],MATCH("Coefficient for Price Calculation (comp. with Russia)",$A$2:$M$2,0))</f>
        <v>3.2</v>
      </c>
      <c r="U143" s="5">
        <f t="array" ref="U143">SUMPRODUCT(W143:AA143,_xlfn._xlws.FILTER(US_City_COGS_Order_Composition[[#All],[Dairy Products]:[Pantry]],US_City_COGS_Order_Composition[[#All],[ID City]]=O143))*V143</f>
        <v>1.9062000000000001</v>
      </c>
      <c r="V143" s="37">
        <f>VLOOKUP($Q143,'Menu and cost - Russia'!$B$3:$Q$29,MATCH(V$2,'Menu and cost - Russia'!$B$3:$Q$3,0),0)</f>
        <v>0.2</v>
      </c>
      <c r="W143" s="7">
        <f>VLOOKUP($Q143,'Menu and cost - Russia'!$B$3:$Q$29,MATCH(W$2,'Menu and cost - Russia'!$B$3:$Q$3,0),0)</f>
        <v>0.2</v>
      </c>
      <c r="X143" s="7">
        <f>VLOOKUP($Q143,'Menu and cost - Russia'!$B$3:$Q$29,MATCH(X$2,'Menu and cost - Russia'!$B$3:$Q$3,0),0)</f>
        <v>0.4</v>
      </c>
      <c r="Y143" s="7">
        <f>VLOOKUP($Q143,'Menu and cost - Russia'!$B$3:$Q$29,MATCH(Y$2,'Menu and cost - Russia'!$B$3:$Q$3,0),0)</f>
        <v>0.25</v>
      </c>
      <c r="Z143" s="7">
        <f>VLOOKUP($Q143,'Menu and cost - Russia'!$B$3:$Q$29,MATCH(Z$2,'Menu and cost - Russia'!$B$3:$Q$3,0),0)</f>
        <v>0.05</v>
      </c>
      <c r="AA143" s="7">
        <f>VLOOKUP($Q143,'Menu and cost - Russia'!$B$3:$Q$29,MATCH(AA$2,'Menu and cost - Russia'!$B$3:$Q$3,0),0)</f>
        <v>0.1</v>
      </c>
      <c r="AB143" s="7">
        <f t="shared" si="8"/>
        <v>1.0000000000000002</v>
      </c>
      <c r="AC143" s="9">
        <f>VLOOKUP($Q143,'Menu and cost - Russia'!$B$3:$Q$29,MATCH(AC$2,'Menu and cost - Russia'!$B$3:$Q$3,0),0)</f>
        <v>10</v>
      </c>
      <c r="AD143" s="8">
        <f>VLOOKUP($Q143,'Menu and cost - Russia'!$B$3:$Q$29,MATCH(AD$2,'Menu and cost - Russia'!$B$3:$Q$3,0),0)</f>
        <v>6</v>
      </c>
      <c r="AE143" s="8">
        <f>VLOOKUP($Q143,'Menu and cost - Russia'!$B$3:$Q$29,MATCH(AE$2,'Menu and cost - Russia'!$B$3:$Q$3,0),0)</f>
        <v>0.1</v>
      </c>
      <c r="AF143" s="16">
        <f>T143-U143-AE143*VLOOKUP(O143,US_City_COGS_Order_Composition[#All],MATCH("Labor Costs",$A$2:$M$2,0),0)</f>
        <v>0.49380000000000002</v>
      </c>
      <c r="AG143" s="39">
        <f t="array" ref="AG143">IFERROR(INDEX(US_City_COGS_Order_Composition[[Appetizer]:[Beverages]],O143,MATCH(R143,$J$2:$M$2,0)),"")</f>
        <v>0.6</v>
      </c>
      <c r="AH143" s="6">
        <f t="shared" si="7"/>
        <v>0.29627999999999999</v>
      </c>
    </row>
    <row r="144" spans="15:34" x14ac:dyDescent="0.25">
      <c r="O144" s="22">
        <v>6</v>
      </c>
      <c r="P144" s="1" t="str">
        <f>VLOOKUP(O:O,US_City_COGS_Order_Composition[#All],2,FALSE)</f>
        <v>Indianapolis</v>
      </c>
      <c r="Q144" s="23">
        <f t="shared" si="9"/>
        <v>12</v>
      </c>
      <c r="R144" s="1" t="str">
        <f>VLOOKUP($Q144,'Menu and cost - Russia'!$B$3:$Q$29,MATCH(R$2,'Menu and cost - Russia'!$B$3:$Q$3,0),0)</f>
        <v>Entry</v>
      </c>
      <c r="S144" s="1" t="str">
        <f>VLOOKUP($Q144,'Menu and cost - Russia'!$B$3:$Q$29,MATCH(S$2,'Menu and cost - Russia'!$B$3:$Q$3,0),0)</f>
        <v>Blin E</v>
      </c>
      <c r="T144" s="5">
        <f>VLOOKUP($Q144,'Menu and cost - Russia'!$B$3:$Q$29,MATCH(T$2,'Menu and cost - Russia'!$B$3:$Q$3,0),0)*VLOOKUP(O144,US_City_COGS_Order_Composition[#All],MATCH("Coefficient for Price Calculation (comp. with Russia)",$A$2:$M$2,0))</f>
        <v>4.2666666666666666</v>
      </c>
      <c r="U144" s="5">
        <f t="array" ref="U144">SUMPRODUCT(W144:AA144,_xlfn._xlws.FILTER(US_City_COGS_Order_Composition[[#All],[Dairy Products]:[Pantry]],US_City_COGS_Order_Composition[[#All],[ID City]]=O144))*V144</f>
        <v>3.0170999999999997</v>
      </c>
      <c r="V144" s="37">
        <f>VLOOKUP($Q144,'Menu and cost - Russia'!$B$3:$Q$29,MATCH(V$2,'Menu and cost - Russia'!$B$3:$Q$3,0),0)</f>
        <v>0.3</v>
      </c>
      <c r="W144" s="7">
        <f>VLOOKUP($Q144,'Menu and cost - Russia'!$B$3:$Q$29,MATCH(W$2,'Menu and cost - Russia'!$B$3:$Q$3,0),0)</f>
        <v>0.2</v>
      </c>
      <c r="X144" s="7">
        <f>VLOOKUP($Q144,'Menu and cost - Russia'!$B$3:$Q$29,MATCH(X$2,'Menu and cost - Russia'!$B$3:$Q$3,0),0)</f>
        <v>0.6</v>
      </c>
      <c r="Y144" s="7">
        <f>VLOOKUP($Q144,'Menu and cost - Russia'!$B$3:$Q$29,MATCH(Y$2,'Menu and cost - Russia'!$B$3:$Q$3,0),0)</f>
        <v>0.05</v>
      </c>
      <c r="Z144" s="7">
        <f>VLOOKUP($Q144,'Menu and cost - Russia'!$B$3:$Q$29,MATCH(Z$2,'Menu and cost - Russia'!$B$3:$Q$3,0),0)</f>
        <v>0.05</v>
      </c>
      <c r="AA144" s="7">
        <f>VLOOKUP($Q144,'Menu and cost - Russia'!$B$3:$Q$29,MATCH(AA$2,'Menu and cost - Russia'!$B$3:$Q$3,0),0)</f>
        <v>0.1</v>
      </c>
      <c r="AB144" s="7">
        <f t="shared" si="8"/>
        <v>1.0000000000000002</v>
      </c>
      <c r="AC144" s="9">
        <f>VLOOKUP($Q144,'Menu and cost - Russia'!$B$3:$Q$29,MATCH(AC$2,'Menu and cost - Russia'!$B$3:$Q$3,0),0)</f>
        <v>10</v>
      </c>
      <c r="AD144" s="8">
        <f>VLOOKUP($Q144,'Menu and cost - Russia'!$B$3:$Q$29,MATCH(AD$2,'Menu and cost - Russia'!$B$3:$Q$3,0),0)</f>
        <v>6</v>
      </c>
      <c r="AE144" s="8">
        <f>VLOOKUP($Q144,'Menu and cost - Russia'!$B$3:$Q$29,MATCH(AE$2,'Menu and cost - Russia'!$B$3:$Q$3,0),0)</f>
        <v>0.1</v>
      </c>
      <c r="AF144" s="16">
        <f>T144-U144-AE144*VLOOKUP(O144,US_City_COGS_Order_Composition[#All],MATCH("Labor Costs",$A$2:$M$2,0),0)</f>
        <v>0.44956666666666689</v>
      </c>
      <c r="AG144" s="39">
        <f t="array" ref="AG144">IFERROR(INDEX(US_City_COGS_Order_Composition[[Appetizer]:[Beverages]],O144,MATCH(R144,$J$2:$M$2,0)),"")</f>
        <v>0.6</v>
      </c>
      <c r="AH144" s="6">
        <f t="shared" si="7"/>
        <v>0.26974000000000015</v>
      </c>
    </row>
    <row r="145" spans="15:34" x14ac:dyDescent="0.25">
      <c r="O145" s="22">
        <v>6</v>
      </c>
      <c r="P145" s="1" t="str">
        <f>VLOOKUP(O:O,US_City_COGS_Order_Composition[#All],2,FALSE)</f>
        <v>Indianapolis</v>
      </c>
      <c r="Q145" s="23">
        <f t="shared" si="9"/>
        <v>13</v>
      </c>
      <c r="R145" s="1" t="str">
        <f>VLOOKUP($Q145,'Menu and cost - Russia'!$B$3:$Q$29,MATCH(R$2,'Menu and cost - Russia'!$B$3:$Q$3,0),0)</f>
        <v>Entry</v>
      </c>
      <c r="S145" s="1" t="str">
        <f>VLOOKUP($Q145,'Menu and cost - Russia'!$B$3:$Q$29,MATCH(S$2,'Menu and cost - Russia'!$B$3:$Q$3,0),0)</f>
        <v>Blin F</v>
      </c>
      <c r="T145" s="5">
        <f>VLOOKUP($Q145,'Menu and cost - Russia'!$B$3:$Q$29,MATCH(T$2,'Menu and cost - Russia'!$B$3:$Q$3,0),0)*VLOOKUP(O145,US_City_COGS_Order_Composition[#All],MATCH("Coefficient for Price Calculation (comp. with Russia)",$A$2:$M$2,0))</f>
        <v>4.2666666666666666</v>
      </c>
      <c r="U145" s="5">
        <f t="array" ref="U145">SUMPRODUCT(W145:AA145,_xlfn._xlws.FILTER(US_City_COGS_Order_Composition[[#All],[Dairy Products]:[Pantry]],US_City_COGS_Order_Composition[[#All],[ID City]]=O145))*V145</f>
        <v>2.9382000000000001</v>
      </c>
      <c r="V145" s="37">
        <f>VLOOKUP($Q145,'Menu and cost - Russia'!$B$3:$Q$29,MATCH(V$2,'Menu and cost - Russia'!$B$3:$Q$3,0),0)</f>
        <v>0.3</v>
      </c>
      <c r="W145" s="7">
        <f>VLOOKUP($Q145,'Menu and cost - Russia'!$B$3:$Q$29,MATCH(W$2,'Menu and cost - Russia'!$B$3:$Q$3,0),0)</f>
        <v>0.2</v>
      </c>
      <c r="X145" s="7">
        <f>VLOOKUP($Q145,'Menu and cost - Russia'!$B$3:$Q$29,MATCH(X$2,'Menu and cost - Russia'!$B$3:$Q$3,0),0)</f>
        <v>0.5</v>
      </c>
      <c r="Y145" s="7">
        <f>VLOOKUP($Q145,'Menu and cost - Russia'!$B$3:$Q$29,MATCH(Y$2,'Menu and cost - Russia'!$B$3:$Q$3,0),0)</f>
        <v>0.15</v>
      </c>
      <c r="Z145" s="7">
        <f>VLOOKUP($Q145,'Menu and cost - Russia'!$B$3:$Q$29,MATCH(Z$2,'Menu and cost - Russia'!$B$3:$Q$3,0),0)</f>
        <v>0.05</v>
      </c>
      <c r="AA145" s="7">
        <f>VLOOKUP($Q145,'Menu and cost - Russia'!$B$3:$Q$29,MATCH(AA$2,'Menu and cost - Russia'!$B$3:$Q$3,0),0)</f>
        <v>0.1</v>
      </c>
      <c r="AB145" s="7">
        <f t="shared" si="8"/>
        <v>1</v>
      </c>
      <c r="AC145" s="9">
        <f>VLOOKUP($Q145,'Menu and cost - Russia'!$B$3:$Q$29,MATCH(AC$2,'Menu and cost - Russia'!$B$3:$Q$3,0),0)</f>
        <v>10</v>
      </c>
      <c r="AD145" s="8">
        <f>VLOOKUP($Q145,'Menu and cost - Russia'!$B$3:$Q$29,MATCH(AD$2,'Menu and cost - Russia'!$B$3:$Q$3,0),0)</f>
        <v>6</v>
      </c>
      <c r="AE145" s="8">
        <f>VLOOKUP($Q145,'Menu and cost - Russia'!$B$3:$Q$29,MATCH(AE$2,'Menu and cost - Russia'!$B$3:$Q$3,0),0)</f>
        <v>0.1</v>
      </c>
      <c r="AF145" s="16">
        <f>T145-U145-AE145*VLOOKUP(O145,US_City_COGS_Order_Composition[#All],MATCH("Labor Costs",$A$2:$M$2,0),0)</f>
        <v>0.52846666666666642</v>
      </c>
      <c r="AG145" s="39">
        <f t="array" ref="AG145">IFERROR(INDEX(US_City_COGS_Order_Composition[[Appetizer]:[Beverages]],O145,MATCH(R145,$J$2:$M$2,0)),"")</f>
        <v>0.6</v>
      </c>
      <c r="AH145" s="6">
        <f t="shared" si="7"/>
        <v>0.31707999999999986</v>
      </c>
    </row>
    <row r="146" spans="15:34" x14ac:dyDescent="0.25">
      <c r="O146" s="22">
        <v>6</v>
      </c>
      <c r="P146" s="1" t="str">
        <f>VLOOKUP(O:O,US_City_COGS_Order_Composition[#All],2,FALSE)</f>
        <v>Indianapolis</v>
      </c>
      <c r="Q146" s="23">
        <f t="shared" si="9"/>
        <v>14</v>
      </c>
      <c r="R146" s="1" t="str">
        <f>VLOOKUP($Q146,'Menu and cost - Russia'!$B$3:$Q$29,MATCH(R$2,'Menu and cost - Russia'!$B$3:$Q$3,0),0)</f>
        <v>Entry</v>
      </c>
      <c r="S146" s="1" t="str">
        <f>VLOOKUP($Q146,'Menu and cost - Russia'!$B$3:$Q$29,MATCH(S$2,'Menu and cost - Russia'!$B$3:$Q$3,0),0)</f>
        <v>Veggie Blin A</v>
      </c>
      <c r="T146" s="5">
        <f>VLOOKUP($Q146,'Menu and cost - Russia'!$B$3:$Q$29,MATCH(T$2,'Menu and cost - Russia'!$B$3:$Q$3,0),0)*VLOOKUP(O146,US_City_COGS_Order_Composition[#All],MATCH("Coefficient for Price Calculation (comp. with Russia)",$A$2:$M$2,0))</f>
        <v>3.2</v>
      </c>
      <c r="U146" s="5">
        <f t="array" ref="U146">SUMPRODUCT(W146:AA146,_xlfn._xlws.FILTER(US_City_COGS_Order_Composition[[#All],[Dairy Products]:[Pantry]],US_City_COGS_Order_Composition[[#All],[ID City]]=O146))*V146</f>
        <v>1.7946000000000002</v>
      </c>
      <c r="V146" s="37">
        <f>VLOOKUP($Q146,'Menu and cost - Russia'!$B$3:$Q$29,MATCH(V$2,'Menu and cost - Russia'!$B$3:$Q$3,0),0)</f>
        <v>0.2</v>
      </c>
      <c r="W146" s="7">
        <f>VLOOKUP($Q146,'Menu and cost - Russia'!$B$3:$Q$29,MATCH(W$2,'Menu and cost - Russia'!$B$3:$Q$3,0),0)</f>
        <v>0.1</v>
      </c>
      <c r="X146" s="7">
        <f>VLOOKUP($Q146,'Menu and cost - Russia'!$B$3:$Q$29,MATCH(X$2,'Menu and cost - Russia'!$B$3:$Q$3,0),0)</f>
        <v>0</v>
      </c>
      <c r="Y146" s="7">
        <f>VLOOKUP($Q146,'Menu and cost - Russia'!$B$3:$Q$29,MATCH(Y$2,'Menu and cost - Russia'!$B$3:$Q$3,0),0)</f>
        <v>0.75</v>
      </c>
      <c r="Z146" s="7">
        <f>VLOOKUP($Q146,'Menu and cost - Russia'!$B$3:$Q$29,MATCH(Z$2,'Menu and cost - Russia'!$B$3:$Q$3,0),0)</f>
        <v>0.05</v>
      </c>
      <c r="AA146" s="7">
        <f>VLOOKUP($Q146,'Menu and cost - Russia'!$B$3:$Q$29,MATCH(AA$2,'Menu and cost - Russia'!$B$3:$Q$3,0),0)</f>
        <v>0.1</v>
      </c>
      <c r="AB146" s="7">
        <f t="shared" si="8"/>
        <v>1</v>
      </c>
      <c r="AC146" s="9">
        <f>VLOOKUP($Q146,'Menu and cost - Russia'!$B$3:$Q$29,MATCH(AC$2,'Menu and cost - Russia'!$B$3:$Q$3,0),0)</f>
        <v>15</v>
      </c>
      <c r="AD146" s="8">
        <f>VLOOKUP($Q146,'Menu and cost - Russia'!$B$3:$Q$29,MATCH(AD$2,'Menu and cost - Russia'!$B$3:$Q$3,0),0)</f>
        <v>4</v>
      </c>
      <c r="AE146" s="8">
        <f>VLOOKUP($Q146,'Menu and cost - Russia'!$B$3:$Q$29,MATCH(AE$2,'Menu and cost - Russia'!$B$3:$Q$3,0),0)</f>
        <v>6.6666666666666666E-2</v>
      </c>
      <c r="AF146" s="16">
        <f>T146-U146-AE146*VLOOKUP(O146,US_City_COGS_Order_Composition[#All],MATCH("Labor Costs",$A$2:$M$2,0),0)</f>
        <v>0.87206666666666666</v>
      </c>
      <c r="AG146" s="39">
        <f t="array" ref="AG146">IFERROR(INDEX(US_City_COGS_Order_Composition[[Appetizer]:[Beverages]],O146,MATCH(R146,$J$2:$M$2,0)),"")</f>
        <v>0.6</v>
      </c>
      <c r="AH146" s="6">
        <f t="shared" si="7"/>
        <v>0.52323999999999993</v>
      </c>
    </row>
    <row r="147" spans="15:34" x14ac:dyDescent="0.25">
      <c r="O147" s="22">
        <v>6</v>
      </c>
      <c r="P147" s="1" t="str">
        <f>VLOOKUP(O:O,US_City_COGS_Order_Composition[#All],2,FALSE)</f>
        <v>Indianapolis</v>
      </c>
      <c r="Q147" s="23">
        <f t="shared" si="9"/>
        <v>15</v>
      </c>
      <c r="R147" s="1" t="str">
        <f>VLOOKUP($Q147,'Menu and cost - Russia'!$B$3:$Q$29,MATCH(R$2,'Menu and cost - Russia'!$B$3:$Q$3,0),0)</f>
        <v>Entry</v>
      </c>
      <c r="S147" s="1" t="str">
        <f>VLOOKUP($Q147,'Menu and cost - Russia'!$B$3:$Q$29,MATCH(S$2,'Menu and cost - Russia'!$B$3:$Q$3,0),0)</f>
        <v>Fruit Blin B</v>
      </c>
      <c r="T147" s="5">
        <f>VLOOKUP($Q147,'Menu and cost - Russia'!$B$3:$Q$29,MATCH(T$2,'Menu and cost - Russia'!$B$3:$Q$3,0),0)*VLOOKUP(O147,US_City_COGS_Order_Composition[#All],MATCH("Coefficient for Price Calculation (comp. with Russia)",$A$2:$M$2,0))</f>
        <v>3.2</v>
      </c>
      <c r="U147" s="5">
        <f t="array" ref="U147">SUMPRODUCT(W147:AA147,_xlfn._xlws.FILTER(US_City_COGS_Order_Composition[[#All],[Dairy Products]:[Pantry]],US_City_COGS_Order_Composition[[#All],[ID City]]=O147))*V147</f>
        <v>1.6958000000000002</v>
      </c>
      <c r="V147" s="37">
        <f>VLOOKUP($Q147,'Menu and cost - Russia'!$B$3:$Q$29,MATCH(V$2,'Menu and cost - Russia'!$B$3:$Q$3,0),0)</f>
        <v>0.2</v>
      </c>
      <c r="W147" s="7">
        <f>VLOOKUP($Q147,'Menu and cost - Russia'!$B$3:$Q$29,MATCH(W$2,'Menu and cost - Russia'!$B$3:$Q$3,0),0)</f>
        <v>0.2</v>
      </c>
      <c r="X147" s="7">
        <f>VLOOKUP($Q147,'Menu and cost - Russia'!$B$3:$Q$29,MATCH(X$2,'Menu and cost - Russia'!$B$3:$Q$3,0),0)</f>
        <v>0</v>
      </c>
      <c r="Y147" s="7">
        <f>VLOOKUP($Q147,'Menu and cost - Russia'!$B$3:$Q$29,MATCH(Y$2,'Menu and cost - Russia'!$B$3:$Q$3,0),0)</f>
        <v>0.65</v>
      </c>
      <c r="Z147" s="7">
        <f>VLOOKUP($Q147,'Menu and cost - Russia'!$B$3:$Q$29,MATCH(Z$2,'Menu and cost - Russia'!$B$3:$Q$3,0),0)</f>
        <v>0.05</v>
      </c>
      <c r="AA147" s="7">
        <f>VLOOKUP($Q147,'Menu and cost - Russia'!$B$3:$Q$29,MATCH(AA$2,'Menu and cost - Russia'!$B$3:$Q$3,0),0)</f>
        <v>0.1</v>
      </c>
      <c r="AB147" s="7">
        <f t="shared" si="8"/>
        <v>1.0000000000000002</v>
      </c>
      <c r="AC147" s="9">
        <f>VLOOKUP($Q147,'Menu and cost - Russia'!$B$3:$Q$29,MATCH(AC$2,'Menu and cost - Russia'!$B$3:$Q$3,0),0)</f>
        <v>15</v>
      </c>
      <c r="AD147" s="8">
        <f>VLOOKUP($Q147,'Menu and cost - Russia'!$B$3:$Q$29,MATCH(AD$2,'Menu and cost - Russia'!$B$3:$Q$3,0),0)</f>
        <v>4</v>
      </c>
      <c r="AE147" s="8">
        <f>VLOOKUP($Q147,'Menu and cost - Russia'!$B$3:$Q$29,MATCH(AE$2,'Menu and cost - Russia'!$B$3:$Q$3,0),0)</f>
        <v>6.6666666666666666E-2</v>
      </c>
      <c r="AF147" s="16">
        <f>T147-U147-AE147*VLOOKUP(O147,US_City_COGS_Order_Composition[#All],MATCH("Labor Costs",$A$2:$M$2,0),0)</f>
        <v>0.97086666666666666</v>
      </c>
      <c r="AG147" s="39">
        <f t="array" ref="AG147">IFERROR(INDEX(US_City_COGS_Order_Composition[[Appetizer]:[Beverages]],O147,MATCH(R147,$J$2:$M$2,0)),"")</f>
        <v>0.6</v>
      </c>
      <c r="AH147" s="6">
        <f t="shared" si="7"/>
        <v>0.58251999999999993</v>
      </c>
    </row>
    <row r="148" spans="15:34" x14ac:dyDescent="0.25">
      <c r="O148" s="22">
        <v>6</v>
      </c>
      <c r="P148" s="1" t="str">
        <f>VLOOKUP(O:O,US_City_COGS_Order_Composition[#All],2,FALSE)</f>
        <v>Indianapolis</v>
      </c>
      <c r="Q148" s="23">
        <f t="shared" si="9"/>
        <v>16</v>
      </c>
      <c r="R148" s="1" t="str">
        <f>VLOOKUP($Q148,'Menu and cost - Russia'!$B$3:$Q$29,MATCH(R$2,'Menu and cost - Russia'!$B$3:$Q$3,0),0)</f>
        <v>Entry</v>
      </c>
      <c r="S148" s="1" t="str">
        <f>VLOOKUP($Q148,'Menu and cost - Russia'!$B$3:$Q$29,MATCH(S$2,'Menu and cost - Russia'!$B$3:$Q$3,0),0)</f>
        <v>Entry A</v>
      </c>
      <c r="T148" s="5">
        <f>VLOOKUP($Q148,'Menu and cost - Russia'!$B$3:$Q$29,MATCH(T$2,'Menu and cost - Russia'!$B$3:$Q$3,0),0)*VLOOKUP(O148,US_City_COGS_Order_Composition[#All],MATCH("Coefficient for Price Calculation (comp. with Russia)",$A$2:$M$2,0))</f>
        <v>5.333333333333333</v>
      </c>
      <c r="U148" s="5">
        <f t="array" ref="U148">SUMPRODUCT(W148:AA148,_xlfn._xlws.FILTER(US_City_COGS_Order_Composition[[#All],[Dairy Products]:[Pantry]],US_City_COGS_Order_Composition[[#All],[ID City]]=O148))*V148</f>
        <v>2.9895</v>
      </c>
      <c r="V148" s="37">
        <f>VLOOKUP($Q148,'Menu and cost - Russia'!$B$3:$Q$29,MATCH(V$2,'Menu and cost - Russia'!$B$3:$Q$3,0),0)</f>
        <v>0.3</v>
      </c>
      <c r="W148" s="7">
        <f>VLOOKUP($Q148,'Menu and cost - Russia'!$B$3:$Q$29,MATCH(W$2,'Menu and cost - Russia'!$B$3:$Q$3,0),0)</f>
        <v>0</v>
      </c>
      <c r="X148" s="7">
        <f>VLOOKUP($Q148,'Menu and cost - Russia'!$B$3:$Q$29,MATCH(X$2,'Menu and cost - Russia'!$B$3:$Q$3,0),0)</f>
        <v>0.5</v>
      </c>
      <c r="Y148" s="7">
        <f>VLOOKUP($Q148,'Menu and cost - Russia'!$B$3:$Q$29,MATCH(Y$2,'Menu and cost - Russia'!$B$3:$Q$3,0),0)</f>
        <v>0.2</v>
      </c>
      <c r="Z148" s="7">
        <f>VLOOKUP($Q148,'Menu and cost - Russia'!$B$3:$Q$29,MATCH(Z$2,'Menu and cost - Russia'!$B$3:$Q$3,0),0)</f>
        <v>0</v>
      </c>
      <c r="AA148" s="7">
        <f>VLOOKUP($Q148,'Menu and cost - Russia'!$B$3:$Q$29,MATCH(AA$2,'Menu and cost - Russia'!$B$3:$Q$3,0),0)</f>
        <v>0.3</v>
      </c>
      <c r="AB148" s="7">
        <f t="shared" si="8"/>
        <v>1</v>
      </c>
      <c r="AC148" s="9">
        <f>VLOOKUP($Q148,'Menu and cost - Russia'!$B$3:$Q$29,MATCH(AC$2,'Menu and cost - Russia'!$B$3:$Q$3,0),0)</f>
        <v>10</v>
      </c>
      <c r="AD148" s="8">
        <f>VLOOKUP($Q148,'Menu and cost - Russia'!$B$3:$Q$29,MATCH(AD$2,'Menu and cost - Russia'!$B$3:$Q$3,0),0)</f>
        <v>6</v>
      </c>
      <c r="AE148" s="8">
        <f>VLOOKUP($Q148,'Menu and cost - Russia'!$B$3:$Q$29,MATCH(AE$2,'Menu and cost - Russia'!$B$3:$Q$3,0),0)</f>
        <v>0.1</v>
      </c>
      <c r="AF148" s="16">
        <f>T148-U148-AE148*VLOOKUP(O148,US_City_COGS_Order_Composition[#All],MATCH("Labor Costs",$A$2:$M$2,0),0)</f>
        <v>1.5438333333333329</v>
      </c>
      <c r="AG148" s="39">
        <f t="array" ref="AG148">IFERROR(INDEX(US_City_COGS_Order_Composition[[Appetizer]:[Beverages]],O148,MATCH(R148,$J$2:$M$2,0)),"")</f>
        <v>0.6</v>
      </c>
      <c r="AH148" s="6">
        <f t="shared" si="7"/>
        <v>0.92629999999999968</v>
      </c>
    </row>
    <row r="149" spans="15:34" x14ac:dyDescent="0.25">
      <c r="O149" s="22">
        <v>6</v>
      </c>
      <c r="P149" s="1" t="str">
        <f>VLOOKUP(O:O,US_City_COGS_Order_Composition[#All],2,FALSE)</f>
        <v>Indianapolis</v>
      </c>
      <c r="Q149" s="23">
        <f t="shared" si="9"/>
        <v>17</v>
      </c>
      <c r="R149" s="1" t="str">
        <f>VLOOKUP($Q149,'Menu and cost - Russia'!$B$3:$Q$29,MATCH(R$2,'Menu and cost - Russia'!$B$3:$Q$3,0),0)</f>
        <v>Entry</v>
      </c>
      <c r="S149" s="1" t="str">
        <f>VLOOKUP($Q149,'Menu and cost - Russia'!$B$3:$Q$29,MATCH(S$2,'Menu and cost - Russia'!$B$3:$Q$3,0),0)</f>
        <v>Entry B</v>
      </c>
      <c r="T149" s="5">
        <f>VLOOKUP($Q149,'Menu and cost - Russia'!$B$3:$Q$29,MATCH(T$2,'Menu and cost - Russia'!$B$3:$Q$3,0),0)*VLOOKUP(O149,US_City_COGS_Order_Composition[#All],MATCH("Coefficient for Price Calculation (comp. with Russia)",$A$2:$M$2,0))</f>
        <v>5.333333333333333</v>
      </c>
      <c r="U149" s="5">
        <f t="array" ref="U149">SUMPRODUCT(W149:AA149,_xlfn._xlws.FILTER(US_City_COGS_Order_Composition[[#All],[Dairy Products]:[Pantry]],US_City_COGS_Order_Composition[[#All],[ID City]]=O149))*V149</f>
        <v>3.0063</v>
      </c>
      <c r="V149" s="37">
        <f>VLOOKUP($Q149,'Menu and cost - Russia'!$B$3:$Q$29,MATCH(V$2,'Menu and cost - Russia'!$B$3:$Q$3,0),0)</f>
        <v>0.3</v>
      </c>
      <c r="W149" s="7">
        <f>VLOOKUP($Q149,'Menu and cost - Russia'!$B$3:$Q$29,MATCH(W$2,'Menu and cost - Russia'!$B$3:$Q$3,0),0)</f>
        <v>0.1</v>
      </c>
      <c r="X149" s="7">
        <f>VLOOKUP($Q149,'Menu and cost - Russia'!$B$3:$Q$29,MATCH(X$2,'Menu and cost - Russia'!$B$3:$Q$3,0),0)</f>
        <v>0.5</v>
      </c>
      <c r="Y149" s="7">
        <f>VLOOKUP($Q149,'Menu and cost - Russia'!$B$3:$Q$29,MATCH(Y$2,'Menu and cost - Russia'!$B$3:$Q$3,0),0)</f>
        <v>0.2</v>
      </c>
      <c r="Z149" s="7">
        <f>VLOOKUP($Q149,'Menu and cost - Russia'!$B$3:$Q$29,MATCH(Z$2,'Menu and cost - Russia'!$B$3:$Q$3,0),0)</f>
        <v>0</v>
      </c>
      <c r="AA149" s="7">
        <f>VLOOKUP($Q149,'Menu and cost - Russia'!$B$3:$Q$29,MATCH(AA$2,'Menu and cost - Russia'!$B$3:$Q$3,0),0)</f>
        <v>0.2</v>
      </c>
      <c r="AB149" s="7">
        <f t="shared" si="8"/>
        <v>1</v>
      </c>
      <c r="AC149" s="9">
        <f>VLOOKUP($Q149,'Menu and cost - Russia'!$B$3:$Q$29,MATCH(AC$2,'Menu and cost - Russia'!$B$3:$Q$3,0),0)</f>
        <v>10</v>
      </c>
      <c r="AD149" s="8">
        <f>VLOOKUP($Q149,'Menu and cost - Russia'!$B$3:$Q$29,MATCH(AD$2,'Menu and cost - Russia'!$B$3:$Q$3,0),0)</f>
        <v>6</v>
      </c>
      <c r="AE149" s="8">
        <f>VLOOKUP($Q149,'Menu and cost - Russia'!$B$3:$Q$29,MATCH(AE$2,'Menu and cost - Russia'!$B$3:$Q$3,0),0)</f>
        <v>0.1</v>
      </c>
      <c r="AF149" s="16">
        <f>T149-U149-AE149*VLOOKUP(O149,US_City_COGS_Order_Composition[#All],MATCH("Labor Costs",$A$2:$M$2,0),0)</f>
        <v>1.527033333333333</v>
      </c>
      <c r="AG149" s="39">
        <f t="array" ref="AG149">IFERROR(INDEX(US_City_COGS_Order_Composition[[Appetizer]:[Beverages]],O149,MATCH(R149,$J$2:$M$2,0)),"")</f>
        <v>0.6</v>
      </c>
      <c r="AH149" s="6">
        <f t="shared" si="7"/>
        <v>0.91621999999999981</v>
      </c>
    </row>
    <row r="150" spans="15:34" x14ac:dyDescent="0.25">
      <c r="O150" s="22">
        <v>6</v>
      </c>
      <c r="P150" s="1" t="str">
        <f>VLOOKUP(O:O,US_City_COGS_Order_Composition[#All],2,FALSE)</f>
        <v>Indianapolis</v>
      </c>
      <c r="Q150" s="23">
        <f t="shared" si="9"/>
        <v>18</v>
      </c>
      <c r="R150" s="1" t="str">
        <f>VLOOKUP($Q150,'Menu and cost - Russia'!$B$3:$Q$29,MATCH(R$2,'Menu and cost - Russia'!$B$3:$Q$3,0),0)</f>
        <v>Dessert</v>
      </c>
      <c r="S150" s="1" t="str">
        <f>VLOOKUP($Q150,'Menu and cost - Russia'!$B$3:$Q$29,MATCH(S$2,'Menu and cost - Russia'!$B$3:$Q$3,0),0)</f>
        <v>Cake A</v>
      </c>
      <c r="T150" s="5">
        <f>VLOOKUP($Q150,'Menu and cost - Russia'!$B$3:$Q$29,MATCH(T$2,'Menu and cost - Russia'!$B$3:$Q$3,0),0)*VLOOKUP(O150,US_City_COGS_Order_Composition[#All],MATCH("Coefficient for Price Calculation (comp. with Russia)",$A$2:$M$2,0))</f>
        <v>3.2</v>
      </c>
      <c r="U150" s="5">
        <f t="array" ref="U150">SUMPRODUCT(W150:AA150,_xlfn._xlws.FILTER(US_City_COGS_Order_Composition[[#All],[Dairy Products]:[Pantry]],US_City_COGS_Order_Composition[[#All],[ID City]]=O150))*V150</f>
        <v>1.1493</v>
      </c>
      <c r="V150" s="37">
        <f>VLOOKUP($Q150,'Menu and cost - Russia'!$B$3:$Q$29,MATCH(V$2,'Menu and cost - Russia'!$B$3:$Q$3,0),0)</f>
        <v>0.15</v>
      </c>
      <c r="W150" s="7">
        <f>VLOOKUP($Q150,'Menu and cost - Russia'!$B$3:$Q$29,MATCH(W$2,'Menu and cost - Russia'!$B$3:$Q$3,0),0)</f>
        <v>0.2</v>
      </c>
      <c r="X150" s="7">
        <f>VLOOKUP($Q150,'Menu and cost - Russia'!$B$3:$Q$29,MATCH(X$2,'Menu and cost - Russia'!$B$3:$Q$3,0),0)</f>
        <v>0</v>
      </c>
      <c r="Y150" s="7">
        <f>VLOOKUP($Q150,'Menu and cost - Russia'!$B$3:$Q$29,MATCH(Y$2,'Menu and cost - Russia'!$B$3:$Q$3,0),0)</f>
        <v>0.5</v>
      </c>
      <c r="Z150" s="7">
        <f>VLOOKUP($Q150,'Menu and cost - Russia'!$B$3:$Q$29,MATCH(Z$2,'Menu and cost - Russia'!$B$3:$Q$3,0),0)</f>
        <v>0</v>
      </c>
      <c r="AA150" s="7">
        <f>VLOOKUP($Q150,'Menu and cost - Russia'!$B$3:$Q$29,MATCH(AA$2,'Menu and cost - Russia'!$B$3:$Q$3,0),0)</f>
        <v>0.3</v>
      </c>
      <c r="AB150" s="7">
        <f t="shared" si="8"/>
        <v>1</v>
      </c>
      <c r="AC150" s="9">
        <f>VLOOKUP($Q150,'Menu and cost - Russia'!$B$3:$Q$29,MATCH(AC$2,'Menu and cost - Russia'!$B$3:$Q$3,0),0)</f>
        <v>20</v>
      </c>
      <c r="AD150" s="8">
        <f>VLOOKUP($Q150,'Menu and cost - Russia'!$B$3:$Q$29,MATCH(AD$2,'Menu and cost - Russia'!$B$3:$Q$3,0),0)</f>
        <v>3</v>
      </c>
      <c r="AE150" s="8">
        <f>VLOOKUP($Q150,'Menu and cost - Russia'!$B$3:$Q$29,MATCH(AE$2,'Menu and cost - Russia'!$B$3:$Q$3,0),0)</f>
        <v>0.05</v>
      </c>
      <c r="AF150" s="16">
        <f>T150-U150-AE150*VLOOKUP(O150,US_City_COGS_Order_Composition[#All],MATCH("Labor Costs",$A$2:$M$2,0),0)</f>
        <v>1.6507000000000001</v>
      </c>
      <c r="AG150" s="39">
        <f t="array" ref="AG150">IFERROR(INDEX(US_City_COGS_Order_Composition[[Appetizer]:[Beverages]],O150,MATCH(R150,$J$2:$M$2,0)),"")</f>
        <v>0.65</v>
      </c>
      <c r="AH150" s="6">
        <f t="shared" si="7"/>
        <v>1.0729550000000001</v>
      </c>
    </row>
    <row r="151" spans="15:34" x14ac:dyDescent="0.25">
      <c r="O151" s="22">
        <v>6</v>
      </c>
      <c r="P151" s="1" t="str">
        <f>VLOOKUP(O:O,US_City_COGS_Order_Composition[#All],2,FALSE)</f>
        <v>Indianapolis</v>
      </c>
      <c r="Q151" s="23">
        <f t="shared" si="9"/>
        <v>19</v>
      </c>
      <c r="R151" s="1" t="str">
        <f>VLOOKUP($Q151,'Menu and cost - Russia'!$B$3:$Q$29,MATCH(R$2,'Menu and cost - Russia'!$B$3:$Q$3,0),0)</f>
        <v>Dessert</v>
      </c>
      <c r="S151" s="1" t="str">
        <f>VLOOKUP($Q151,'Menu and cost - Russia'!$B$3:$Q$29,MATCH(S$2,'Menu and cost - Russia'!$B$3:$Q$3,0),0)</f>
        <v>Cake B</v>
      </c>
      <c r="T151" s="5">
        <f>VLOOKUP($Q151,'Menu and cost - Russia'!$B$3:$Q$29,MATCH(T$2,'Menu and cost - Russia'!$B$3:$Q$3,0),0)*VLOOKUP(O151,US_City_COGS_Order_Composition[#All],MATCH("Coefficient for Price Calculation (comp. with Russia)",$A$2:$M$2,0))</f>
        <v>3.2</v>
      </c>
      <c r="U151" s="5">
        <f t="array" ref="U151">SUMPRODUCT(W151:AA151,_xlfn._xlws.FILTER(US_City_COGS_Order_Composition[[#All],[Dairy Products]:[Pantry]],US_City_COGS_Order_Composition[[#All],[ID City]]=O151))*V151</f>
        <v>1.1493</v>
      </c>
      <c r="V151" s="37">
        <f>VLOOKUP($Q151,'Menu and cost - Russia'!$B$3:$Q$29,MATCH(V$2,'Menu and cost - Russia'!$B$3:$Q$3,0),0)</f>
        <v>0.15</v>
      </c>
      <c r="W151" s="7">
        <f>VLOOKUP($Q151,'Menu and cost - Russia'!$B$3:$Q$29,MATCH(W$2,'Menu and cost - Russia'!$B$3:$Q$3,0),0)</f>
        <v>0.2</v>
      </c>
      <c r="X151" s="7">
        <f>VLOOKUP($Q151,'Menu and cost - Russia'!$B$3:$Q$29,MATCH(X$2,'Menu and cost - Russia'!$B$3:$Q$3,0),0)</f>
        <v>0</v>
      </c>
      <c r="Y151" s="7">
        <f>VLOOKUP($Q151,'Menu and cost - Russia'!$B$3:$Q$29,MATCH(Y$2,'Menu and cost - Russia'!$B$3:$Q$3,0),0)</f>
        <v>0.5</v>
      </c>
      <c r="Z151" s="7">
        <f>VLOOKUP($Q151,'Menu and cost - Russia'!$B$3:$Q$29,MATCH(Z$2,'Menu and cost - Russia'!$B$3:$Q$3,0),0)</f>
        <v>0</v>
      </c>
      <c r="AA151" s="7">
        <f>VLOOKUP($Q151,'Menu and cost - Russia'!$B$3:$Q$29,MATCH(AA$2,'Menu and cost - Russia'!$B$3:$Q$3,0),0)</f>
        <v>0.3</v>
      </c>
      <c r="AB151" s="7">
        <f t="shared" si="8"/>
        <v>1</v>
      </c>
      <c r="AC151" s="9">
        <f>VLOOKUP($Q151,'Menu and cost - Russia'!$B$3:$Q$29,MATCH(AC$2,'Menu and cost - Russia'!$B$3:$Q$3,0),0)</f>
        <v>20</v>
      </c>
      <c r="AD151" s="8">
        <f>VLOOKUP($Q151,'Menu and cost - Russia'!$B$3:$Q$29,MATCH(AD$2,'Menu and cost - Russia'!$B$3:$Q$3,0),0)</f>
        <v>3</v>
      </c>
      <c r="AE151" s="8">
        <f>VLOOKUP($Q151,'Menu and cost - Russia'!$B$3:$Q$29,MATCH(AE$2,'Menu and cost - Russia'!$B$3:$Q$3,0),0)</f>
        <v>0.05</v>
      </c>
      <c r="AF151" s="16">
        <f>T151-U151-AE151*VLOOKUP(O151,US_City_COGS_Order_Composition[#All],MATCH("Labor Costs",$A$2:$M$2,0),0)</f>
        <v>1.6507000000000001</v>
      </c>
      <c r="AG151" s="39">
        <f t="array" ref="AG151">IFERROR(INDEX(US_City_COGS_Order_Composition[[Appetizer]:[Beverages]],O151,MATCH(R151,$J$2:$M$2,0)),"")</f>
        <v>0.65</v>
      </c>
      <c r="AH151" s="6">
        <f t="shared" si="7"/>
        <v>1.0729550000000001</v>
      </c>
    </row>
    <row r="152" spans="15:34" x14ac:dyDescent="0.25">
      <c r="O152" s="22">
        <v>6</v>
      </c>
      <c r="P152" s="1" t="str">
        <f>VLOOKUP(O:O,US_City_COGS_Order_Composition[#All],2,FALSE)</f>
        <v>Indianapolis</v>
      </c>
      <c r="Q152" s="23">
        <f t="shared" si="9"/>
        <v>20</v>
      </c>
      <c r="R152" s="1" t="str">
        <f>VLOOKUP($Q152,'Menu and cost - Russia'!$B$3:$Q$29,MATCH(R$2,'Menu and cost - Russia'!$B$3:$Q$3,0),0)</f>
        <v>Dessert</v>
      </c>
      <c r="S152" s="1" t="str">
        <f>VLOOKUP($Q152,'Menu and cost - Russia'!$B$3:$Q$29,MATCH(S$2,'Menu and cost - Russia'!$B$3:$Q$3,0),0)</f>
        <v>Candy A</v>
      </c>
      <c r="T152" s="5">
        <f>VLOOKUP($Q152,'Menu and cost - Russia'!$B$3:$Q$29,MATCH(T$2,'Menu and cost - Russia'!$B$3:$Q$3,0),0)*VLOOKUP(O152,US_City_COGS_Order_Composition[#All],MATCH("Coefficient for Price Calculation (comp. with Russia)",$A$2:$M$2,0))</f>
        <v>1.6</v>
      </c>
      <c r="U152" s="5">
        <f t="array" ref="U152">SUMPRODUCT(W152:AA152,_xlfn._xlws.FILTER(US_City_COGS_Order_Composition[[#All],[Dairy Products]:[Pantry]],US_City_COGS_Order_Composition[[#All],[ID City]]=O152))*V152</f>
        <v>0.7662000000000001</v>
      </c>
      <c r="V152" s="37">
        <f>VLOOKUP($Q152,'Menu and cost - Russia'!$B$3:$Q$29,MATCH(V$2,'Menu and cost - Russia'!$B$3:$Q$3,0),0)</f>
        <v>0.1</v>
      </c>
      <c r="W152" s="7">
        <f>VLOOKUP($Q152,'Menu and cost - Russia'!$B$3:$Q$29,MATCH(W$2,'Menu and cost - Russia'!$B$3:$Q$3,0),0)</f>
        <v>0.2</v>
      </c>
      <c r="X152" s="7">
        <f>VLOOKUP($Q152,'Menu and cost - Russia'!$B$3:$Q$29,MATCH(X$2,'Menu and cost - Russia'!$B$3:$Q$3,0),0)</f>
        <v>0</v>
      </c>
      <c r="Y152" s="7">
        <f>VLOOKUP($Q152,'Menu and cost - Russia'!$B$3:$Q$29,MATCH(Y$2,'Menu and cost - Russia'!$B$3:$Q$3,0),0)</f>
        <v>0.5</v>
      </c>
      <c r="Z152" s="7">
        <f>VLOOKUP($Q152,'Menu and cost - Russia'!$B$3:$Q$29,MATCH(Z$2,'Menu and cost - Russia'!$B$3:$Q$3,0),0)</f>
        <v>0</v>
      </c>
      <c r="AA152" s="7">
        <f>VLOOKUP($Q152,'Menu and cost - Russia'!$B$3:$Q$29,MATCH(AA$2,'Menu and cost - Russia'!$B$3:$Q$3,0),0)</f>
        <v>0.3</v>
      </c>
      <c r="AB152" s="7">
        <f t="shared" si="8"/>
        <v>1</v>
      </c>
      <c r="AC152" s="9">
        <f>VLOOKUP($Q152,'Menu and cost - Russia'!$B$3:$Q$29,MATCH(AC$2,'Menu and cost - Russia'!$B$3:$Q$3,0),0)</f>
        <v>60</v>
      </c>
      <c r="AD152" s="8">
        <f>VLOOKUP($Q152,'Menu and cost - Russia'!$B$3:$Q$29,MATCH(AD$2,'Menu and cost - Russia'!$B$3:$Q$3,0),0)</f>
        <v>1</v>
      </c>
      <c r="AE152" s="8">
        <f>VLOOKUP($Q152,'Menu and cost - Russia'!$B$3:$Q$29,MATCH(AE$2,'Menu and cost - Russia'!$B$3:$Q$3,0),0)</f>
        <v>1.6666666666666666E-2</v>
      </c>
      <c r="AF152" s="16">
        <f>T152-U152-AE152*VLOOKUP(O152,US_City_COGS_Order_Composition[#All],MATCH("Labor Costs",$A$2:$M$2,0),0)</f>
        <v>0.70046666666666668</v>
      </c>
      <c r="AG152" s="39">
        <f t="array" ref="AG152">IFERROR(INDEX(US_City_COGS_Order_Composition[[Appetizer]:[Beverages]],O152,MATCH(R152,$J$2:$M$2,0)),"")</f>
        <v>0.65</v>
      </c>
      <c r="AH152" s="6">
        <f t="shared" si="7"/>
        <v>0.45530333333333334</v>
      </c>
    </row>
    <row r="153" spans="15:34" x14ac:dyDescent="0.25">
      <c r="O153" s="22">
        <v>6</v>
      </c>
      <c r="P153" s="1" t="str">
        <f>VLOOKUP(O:O,US_City_COGS_Order_Composition[#All],2,FALSE)</f>
        <v>Indianapolis</v>
      </c>
      <c r="Q153" s="23">
        <f t="shared" si="9"/>
        <v>21</v>
      </c>
      <c r="R153" s="1" t="str">
        <f>VLOOKUP($Q153,'Menu and cost - Russia'!$B$3:$Q$29,MATCH(R$2,'Menu and cost - Russia'!$B$3:$Q$3,0),0)</f>
        <v>Beverages</v>
      </c>
      <c r="S153" s="1" t="str">
        <f>VLOOKUP($Q153,'Menu and cost - Russia'!$B$3:$Q$29,MATCH(S$2,'Menu and cost - Russia'!$B$3:$Q$3,0),0)</f>
        <v>Cold Drink A</v>
      </c>
      <c r="T153" s="5">
        <f>VLOOKUP($Q153,'Menu and cost - Russia'!$B$3:$Q$29,MATCH(T$2,'Menu and cost - Russia'!$B$3:$Q$3,0),0)*VLOOKUP(O153,US_City_COGS_Order_Composition[#All],MATCH("Coefficient for Price Calculation (comp. with Russia)",$A$2:$M$2,0))</f>
        <v>1.6</v>
      </c>
      <c r="U153" s="5">
        <f t="array" ref="U153">SUMPRODUCT(W153:AA153,_xlfn._xlws.FILTER(US_City_COGS_Order_Composition[[#All],[Dairy Products]:[Pantry]],US_City_COGS_Order_Composition[[#All],[ID City]]=O153))*V153</f>
        <v>0.92799999999999994</v>
      </c>
      <c r="V153" s="37">
        <f>VLOOKUP($Q153,'Menu and cost - Russia'!$B$3:$Q$29,MATCH(V$2,'Menu and cost - Russia'!$B$3:$Q$3,0),0)</f>
        <v>0.2</v>
      </c>
      <c r="W153" s="7">
        <f>VLOOKUP($Q153,'Menu and cost - Russia'!$B$3:$Q$29,MATCH(W$2,'Menu and cost - Russia'!$B$3:$Q$3,0),0)</f>
        <v>0</v>
      </c>
      <c r="X153" s="7">
        <f>VLOOKUP($Q153,'Menu and cost - Russia'!$B$3:$Q$29,MATCH(X$2,'Menu and cost - Russia'!$B$3:$Q$3,0),0)</f>
        <v>0</v>
      </c>
      <c r="Y153" s="7">
        <f>VLOOKUP($Q153,'Menu and cost - Russia'!$B$3:$Q$29,MATCH(Y$2,'Menu and cost - Russia'!$B$3:$Q$3,0),0)</f>
        <v>0</v>
      </c>
      <c r="Z153" s="7">
        <f>VLOOKUP($Q153,'Menu and cost - Russia'!$B$3:$Q$29,MATCH(Z$2,'Menu and cost - Russia'!$B$3:$Q$3,0),0)</f>
        <v>1</v>
      </c>
      <c r="AA153" s="7">
        <f>VLOOKUP($Q153,'Menu and cost - Russia'!$B$3:$Q$29,MATCH(AA$2,'Menu and cost - Russia'!$B$3:$Q$3,0),0)</f>
        <v>0</v>
      </c>
      <c r="AB153" s="7">
        <f t="shared" si="8"/>
        <v>1</v>
      </c>
      <c r="AC153" s="9">
        <f>VLOOKUP($Q153,'Menu and cost - Russia'!$B$3:$Q$29,MATCH(AC$2,'Menu and cost - Russia'!$B$3:$Q$3,0),0)</f>
        <v>120</v>
      </c>
      <c r="AD153" s="8">
        <f>VLOOKUP($Q153,'Menu and cost - Russia'!$B$3:$Q$29,MATCH(AD$2,'Menu and cost - Russia'!$B$3:$Q$3,0),0)</f>
        <v>0.5</v>
      </c>
      <c r="AE153" s="8">
        <f>VLOOKUP($Q153,'Menu and cost - Russia'!$B$3:$Q$29,MATCH(AE$2,'Menu and cost - Russia'!$B$3:$Q$3,0),0)</f>
        <v>8.3333333333333332E-3</v>
      </c>
      <c r="AF153" s="16">
        <f>T153-U153-AE153*VLOOKUP(O153,US_City_COGS_Order_Composition[#All],MATCH("Labor Costs",$A$2:$M$2,0),0)</f>
        <v>0.6053333333333335</v>
      </c>
      <c r="AG153" s="39">
        <f t="array" ref="AG153">IFERROR(INDEX(US_City_COGS_Order_Composition[[Appetizer]:[Beverages]],O153,MATCH(R153,$J$2:$M$2,0)),"")</f>
        <v>0.8</v>
      </c>
      <c r="AH153" s="6">
        <f t="shared" si="7"/>
        <v>0.48426666666666685</v>
      </c>
    </row>
    <row r="154" spans="15:34" x14ac:dyDescent="0.25">
      <c r="O154" s="22">
        <v>6</v>
      </c>
      <c r="P154" s="1" t="str">
        <f>VLOOKUP(O:O,US_City_COGS_Order_Composition[#All],2,FALSE)</f>
        <v>Indianapolis</v>
      </c>
      <c r="Q154" s="23">
        <f t="shared" si="9"/>
        <v>22</v>
      </c>
      <c r="R154" s="1" t="str">
        <f>VLOOKUP($Q154,'Menu and cost - Russia'!$B$3:$Q$29,MATCH(R$2,'Menu and cost - Russia'!$B$3:$Q$3,0),0)</f>
        <v>Beverages</v>
      </c>
      <c r="S154" s="1" t="str">
        <f>VLOOKUP($Q154,'Menu and cost - Russia'!$B$3:$Q$29,MATCH(S$2,'Menu and cost - Russia'!$B$3:$Q$3,0),0)</f>
        <v>Cold Drink B</v>
      </c>
      <c r="T154" s="5">
        <f>VLOOKUP($Q154,'Menu and cost - Russia'!$B$3:$Q$29,MATCH(T$2,'Menu and cost - Russia'!$B$3:$Q$3,0),0)*VLOOKUP(O154,US_City_COGS_Order_Composition[#All],MATCH("Coefficient for Price Calculation (comp. with Russia)",$A$2:$M$2,0))</f>
        <v>1.6</v>
      </c>
      <c r="U154" s="5">
        <f t="array" ref="U154">SUMPRODUCT(W154:AA154,_xlfn._xlws.FILTER(US_City_COGS_Order_Composition[[#All],[Dairy Products]:[Pantry]],US_City_COGS_Order_Composition[[#All],[ID City]]=O154))*V154</f>
        <v>0.92799999999999994</v>
      </c>
      <c r="V154" s="37">
        <f>VLOOKUP($Q154,'Menu and cost - Russia'!$B$3:$Q$29,MATCH(V$2,'Menu and cost - Russia'!$B$3:$Q$3,0),0)</f>
        <v>0.2</v>
      </c>
      <c r="W154" s="7">
        <f>VLOOKUP($Q154,'Menu and cost - Russia'!$B$3:$Q$29,MATCH(W$2,'Menu and cost - Russia'!$B$3:$Q$3,0),0)</f>
        <v>0</v>
      </c>
      <c r="X154" s="7">
        <f>VLOOKUP($Q154,'Menu and cost - Russia'!$B$3:$Q$29,MATCH(X$2,'Menu and cost - Russia'!$B$3:$Q$3,0),0)</f>
        <v>0</v>
      </c>
      <c r="Y154" s="7">
        <f>VLOOKUP($Q154,'Menu and cost - Russia'!$B$3:$Q$29,MATCH(Y$2,'Menu and cost - Russia'!$B$3:$Q$3,0),0)</f>
        <v>0</v>
      </c>
      <c r="Z154" s="7">
        <f>VLOOKUP($Q154,'Menu and cost - Russia'!$B$3:$Q$29,MATCH(Z$2,'Menu and cost - Russia'!$B$3:$Q$3,0),0)</f>
        <v>1</v>
      </c>
      <c r="AA154" s="7">
        <f>VLOOKUP($Q154,'Menu and cost - Russia'!$B$3:$Q$29,MATCH(AA$2,'Menu and cost - Russia'!$B$3:$Q$3,0),0)</f>
        <v>0</v>
      </c>
      <c r="AB154" s="7">
        <f t="shared" si="8"/>
        <v>1</v>
      </c>
      <c r="AC154" s="9">
        <f>VLOOKUP($Q154,'Menu and cost - Russia'!$B$3:$Q$29,MATCH(AC$2,'Menu and cost - Russia'!$B$3:$Q$3,0),0)</f>
        <v>120</v>
      </c>
      <c r="AD154" s="8">
        <f>VLOOKUP($Q154,'Menu and cost - Russia'!$B$3:$Q$29,MATCH(AD$2,'Menu and cost - Russia'!$B$3:$Q$3,0),0)</f>
        <v>0.5</v>
      </c>
      <c r="AE154" s="8">
        <f>VLOOKUP($Q154,'Menu and cost - Russia'!$B$3:$Q$29,MATCH(AE$2,'Menu and cost - Russia'!$B$3:$Q$3,0),0)</f>
        <v>8.3333333333333332E-3</v>
      </c>
      <c r="AF154" s="16">
        <f>T154-U154-AE154*VLOOKUP(O154,US_City_COGS_Order_Composition[#All],MATCH("Labor Costs",$A$2:$M$2,0),0)</f>
        <v>0.6053333333333335</v>
      </c>
      <c r="AG154" s="39">
        <f t="array" ref="AG154">IFERROR(INDEX(US_City_COGS_Order_Composition[[Appetizer]:[Beverages]],O154,MATCH(R154,$J$2:$M$2,0)),"")</f>
        <v>0.8</v>
      </c>
      <c r="AH154" s="6">
        <f t="shared" si="7"/>
        <v>0.48426666666666685</v>
      </c>
    </row>
    <row r="155" spans="15:34" x14ac:dyDescent="0.25">
      <c r="O155" s="22">
        <v>6</v>
      </c>
      <c r="P155" s="1" t="str">
        <f>VLOOKUP(O:O,US_City_COGS_Order_Composition[#All],2,FALSE)</f>
        <v>Indianapolis</v>
      </c>
      <c r="Q155" s="23">
        <f t="shared" si="9"/>
        <v>23</v>
      </c>
      <c r="R155" s="1" t="str">
        <f>VLOOKUP($Q155,'Menu and cost - Russia'!$B$3:$Q$29,MATCH(R$2,'Menu and cost - Russia'!$B$3:$Q$3,0),0)</f>
        <v>Beverages</v>
      </c>
      <c r="S155" s="1" t="str">
        <f>VLOOKUP($Q155,'Menu and cost - Russia'!$B$3:$Q$29,MATCH(S$2,'Menu and cost - Russia'!$B$3:$Q$3,0),0)</f>
        <v>Cold Drink C</v>
      </c>
      <c r="T155" s="5">
        <f>VLOOKUP($Q155,'Menu and cost - Russia'!$B$3:$Q$29,MATCH(T$2,'Menu and cost - Russia'!$B$3:$Q$3,0),0)*VLOOKUP(O155,US_City_COGS_Order_Composition[#All],MATCH("Coefficient for Price Calculation (comp. with Russia)",$A$2:$M$2,0))</f>
        <v>2.1333333333333333</v>
      </c>
      <c r="U155" s="5">
        <f t="array" ref="U155">SUMPRODUCT(W155:AA155,_xlfn._xlws.FILTER(US_City_COGS_Order_Composition[[#All],[Dairy Products]:[Pantry]],US_City_COGS_Order_Composition[[#All],[ID City]]=O155))*V155</f>
        <v>1.1544000000000001</v>
      </c>
      <c r="V155" s="37">
        <f>VLOOKUP($Q155,'Menu and cost - Russia'!$B$3:$Q$29,MATCH(V$2,'Menu and cost - Russia'!$B$3:$Q$3,0),0)</f>
        <v>0.2</v>
      </c>
      <c r="W155" s="7">
        <f>VLOOKUP($Q155,'Menu and cost - Russia'!$B$3:$Q$29,MATCH(W$2,'Menu and cost - Russia'!$B$3:$Q$3,0),0)</f>
        <v>0</v>
      </c>
      <c r="X155" s="7">
        <f>VLOOKUP($Q155,'Menu and cost - Russia'!$B$3:$Q$29,MATCH(X$2,'Menu and cost - Russia'!$B$3:$Q$3,0),0)</f>
        <v>0</v>
      </c>
      <c r="Y155" s="7">
        <f>VLOOKUP($Q155,'Menu and cost - Russia'!$B$3:$Q$29,MATCH(Y$2,'Menu and cost - Russia'!$B$3:$Q$3,0),0)</f>
        <v>0.2</v>
      </c>
      <c r="Z155" s="7">
        <f>VLOOKUP($Q155,'Menu and cost - Russia'!$B$3:$Q$29,MATCH(Z$2,'Menu and cost - Russia'!$B$3:$Q$3,0),0)</f>
        <v>0.8</v>
      </c>
      <c r="AA155" s="7">
        <f>VLOOKUP($Q155,'Menu and cost - Russia'!$B$3:$Q$29,MATCH(AA$2,'Menu and cost - Russia'!$B$3:$Q$3,0),0)</f>
        <v>0</v>
      </c>
      <c r="AB155" s="7">
        <f t="shared" si="8"/>
        <v>1</v>
      </c>
      <c r="AC155" s="9">
        <f>VLOOKUP($Q155,'Menu and cost - Russia'!$B$3:$Q$29,MATCH(AC$2,'Menu and cost - Russia'!$B$3:$Q$3,0),0)</f>
        <v>60</v>
      </c>
      <c r="AD155" s="8">
        <f>VLOOKUP($Q155,'Menu and cost - Russia'!$B$3:$Q$29,MATCH(AD$2,'Menu and cost - Russia'!$B$3:$Q$3,0),0)</f>
        <v>1</v>
      </c>
      <c r="AE155" s="8">
        <f>VLOOKUP($Q155,'Menu and cost - Russia'!$B$3:$Q$29,MATCH(AE$2,'Menu and cost - Russia'!$B$3:$Q$3,0),0)</f>
        <v>1.6666666666666666E-2</v>
      </c>
      <c r="AF155" s="16">
        <f>T155-U155-AE155*VLOOKUP(O155,US_City_COGS_Order_Composition[#All],MATCH("Labor Costs",$A$2:$M$2,0),0)</f>
        <v>0.84559999999999991</v>
      </c>
      <c r="AG155" s="39">
        <f t="array" ref="AG155">IFERROR(INDEX(US_City_COGS_Order_Composition[[Appetizer]:[Beverages]],O155,MATCH(R155,$J$2:$M$2,0)),"")</f>
        <v>0.8</v>
      </c>
      <c r="AH155" s="6">
        <f t="shared" si="7"/>
        <v>0.67647999999999997</v>
      </c>
    </row>
    <row r="156" spans="15:34" x14ac:dyDescent="0.25">
      <c r="O156" s="22">
        <v>6</v>
      </c>
      <c r="P156" s="1" t="str">
        <f>VLOOKUP(O:O,US_City_COGS_Order_Composition[#All],2,FALSE)</f>
        <v>Indianapolis</v>
      </c>
      <c r="Q156" s="23">
        <f t="shared" si="9"/>
        <v>24</v>
      </c>
      <c r="R156" s="1" t="str">
        <f>VLOOKUP($Q156,'Menu and cost - Russia'!$B$3:$Q$29,MATCH(R$2,'Menu and cost - Russia'!$B$3:$Q$3,0),0)</f>
        <v>Beverages</v>
      </c>
      <c r="S156" s="1" t="str">
        <f>VLOOKUP($Q156,'Menu and cost - Russia'!$B$3:$Q$29,MATCH(S$2,'Menu and cost - Russia'!$B$3:$Q$3,0),0)</f>
        <v>Cold Drink D</v>
      </c>
      <c r="T156" s="5">
        <f>VLOOKUP($Q156,'Menu and cost - Russia'!$B$3:$Q$29,MATCH(T$2,'Menu and cost - Russia'!$B$3:$Q$3,0),0)*VLOOKUP(O156,US_City_COGS_Order_Composition[#All],MATCH("Coefficient for Price Calculation (comp. with Russia)",$A$2:$M$2,0))</f>
        <v>2.1333333333333333</v>
      </c>
      <c r="U156" s="5">
        <f t="array" ref="U156">SUMPRODUCT(W156:AA156,_xlfn._xlws.FILTER(US_City_COGS_Order_Composition[[#All],[Dairy Products]:[Pantry]],US_City_COGS_Order_Composition[[#All],[ID City]]=O156))*V156</f>
        <v>1.1544000000000001</v>
      </c>
      <c r="V156" s="37">
        <f>VLOOKUP($Q156,'Menu and cost - Russia'!$B$3:$Q$29,MATCH(V$2,'Menu and cost - Russia'!$B$3:$Q$3,0),0)</f>
        <v>0.2</v>
      </c>
      <c r="W156" s="7">
        <f>VLOOKUP($Q156,'Menu and cost - Russia'!$B$3:$Q$29,MATCH(W$2,'Menu and cost - Russia'!$B$3:$Q$3,0),0)</f>
        <v>0</v>
      </c>
      <c r="X156" s="7">
        <f>VLOOKUP($Q156,'Menu and cost - Russia'!$B$3:$Q$29,MATCH(X$2,'Menu and cost - Russia'!$B$3:$Q$3,0),0)</f>
        <v>0</v>
      </c>
      <c r="Y156" s="7">
        <f>VLOOKUP($Q156,'Menu and cost - Russia'!$B$3:$Q$29,MATCH(Y$2,'Menu and cost - Russia'!$B$3:$Q$3,0),0)</f>
        <v>0.2</v>
      </c>
      <c r="Z156" s="7">
        <f>VLOOKUP($Q156,'Menu and cost - Russia'!$B$3:$Q$29,MATCH(Z$2,'Menu and cost - Russia'!$B$3:$Q$3,0),0)</f>
        <v>0.8</v>
      </c>
      <c r="AA156" s="7">
        <f>VLOOKUP($Q156,'Menu and cost - Russia'!$B$3:$Q$29,MATCH(AA$2,'Menu and cost - Russia'!$B$3:$Q$3,0),0)</f>
        <v>0</v>
      </c>
      <c r="AB156" s="7">
        <f t="shared" si="8"/>
        <v>1</v>
      </c>
      <c r="AC156" s="9">
        <f>VLOOKUP($Q156,'Menu and cost - Russia'!$B$3:$Q$29,MATCH(AC$2,'Menu and cost - Russia'!$B$3:$Q$3,0),0)</f>
        <v>60</v>
      </c>
      <c r="AD156" s="8">
        <f>VLOOKUP($Q156,'Menu and cost - Russia'!$B$3:$Q$29,MATCH(AD$2,'Menu and cost - Russia'!$B$3:$Q$3,0),0)</f>
        <v>1</v>
      </c>
      <c r="AE156" s="8">
        <f>VLOOKUP($Q156,'Menu and cost - Russia'!$B$3:$Q$29,MATCH(AE$2,'Menu and cost - Russia'!$B$3:$Q$3,0),0)</f>
        <v>1.6666666666666666E-2</v>
      </c>
      <c r="AF156" s="16">
        <f>T156-U156-AE156*VLOOKUP(O156,US_City_COGS_Order_Composition[#All],MATCH("Labor Costs",$A$2:$M$2,0),0)</f>
        <v>0.84559999999999991</v>
      </c>
      <c r="AG156" s="39">
        <f t="array" ref="AG156">IFERROR(INDEX(US_City_COGS_Order_Composition[[Appetizer]:[Beverages]],O156,MATCH(R156,$J$2:$M$2,0)),"")</f>
        <v>0.8</v>
      </c>
      <c r="AH156" s="6">
        <f t="shared" si="7"/>
        <v>0.67647999999999997</v>
      </c>
    </row>
    <row r="157" spans="15:34" x14ac:dyDescent="0.25">
      <c r="O157" s="22">
        <v>6</v>
      </c>
      <c r="P157" s="1" t="str">
        <f>VLOOKUP(O:O,US_City_COGS_Order_Composition[#All],2,FALSE)</f>
        <v>Indianapolis</v>
      </c>
      <c r="Q157" s="23">
        <f t="shared" si="9"/>
        <v>25</v>
      </c>
      <c r="R157" s="1" t="str">
        <f>VLOOKUP($Q157,'Menu and cost - Russia'!$B$3:$Q$29,MATCH(R$2,'Menu and cost - Russia'!$B$3:$Q$3,0),0)</f>
        <v>Beverages</v>
      </c>
      <c r="S157" s="1" t="str">
        <f>VLOOKUP($Q157,'Menu and cost - Russia'!$B$3:$Q$29,MATCH(S$2,'Menu and cost - Russia'!$B$3:$Q$3,0),0)</f>
        <v>Hot Drink A</v>
      </c>
      <c r="T157" s="5">
        <f>VLOOKUP($Q157,'Menu and cost - Russia'!$B$3:$Q$29,MATCH(T$2,'Menu and cost - Russia'!$B$3:$Q$3,0),0)*VLOOKUP(O157,US_City_COGS_Order_Composition[#All],MATCH("Coefficient for Price Calculation (comp. with Russia)",$A$2:$M$2,0))</f>
        <v>1.6</v>
      </c>
      <c r="U157" s="5">
        <f t="array" ref="U157">SUMPRODUCT(W157:AA157,_xlfn._xlws.FILTER(US_City_COGS_Order_Composition[[#All],[Dairy Products]:[Pantry]],US_City_COGS_Order_Composition[[#All],[ID City]]=O157))*V157</f>
        <v>0.92799999999999994</v>
      </c>
      <c r="V157" s="37">
        <f>VLOOKUP($Q157,'Menu and cost - Russia'!$B$3:$Q$29,MATCH(V$2,'Menu and cost - Russia'!$B$3:$Q$3,0),0)</f>
        <v>0.2</v>
      </c>
      <c r="W157" s="7">
        <f>VLOOKUP($Q157,'Menu and cost - Russia'!$B$3:$Q$29,MATCH(W$2,'Menu and cost - Russia'!$B$3:$Q$3,0),0)</f>
        <v>0</v>
      </c>
      <c r="X157" s="7">
        <f>VLOOKUP($Q157,'Menu and cost - Russia'!$B$3:$Q$29,MATCH(X$2,'Menu and cost - Russia'!$B$3:$Q$3,0),0)</f>
        <v>0</v>
      </c>
      <c r="Y157" s="7">
        <f>VLOOKUP($Q157,'Menu and cost - Russia'!$B$3:$Q$29,MATCH(Y$2,'Menu and cost - Russia'!$B$3:$Q$3,0),0)</f>
        <v>0</v>
      </c>
      <c r="Z157" s="7">
        <f>VLOOKUP($Q157,'Menu and cost - Russia'!$B$3:$Q$29,MATCH(Z$2,'Menu and cost - Russia'!$B$3:$Q$3,0),0)</f>
        <v>1</v>
      </c>
      <c r="AA157" s="7">
        <f>VLOOKUP($Q157,'Menu and cost - Russia'!$B$3:$Q$29,MATCH(AA$2,'Menu and cost - Russia'!$B$3:$Q$3,0),0)</f>
        <v>0</v>
      </c>
      <c r="AB157" s="7">
        <f t="shared" si="8"/>
        <v>1</v>
      </c>
      <c r="AC157" s="9">
        <f>VLOOKUP($Q157,'Menu and cost - Russia'!$B$3:$Q$29,MATCH(AC$2,'Menu and cost - Russia'!$B$3:$Q$3,0),0)</f>
        <v>40</v>
      </c>
      <c r="AD157" s="8">
        <f>VLOOKUP($Q157,'Menu and cost - Russia'!$B$3:$Q$29,MATCH(AD$2,'Menu and cost - Russia'!$B$3:$Q$3,0),0)</f>
        <v>1.5</v>
      </c>
      <c r="AE157" s="8">
        <f>VLOOKUP($Q157,'Menu and cost - Russia'!$B$3:$Q$29,MATCH(AE$2,'Menu and cost - Russia'!$B$3:$Q$3,0),0)</f>
        <v>2.5000000000000001E-2</v>
      </c>
      <c r="AF157" s="16">
        <f>T157-U157-AE157*VLOOKUP(O157,US_City_COGS_Order_Composition[#All],MATCH("Labor Costs",$A$2:$M$2,0),0)</f>
        <v>0.47200000000000014</v>
      </c>
      <c r="AG157" s="39">
        <f t="array" ref="AG157">IFERROR(INDEX(US_City_COGS_Order_Composition[[Appetizer]:[Beverages]],O157,MATCH(R157,$J$2:$M$2,0)),"")</f>
        <v>0.8</v>
      </c>
      <c r="AH157" s="6">
        <f t="shared" si="7"/>
        <v>0.37760000000000016</v>
      </c>
    </row>
    <row r="158" spans="15:34" x14ac:dyDescent="0.25">
      <c r="O158" s="22">
        <v>6</v>
      </c>
      <c r="P158" s="1" t="str">
        <f>VLOOKUP(O:O,US_City_COGS_Order_Composition[#All],2,FALSE)</f>
        <v>Indianapolis</v>
      </c>
      <c r="Q158" s="23">
        <f t="shared" si="9"/>
        <v>26</v>
      </c>
      <c r="R158" s="1" t="str">
        <f>VLOOKUP($Q158,'Menu and cost - Russia'!$B$3:$Q$29,MATCH(R$2,'Menu and cost - Russia'!$B$3:$Q$3,0),0)</f>
        <v>Beverages</v>
      </c>
      <c r="S158" s="1" t="str">
        <f>VLOOKUP($Q158,'Menu and cost - Russia'!$B$3:$Q$29,MATCH(S$2,'Menu and cost - Russia'!$B$3:$Q$3,0),0)</f>
        <v>Hot Drink B</v>
      </c>
      <c r="T158" s="5">
        <f>VLOOKUP($Q158,'Menu and cost - Russia'!$B$3:$Q$29,MATCH(T$2,'Menu and cost - Russia'!$B$3:$Q$3,0),0)*VLOOKUP(O158,US_City_COGS_Order_Composition[#All],MATCH("Coefficient for Price Calculation (comp. with Russia)",$A$2:$M$2,0))</f>
        <v>1.6</v>
      </c>
      <c r="U158" s="5">
        <f t="array" ref="U158">SUMPRODUCT(W158:AA158,_xlfn._xlws.FILTER(US_City_COGS_Order_Composition[[#All],[Dairy Products]:[Pantry]],US_City_COGS_Order_Composition[[#All],[ID City]]=O158))*V158</f>
        <v>1.0412000000000001</v>
      </c>
      <c r="V158" s="37">
        <f>VLOOKUP($Q158,'Menu and cost - Russia'!$B$3:$Q$29,MATCH(V$2,'Menu and cost - Russia'!$B$3:$Q$3,0),0)</f>
        <v>0.2</v>
      </c>
      <c r="W158" s="7">
        <f>VLOOKUP($Q158,'Menu and cost - Russia'!$B$3:$Q$29,MATCH(W$2,'Menu and cost - Russia'!$B$3:$Q$3,0),0)</f>
        <v>0</v>
      </c>
      <c r="X158" s="7">
        <f>VLOOKUP($Q158,'Menu and cost - Russia'!$B$3:$Q$29,MATCH(X$2,'Menu and cost - Russia'!$B$3:$Q$3,0),0)</f>
        <v>0</v>
      </c>
      <c r="Y158" s="7">
        <f>VLOOKUP($Q158,'Menu and cost - Russia'!$B$3:$Q$29,MATCH(Y$2,'Menu and cost - Russia'!$B$3:$Q$3,0),0)</f>
        <v>0.1</v>
      </c>
      <c r="Z158" s="7">
        <f>VLOOKUP($Q158,'Menu and cost - Russia'!$B$3:$Q$29,MATCH(Z$2,'Menu and cost - Russia'!$B$3:$Q$3,0),0)</f>
        <v>0.9</v>
      </c>
      <c r="AA158" s="7">
        <f>VLOOKUP($Q158,'Menu and cost - Russia'!$B$3:$Q$29,MATCH(AA$2,'Menu and cost - Russia'!$B$3:$Q$3,0),0)</f>
        <v>0</v>
      </c>
      <c r="AB158" s="7">
        <f t="shared" si="8"/>
        <v>1</v>
      </c>
      <c r="AC158" s="9">
        <f>VLOOKUP($Q158,'Menu and cost - Russia'!$B$3:$Q$29,MATCH(AC$2,'Menu and cost - Russia'!$B$3:$Q$3,0),0)</f>
        <v>40</v>
      </c>
      <c r="AD158" s="8">
        <f>VLOOKUP($Q158,'Menu and cost - Russia'!$B$3:$Q$29,MATCH(AD$2,'Menu and cost - Russia'!$B$3:$Q$3,0),0)</f>
        <v>1.5</v>
      </c>
      <c r="AE158" s="8">
        <f>VLOOKUP($Q158,'Menu and cost - Russia'!$B$3:$Q$29,MATCH(AE$2,'Menu and cost - Russia'!$B$3:$Q$3,0),0)</f>
        <v>2.5000000000000001E-2</v>
      </c>
      <c r="AF158" s="16">
        <f>T158-U158-AE158*VLOOKUP(O158,US_City_COGS_Order_Composition[#All],MATCH("Labor Costs",$A$2:$M$2,0),0)</f>
        <v>0.35879999999999995</v>
      </c>
      <c r="AG158" s="39">
        <f t="array" ref="AG158">IFERROR(INDEX(US_City_COGS_Order_Composition[[Appetizer]:[Beverages]],O158,MATCH(R158,$J$2:$M$2,0)),"")</f>
        <v>0.8</v>
      </c>
      <c r="AH158" s="6">
        <f t="shared" si="7"/>
        <v>0.28703999999999996</v>
      </c>
    </row>
    <row r="159" spans="15:34" x14ac:dyDescent="0.25">
      <c r="O159" s="22">
        <v>6</v>
      </c>
      <c r="P159" s="1" t="str">
        <f>VLOOKUP(O:O,US_City_COGS_Order_Composition[#All],2,FALSE)</f>
        <v>Indianapolis</v>
      </c>
      <c r="Q159" s="23">
        <f t="shared" si="9"/>
        <v>1</v>
      </c>
      <c r="R159" s="1" t="str">
        <f>VLOOKUP($Q159,'Menu and cost - Russia'!$B$3:$Q$29,MATCH(R$2,'Menu and cost - Russia'!$B$3:$Q$3,0),0)</f>
        <v>Appetizer</v>
      </c>
      <c r="S159" s="1" t="str">
        <f>VLOOKUP($Q159,'Menu and cost - Russia'!$B$3:$Q$29,MATCH(S$2,'Menu and cost - Russia'!$B$3:$Q$3,0),0)</f>
        <v>Salad A</v>
      </c>
      <c r="T159" s="5">
        <f>VLOOKUP($Q159,'Menu and cost - Russia'!$B$3:$Q$29,MATCH(T$2,'Menu and cost - Russia'!$B$3:$Q$3,0),0)*VLOOKUP(O159,US_City_COGS_Order_Composition[#All],MATCH("Coefficient for Price Calculation (comp. with Russia)",$A$2:$M$2,0))</f>
        <v>3.2</v>
      </c>
      <c r="U159" s="5">
        <f t="array" ref="U159">SUMPRODUCT(W159:AA159,_xlfn._xlws.FILTER(US_City_COGS_Order_Composition[[#All],[Dairy Products]:[Pantry]],US_City_COGS_Order_Composition[[#All],[ID City]]=O159))*V159</f>
        <v>1.9500000000000004</v>
      </c>
      <c r="V159" s="37">
        <f>VLOOKUP($Q159,'Menu and cost - Russia'!$B$3:$Q$29,MATCH(V$2,'Menu and cost - Russia'!$B$3:$Q$3,0),0)</f>
        <v>0.2</v>
      </c>
      <c r="W159" s="7">
        <f>VLOOKUP($Q159,'Menu and cost - Russia'!$B$3:$Q$29,MATCH(W$2,'Menu and cost - Russia'!$B$3:$Q$3,0),0)</f>
        <v>0</v>
      </c>
      <c r="X159" s="7">
        <f>VLOOKUP($Q159,'Menu and cost - Russia'!$B$3:$Q$29,MATCH(X$2,'Menu and cost - Russia'!$B$3:$Q$3,0),0)</f>
        <v>0</v>
      </c>
      <c r="Y159" s="7">
        <f>VLOOKUP($Q159,'Menu and cost - Russia'!$B$3:$Q$29,MATCH(Y$2,'Menu and cost - Russia'!$B$3:$Q$3,0),0)</f>
        <v>0.9</v>
      </c>
      <c r="Z159" s="7">
        <f>VLOOKUP($Q159,'Menu and cost - Russia'!$B$3:$Q$29,MATCH(Z$2,'Menu and cost - Russia'!$B$3:$Q$3,0),0)</f>
        <v>0</v>
      </c>
      <c r="AA159" s="7">
        <f>VLOOKUP($Q159,'Menu and cost - Russia'!$B$3:$Q$29,MATCH(AA$2,'Menu and cost - Russia'!$B$3:$Q$3,0),0)</f>
        <v>0.1</v>
      </c>
      <c r="AB159" s="7">
        <f t="shared" si="8"/>
        <v>1</v>
      </c>
      <c r="AC159" s="9">
        <f>VLOOKUP($Q159,'Menu and cost - Russia'!$B$3:$Q$29,MATCH(AC$2,'Menu and cost - Russia'!$B$3:$Q$3,0),0)</f>
        <v>20</v>
      </c>
      <c r="AD159" s="8">
        <f>VLOOKUP($Q159,'Menu and cost - Russia'!$B$3:$Q$29,MATCH(AD$2,'Menu and cost - Russia'!$B$3:$Q$3,0),0)</f>
        <v>3</v>
      </c>
      <c r="AE159" s="8">
        <f>VLOOKUP($Q159,'Menu and cost - Russia'!$B$3:$Q$29,MATCH(AE$2,'Menu and cost - Russia'!$B$3:$Q$3,0),0)</f>
        <v>0.05</v>
      </c>
      <c r="AF159" s="16">
        <f>T159-U159-AE159*VLOOKUP(O159,US_City_COGS_Order_Composition[#All],MATCH("Labor Costs",$A$2:$M$2,0),0)</f>
        <v>0.84999999999999976</v>
      </c>
      <c r="AG159" s="39">
        <f t="array" ref="AG159">IFERROR(INDEX(US_City_COGS_Order_Composition[[Appetizer]:[Beverages]],O159,MATCH(R159,$J$2:$M$2,0)),"")</f>
        <v>0.4</v>
      </c>
      <c r="AH159" s="6">
        <f t="shared" si="7"/>
        <v>0.33999999999999991</v>
      </c>
    </row>
    <row r="160" spans="15:34" x14ac:dyDescent="0.25">
      <c r="O160" s="22">
        <v>6</v>
      </c>
      <c r="P160" s="1" t="str">
        <f>VLOOKUP(O:O,US_City_COGS_Order_Composition[#All],2,FALSE)</f>
        <v>Indianapolis</v>
      </c>
      <c r="Q160" s="23">
        <f t="shared" si="9"/>
        <v>2</v>
      </c>
      <c r="R160" s="1" t="str">
        <f>VLOOKUP($Q160,'Menu and cost - Russia'!$B$3:$Q$29,MATCH(R$2,'Menu and cost - Russia'!$B$3:$Q$3,0),0)</f>
        <v>Appetizer</v>
      </c>
      <c r="S160" s="1" t="str">
        <f>VLOOKUP($Q160,'Menu and cost - Russia'!$B$3:$Q$29,MATCH(S$2,'Menu and cost - Russia'!$B$3:$Q$3,0),0)</f>
        <v>Salad B</v>
      </c>
      <c r="T160" s="5">
        <f>VLOOKUP($Q160,'Menu and cost - Russia'!$B$3:$Q$29,MATCH(T$2,'Menu and cost - Russia'!$B$3:$Q$3,0),0)*VLOOKUP(O160,US_City_COGS_Order_Composition[#All],MATCH("Coefficient for Price Calculation (comp. with Russia)",$A$2:$M$2,0))</f>
        <v>3.2</v>
      </c>
      <c r="U160" s="5">
        <f t="array" ref="U160">SUMPRODUCT(W160:AA160,_xlfn._xlws.FILTER(US_City_COGS_Order_Composition[[#All],[Dairy Products]:[Pantry]],US_City_COGS_Order_Composition[[#All],[ID City]]=O160))*V160</f>
        <v>2.0552000000000001</v>
      </c>
      <c r="V160" s="37">
        <f>VLOOKUP($Q160,'Menu and cost - Russia'!$B$3:$Q$29,MATCH(V$2,'Menu and cost - Russia'!$B$3:$Q$3,0),0)</f>
        <v>0.2</v>
      </c>
      <c r="W160" s="7">
        <f>VLOOKUP($Q160,'Menu and cost - Russia'!$B$3:$Q$29,MATCH(W$2,'Menu and cost - Russia'!$B$3:$Q$3,0),0)</f>
        <v>0</v>
      </c>
      <c r="X160" s="7">
        <f>VLOOKUP($Q160,'Menu and cost - Russia'!$B$3:$Q$29,MATCH(X$2,'Menu and cost - Russia'!$B$3:$Q$3,0),0)</f>
        <v>0.2</v>
      </c>
      <c r="Y160" s="7">
        <f>VLOOKUP($Q160,'Menu and cost - Russia'!$B$3:$Q$29,MATCH(Y$2,'Menu and cost - Russia'!$B$3:$Q$3,0),0)</f>
        <v>0.7</v>
      </c>
      <c r="Z160" s="7">
        <f>VLOOKUP($Q160,'Menu and cost - Russia'!$B$3:$Q$29,MATCH(Z$2,'Menu and cost - Russia'!$B$3:$Q$3,0),0)</f>
        <v>0</v>
      </c>
      <c r="AA160" s="7">
        <f>VLOOKUP($Q160,'Menu and cost - Russia'!$B$3:$Q$29,MATCH(AA$2,'Menu and cost - Russia'!$B$3:$Q$3,0),0)</f>
        <v>0.1</v>
      </c>
      <c r="AB160" s="7">
        <f t="shared" si="8"/>
        <v>0.99999999999999989</v>
      </c>
      <c r="AC160" s="9">
        <f>VLOOKUP($Q160,'Menu and cost - Russia'!$B$3:$Q$29,MATCH(AC$2,'Menu and cost - Russia'!$B$3:$Q$3,0),0)</f>
        <v>20</v>
      </c>
      <c r="AD160" s="8">
        <f>VLOOKUP($Q160,'Menu and cost - Russia'!$B$3:$Q$29,MATCH(AD$2,'Menu and cost - Russia'!$B$3:$Q$3,0),0)</f>
        <v>3</v>
      </c>
      <c r="AE160" s="8">
        <f>VLOOKUP($Q160,'Menu and cost - Russia'!$B$3:$Q$29,MATCH(AE$2,'Menu and cost - Russia'!$B$3:$Q$3,0),0)</f>
        <v>0.05</v>
      </c>
      <c r="AF160" s="16">
        <f>T160-U160-AE160*VLOOKUP(O160,US_City_COGS_Order_Composition[#All],MATCH("Labor Costs",$A$2:$M$2,0),0)</f>
        <v>0.74480000000000002</v>
      </c>
      <c r="AG160" s="39">
        <f t="array" ref="AG160">IFERROR(INDEX(US_City_COGS_Order_Composition[[Appetizer]:[Beverages]],O160,MATCH(R160,$J$2:$M$2,0)),"")</f>
        <v>0.4</v>
      </c>
      <c r="AH160" s="6">
        <f t="shared" si="7"/>
        <v>0.29792000000000002</v>
      </c>
    </row>
    <row r="161" spans="15:34" x14ac:dyDescent="0.25">
      <c r="O161" s="22">
        <v>6</v>
      </c>
      <c r="P161" s="1" t="str">
        <f>VLOOKUP(O:O,US_City_COGS_Order_Composition[#All],2,FALSE)</f>
        <v>Indianapolis</v>
      </c>
      <c r="Q161" s="23">
        <f t="shared" si="9"/>
        <v>3</v>
      </c>
      <c r="R161" s="1" t="str">
        <f>VLOOKUP($Q161,'Menu and cost - Russia'!$B$3:$Q$29,MATCH(R$2,'Menu and cost - Russia'!$B$3:$Q$3,0),0)</f>
        <v>Appetizer</v>
      </c>
      <c r="S161" s="1" t="str">
        <f>VLOOKUP($Q161,'Menu and cost - Russia'!$B$3:$Q$29,MATCH(S$2,'Menu and cost - Russia'!$B$3:$Q$3,0),0)</f>
        <v>Salad C</v>
      </c>
      <c r="T161" s="5">
        <f>VLOOKUP($Q161,'Menu and cost - Russia'!$B$3:$Q$29,MATCH(T$2,'Menu and cost - Russia'!$B$3:$Q$3,0),0)*VLOOKUP(O161,US_City_COGS_Order_Composition[#All],MATCH("Coefficient for Price Calculation (comp. with Russia)",$A$2:$M$2,0))</f>
        <v>3.2</v>
      </c>
      <c r="U161" s="5">
        <f t="array" ref="U161">SUMPRODUCT(W161:AA161,_xlfn._xlws.FILTER(US_City_COGS_Order_Composition[[#All],[Dairy Products]:[Pantry]],US_City_COGS_Order_Composition[[#All],[ID City]]=O161))*V161</f>
        <v>2.2130000000000005</v>
      </c>
      <c r="V161" s="37">
        <f>VLOOKUP($Q161,'Menu and cost - Russia'!$B$3:$Q$29,MATCH(V$2,'Menu and cost - Russia'!$B$3:$Q$3,0),0)</f>
        <v>0.2</v>
      </c>
      <c r="W161" s="7">
        <f>VLOOKUP($Q161,'Menu and cost - Russia'!$B$3:$Q$29,MATCH(W$2,'Menu and cost - Russia'!$B$3:$Q$3,0),0)</f>
        <v>0</v>
      </c>
      <c r="X161" s="7">
        <f>VLOOKUP($Q161,'Menu and cost - Russia'!$B$3:$Q$29,MATCH(X$2,'Menu and cost - Russia'!$B$3:$Q$3,0),0)</f>
        <v>0.5</v>
      </c>
      <c r="Y161" s="7">
        <f>VLOOKUP($Q161,'Menu and cost - Russia'!$B$3:$Q$29,MATCH(Y$2,'Menu and cost - Russia'!$B$3:$Q$3,0),0)</f>
        <v>0.4</v>
      </c>
      <c r="Z161" s="7">
        <f>VLOOKUP($Q161,'Menu and cost - Russia'!$B$3:$Q$29,MATCH(Z$2,'Menu and cost - Russia'!$B$3:$Q$3,0),0)</f>
        <v>0</v>
      </c>
      <c r="AA161" s="7">
        <f>VLOOKUP($Q161,'Menu and cost - Russia'!$B$3:$Q$29,MATCH(AA$2,'Menu and cost - Russia'!$B$3:$Q$3,0),0)</f>
        <v>0.1</v>
      </c>
      <c r="AB161" s="7">
        <f t="shared" si="8"/>
        <v>1</v>
      </c>
      <c r="AC161" s="9">
        <f>VLOOKUP($Q161,'Menu and cost - Russia'!$B$3:$Q$29,MATCH(AC$2,'Menu and cost - Russia'!$B$3:$Q$3,0),0)</f>
        <v>20</v>
      </c>
      <c r="AD161" s="8">
        <f>VLOOKUP($Q161,'Menu and cost - Russia'!$B$3:$Q$29,MATCH(AD$2,'Menu and cost - Russia'!$B$3:$Q$3,0),0)</f>
        <v>3</v>
      </c>
      <c r="AE161" s="8">
        <f>VLOOKUP($Q161,'Menu and cost - Russia'!$B$3:$Q$29,MATCH(AE$2,'Menu and cost - Russia'!$B$3:$Q$3,0),0)</f>
        <v>0.05</v>
      </c>
      <c r="AF161" s="16">
        <f>T161-U161-AE161*VLOOKUP(O161,US_City_COGS_Order_Composition[#All],MATCH("Labor Costs",$A$2:$M$2,0),0)</f>
        <v>0.58699999999999963</v>
      </c>
      <c r="AG161" s="39">
        <f t="array" ref="AG161">IFERROR(INDEX(US_City_COGS_Order_Composition[[Appetizer]:[Beverages]],O161,MATCH(R161,$J$2:$M$2,0)),"")</f>
        <v>0.4</v>
      </c>
      <c r="AH161" s="6">
        <f t="shared" si="7"/>
        <v>0.23479999999999987</v>
      </c>
    </row>
    <row r="162" spans="15:34" x14ac:dyDescent="0.25">
      <c r="O162" s="22">
        <v>6</v>
      </c>
      <c r="P162" s="1" t="str">
        <f>VLOOKUP(O:O,US_City_COGS_Order_Composition[#All],2,FALSE)</f>
        <v>Indianapolis</v>
      </c>
      <c r="Q162" s="23">
        <f t="shared" si="9"/>
        <v>4</v>
      </c>
      <c r="R162" s="1" t="str">
        <f>VLOOKUP($Q162,'Menu and cost - Russia'!$B$3:$Q$29,MATCH(R$2,'Menu and cost - Russia'!$B$3:$Q$3,0),0)</f>
        <v>Appetizer</v>
      </c>
      <c r="S162" s="1" t="str">
        <f>VLOOKUP($Q162,'Menu and cost - Russia'!$B$3:$Q$29,MATCH(S$2,'Menu and cost - Russia'!$B$3:$Q$3,0),0)</f>
        <v>Soup A</v>
      </c>
      <c r="T162" s="5">
        <f>VLOOKUP($Q162,'Menu and cost - Russia'!$B$3:$Q$29,MATCH(T$2,'Menu and cost - Russia'!$B$3:$Q$3,0),0)*VLOOKUP(O162,US_City_COGS_Order_Composition[#All],MATCH("Coefficient for Price Calculation (comp. with Russia)",$A$2:$M$2,0))</f>
        <v>2.1333333333333333</v>
      </c>
      <c r="U162" s="5">
        <f t="array" ref="U162">SUMPRODUCT(W162:AA162,_xlfn._xlws.FILTER(US_City_COGS_Order_Composition[[#All],[Dairy Products]:[Pantry]],US_City_COGS_Order_Composition[[#All],[ID City]]=O162))*V162</f>
        <v>1.4080000000000004</v>
      </c>
      <c r="V162" s="37">
        <f>VLOOKUP($Q162,'Menu and cost - Russia'!$B$3:$Q$29,MATCH(V$2,'Menu and cost - Russia'!$B$3:$Q$3,0),0)</f>
        <v>0.2</v>
      </c>
      <c r="W162" s="7">
        <f>VLOOKUP($Q162,'Menu and cost - Russia'!$B$3:$Q$29,MATCH(W$2,'Menu and cost - Russia'!$B$3:$Q$3,0),0)</f>
        <v>0.1</v>
      </c>
      <c r="X162" s="7">
        <f>VLOOKUP($Q162,'Menu and cost - Russia'!$B$3:$Q$29,MATCH(X$2,'Menu and cost - Russia'!$B$3:$Q$3,0),0)</f>
        <v>0</v>
      </c>
      <c r="Y162" s="7">
        <f>VLOOKUP($Q162,'Menu and cost - Russia'!$B$3:$Q$29,MATCH(Y$2,'Menu and cost - Russia'!$B$3:$Q$3,0),0)</f>
        <v>0.4</v>
      </c>
      <c r="Z162" s="7">
        <f>VLOOKUP($Q162,'Menu and cost - Russia'!$B$3:$Q$29,MATCH(Z$2,'Menu and cost - Russia'!$B$3:$Q$3,0),0)</f>
        <v>0.1</v>
      </c>
      <c r="AA162" s="7">
        <f>VLOOKUP($Q162,'Menu and cost - Russia'!$B$3:$Q$29,MATCH(AA$2,'Menu and cost - Russia'!$B$3:$Q$3,0),0)</f>
        <v>0.4</v>
      </c>
      <c r="AB162" s="7">
        <f t="shared" si="8"/>
        <v>1</v>
      </c>
      <c r="AC162" s="9">
        <f>VLOOKUP($Q162,'Menu and cost - Russia'!$B$3:$Q$29,MATCH(AC$2,'Menu and cost - Russia'!$B$3:$Q$3,0),0)</f>
        <v>60</v>
      </c>
      <c r="AD162" s="8">
        <f>VLOOKUP($Q162,'Menu and cost - Russia'!$B$3:$Q$29,MATCH(AD$2,'Menu and cost - Russia'!$B$3:$Q$3,0),0)</f>
        <v>1</v>
      </c>
      <c r="AE162" s="8">
        <f>VLOOKUP($Q162,'Menu and cost - Russia'!$B$3:$Q$29,MATCH(AE$2,'Menu and cost - Russia'!$B$3:$Q$3,0),0)</f>
        <v>1.6666666666666666E-2</v>
      </c>
      <c r="AF162" s="16">
        <f>T162-U162-AE162*VLOOKUP(O162,US_City_COGS_Order_Composition[#All],MATCH("Labor Costs",$A$2:$M$2,0),0)</f>
        <v>0.59199999999999964</v>
      </c>
      <c r="AG162" s="39">
        <f t="array" ref="AG162">IFERROR(INDEX(US_City_COGS_Order_Composition[[Appetizer]:[Beverages]],O162,MATCH(R162,$J$2:$M$2,0)),"")</f>
        <v>0.4</v>
      </c>
      <c r="AH162" s="6">
        <f t="shared" si="7"/>
        <v>0.23679999999999987</v>
      </c>
    </row>
    <row r="163" spans="15:34" x14ac:dyDescent="0.25">
      <c r="O163" s="22">
        <v>6</v>
      </c>
      <c r="P163" s="1" t="str">
        <f>VLOOKUP(O:O,US_City_COGS_Order_Composition[#All],2,FALSE)</f>
        <v>Indianapolis</v>
      </c>
      <c r="Q163" s="23">
        <f t="shared" si="9"/>
        <v>5</v>
      </c>
      <c r="R163" s="1" t="str">
        <f>VLOOKUP($Q163,'Menu and cost - Russia'!$B$3:$Q$29,MATCH(R$2,'Menu and cost - Russia'!$B$3:$Q$3,0),0)</f>
        <v>Appetizer</v>
      </c>
      <c r="S163" s="1" t="str">
        <f>VLOOKUP($Q163,'Menu and cost - Russia'!$B$3:$Q$29,MATCH(S$2,'Menu and cost - Russia'!$B$3:$Q$3,0),0)</f>
        <v>Soup B</v>
      </c>
      <c r="T163" s="5">
        <f>VLOOKUP($Q163,'Menu and cost - Russia'!$B$3:$Q$29,MATCH(T$2,'Menu and cost - Russia'!$B$3:$Q$3,0),0)*VLOOKUP(O163,US_City_COGS_Order_Composition[#All],MATCH("Coefficient for Price Calculation (comp. with Russia)",$A$2:$M$2,0))</f>
        <v>2.1333333333333333</v>
      </c>
      <c r="U163" s="5">
        <f t="array" ref="U163">SUMPRODUCT(W163:AA163,_xlfn._xlws.FILTER(US_City_COGS_Order_Composition[[#All],[Dairy Products]:[Pantry]],US_City_COGS_Order_Composition[[#All],[ID City]]=O163))*V163</f>
        <v>1.6232</v>
      </c>
      <c r="V163" s="37">
        <f>VLOOKUP($Q163,'Menu and cost - Russia'!$B$3:$Q$29,MATCH(V$2,'Menu and cost - Russia'!$B$3:$Q$3,0),0)</f>
        <v>0.2</v>
      </c>
      <c r="W163" s="7">
        <f>VLOOKUP($Q163,'Menu and cost - Russia'!$B$3:$Q$29,MATCH(W$2,'Menu and cost - Russia'!$B$3:$Q$3,0),0)</f>
        <v>0.1</v>
      </c>
      <c r="X163" s="7">
        <f>VLOOKUP($Q163,'Menu and cost - Russia'!$B$3:$Q$29,MATCH(X$2,'Menu and cost - Russia'!$B$3:$Q$3,0),0)</f>
        <v>0.2</v>
      </c>
      <c r="Y163" s="7">
        <f>VLOOKUP($Q163,'Menu and cost - Russia'!$B$3:$Q$29,MATCH(Y$2,'Menu and cost - Russia'!$B$3:$Q$3,0),0)</f>
        <v>0.3</v>
      </c>
      <c r="Z163" s="7">
        <f>VLOOKUP($Q163,'Menu and cost - Russia'!$B$3:$Q$29,MATCH(Z$2,'Menu and cost - Russia'!$B$3:$Q$3,0),0)</f>
        <v>0.1</v>
      </c>
      <c r="AA163" s="7">
        <f>VLOOKUP($Q163,'Menu and cost - Russia'!$B$3:$Q$29,MATCH(AA$2,'Menu and cost - Russia'!$B$3:$Q$3,0),0)</f>
        <v>0.3</v>
      </c>
      <c r="AB163" s="7">
        <f t="shared" si="8"/>
        <v>1</v>
      </c>
      <c r="AC163" s="9">
        <f>VLOOKUP($Q163,'Menu and cost - Russia'!$B$3:$Q$29,MATCH(AC$2,'Menu and cost - Russia'!$B$3:$Q$3,0),0)</f>
        <v>60</v>
      </c>
      <c r="AD163" s="8">
        <f>VLOOKUP($Q163,'Menu and cost - Russia'!$B$3:$Q$29,MATCH(AD$2,'Menu and cost - Russia'!$B$3:$Q$3,0),0)</f>
        <v>1</v>
      </c>
      <c r="AE163" s="8">
        <f>VLOOKUP($Q163,'Menu and cost - Russia'!$B$3:$Q$29,MATCH(AE$2,'Menu and cost - Russia'!$B$3:$Q$3,0),0)</f>
        <v>1.6666666666666666E-2</v>
      </c>
      <c r="AF163" s="16">
        <f>T163-U163-AE163*VLOOKUP(O163,US_City_COGS_Order_Composition[#All],MATCH("Labor Costs",$A$2:$M$2,0),0)</f>
        <v>0.37680000000000002</v>
      </c>
      <c r="AG163" s="39">
        <f t="array" ref="AG163">IFERROR(INDEX(US_City_COGS_Order_Composition[[Appetizer]:[Beverages]],O163,MATCH(R163,$J$2:$M$2,0)),"")</f>
        <v>0.4</v>
      </c>
      <c r="AH163" s="6">
        <f t="shared" si="7"/>
        <v>0.15072000000000002</v>
      </c>
    </row>
    <row r="164" spans="15:34" x14ac:dyDescent="0.25">
      <c r="O164" s="22">
        <v>6</v>
      </c>
      <c r="P164" s="1" t="str">
        <f>VLOOKUP(O:O,US_City_COGS_Order_Composition[#All],2,FALSE)</f>
        <v>Indianapolis</v>
      </c>
      <c r="Q164" s="23">
        <f t="shared" si="9"/>
        <v>6</v>
      </c>
      <c r="R164" s="1" t="str">
        <f>VLOOKUP($Q164,'Menu and cost - Russia'!$B$3:$Q$29,MATCH(R$2,'Menu and cost - Russia'!$B$3:$Q$3,0),0)</f>
        <v>Appetizer</v>
      </c>
      <c r="S164" s="1" t="str">
        <f>VLOOKUP($Q164,'Menu and cost - Russia'!$B$3:$Q$29,MATCH(S$2,'Menu and cost - Russia'!$B$3:$Q$3,0),0)</f>
        <v>Pirozhok A</v>
      </c>
      <c r="T164" s="5">
        <f>VLOOKUP($Q164,'Menu and cost - Russia'!$B$3:$Q$29,MATCH(T$2,'Menu and cost - Russia'!$B$3:$Q$3,0),0)*VLOOKUP(O164,US_City_COGS_Order_Composition[#All],MATCH("Coefficient for Price Calculation (comp. with Russia)",$A$2:$M$2,0))</f>
        <v>1.0666666666666667</v>
      </c>
      <c r="U164" s="5">
        <f t="array" ref="U164">SUMPRODUCT(W164:AA164,_xlfn._xlws.FILTER(US_City_COGS_Order_Composition[[#All],[Dairy Products]:[Pantry]],US_City_COGS_Order_Composition[[#All],[ID City]]=O164))*V164</f>
        <v>0.8973000000000001</v>
      </c>
      <c r="V164" s="37">
        <f>VLOOKUP($Q164,'Menu and cost - Russia'!$B$3:$Q$29,MATCH(V$2,'Menu and cost - Russia'!$B$3:$Q$3,0),0)</f>
        <v>0.1</v>
      </c>
      <c r="W164" s="7">
        <f>VLOOKUP($Q164,'Menu and cost - Russia'!$B$3:$Q$29,MATCH(W$2,'Menu and cost - Russia'!$B$3:$Q$3,0),0)</f>
        <v>0.1</v>
      </c>
      <c r="X164" s="7">
        <f>VLOOKUP($Q164,'Menu and cost - Russia'!$B$3:$Q$29,MATCH(X$2,'Menu and cost - Russia'!$B$3:$Q$3,0),0)</f>
        <v>0</v>
      </c>
      <c r="Y164" s="7">
        <f>VLOOKUP($Q164,'Menu and cost - Russia'!$B$3:$Q$29,MATCH(Y$2,'Menu and cost - Russia'!$B$3:$Q$3,0),0)</f>
        <v>0.75</v>
      </c>
      <c r="Z164" s="7">
        <f>VLOOKUP($Q164,'Menu and cost - Russia'!$B$3:$Q$29,MATCH(Z$2,'Menu and cost - Russia'!$B$3:$Q$3,0),0)</f>
        <v>0.05</v>
      </c>
      <c r="AA164" s="7">
        <f>VLOOKUP($Q164,'Menu and cost - Russia'!$B$3:$Q$29,MATCH(AA$2,'Menu and cost - Russia'!$B$3:$Q$3,0),0)</f>
        <v>0.1</v>
      </c>
      <c r="AB164" s="7">
        <f t="shared" si="8"/>
        <v>1</v>
      </c>
      <c r="AC164" s="9">
        <f>VLOOKUP($Q164,'Menu and cost - Russia'!$B$3:$Q$29,MATCH(AC$2,'Menu and cost - Russia'!$B$3:$Q$3,0),0)</f>
        <v>30</v>
      </c>
      <c r="AD164" s="8">
        <f>VLOOKUP($Q164,'Menu and cost - Russia'!$B$3:$Q$29,MATCH(AD$2,'Menu and cost - Russia'!$B$3:$Q$3,0),0)</f>
        <v>2</v>
      </c>
      <c r="AE164" s="8">
        <f>VLOOKUP($Q164,'Menu and cost - Russia'!$B$3:$Q$29,MATCH(AE$2,'Menu and cost - Russia'!$B$3:$Q$3,0),0)</f>
        <v>3.3333333333333333E-2</v>
      </c>
      <c r="AF164" s="16">
        <f>T164-U164-AE164*VLOOKUP(O164,US_City_COGS_Order_Composition[#All],MATCH("Labor Costs",$A$2:$M$2,0),0)</f>
        <v>-9.7300000000000109E-2</v>
      </c>
      <c r="AG164" s="39">
        <f t="array" ref="AG164">IFERROR(INDEX(US_City_COGS_Order_Composition[[Appetizer]:[Beverages]],O164,MATCH(R164,$J$2:$M$2,0)),"")</f>
        <v>0.4</v>
      </c>
      <c r="AH164" s="6">
        <f t="shared" si="7"/>
        <v>-3.8920000000000045E-2</v>
      </c>
    </row>
    <row r="165" spans="15:34" x14ac:dyDescent="0.25">
      <c r="O165" s="22">
        <v>6</v>
      </c>
      <c r="P165" s="1" t="str">
        <f>VLOOKUP(O:O,US_City_COGS_Order_Composition[#All],2,FALSE)</f>
        <v>Indianapolis</v>
      </c>
      <c r="Q165" s="23">
        <f t="shared" si="9"/>
        <v>7</v>
      </c>
      <c r="R165" s="1" t="str">
        <f>VLOOKUP($Q165,'Menu and cost - Russia'!$B$3:$Q$29,MATCH(R$2,'Menu and cost - Russia'!$B$3:$Q$3,0),0)</f>
        <v>Appetizer</v>
      </c>
      <c r="S165" s="1" t="str">
        <f>VLOOKUP($Q165,'Menu and cost - Russia'!$B$3:$Q$29,MATCH(S$2,'Menu and cost - Russia'!$B$3:$Q$3,0),0)</f>
        <v>Pirozhok B</v>
      </c>
      <c r="T165" s="5">
        <f>VLOOKUP($Q165,'Menu and cost - Russia'!$B$3:$Q$29,MATCH(T$2,'Menu and cost - Russia'!$B$3:$Q$3,0),0)*VLOOKUP(O165,US_City_COGS_Order_Composition[#All],MATCH("Coefficient for Price Calculation (comp. with Russia)",$A$2:$M$2,0))</f>
        <v>1.0666666666666667</v>
      </c>
      <c r="U165" s="5">
        <f t="array" ref="U165">SUMPRODUCT(W165:AA165,_xlfn._xlws.FILTER(US_City_COGS_Order_Composition[[#All],[Dairy Products]:[Pantry]],US_City_COGS_Order_Composition[[#All],[ID City]]=O165))*V165</f>
        <v>1.0288000000000002</v>
      </c>
      <c r="V165" s="37">
        <f>VLOOKUP($Q165,'Menu and cost - Russia'!$B$3:$Q$29,MATCH(V$2,'Menu and cost - Russia'!$B$3:$Q$3,0),0)</f>
        <v>0.1</v>
      </c>
      <c r="W165" s="7">
        <f>VLOOKUP($Q165,'Menu and cost - Russia'!$B$3:$Q$29,MATCH(W$2,'Menu and cost - Russia'!$B$3:$Q$3,0),0)</f>
        <v>0.1</v>
      </c>
      <c r="X165" s="7">
        <f>VLOOKUP($Q165,'Menu and cost - Russia'!$B$3:$Q$29,MATCH(X$2,'Menu and cost - Russia'!$B$3:$Q$3,0),0)</f>
        <v>0.5</v>
      </c>
      <c r="Y165" s="7">
        <f>VLOOKUP($Q165,'Menu and cost - Russia'!$B$3:$Q$29,MATCH(Y$2,'Menu and cost - Russia'!$B$3:$Q$3,0),0)</f>
        <v>0.25</v>
      </c>
      <c r="Z165" s="7">
        <f>VLOOKUP($Q165,'Menu and cost - Russia'!$B$3:$Q$29,MATCH(Z$2,'Menu and cost - Russia'!$B$3:$Q$3,0),0)</f>
        <v>0.05</v>
      </c>
      <c r="AA165" s="7">
        <f>VLOOKUP($Q165,'Menu and cost - Russia'!$B$3:$Q$29,MATCH(AA$2,'Menu and cost - Russia'!$B$3:$Q$3,0),0)</f>
        <v>0.1</v>
      </c>
      <c r="AB165" s="7">
        <f t="shared" si="8"/>
        <v>1</v>
      </c>
      <c r="AC165" s="9">
        <f>VLOOKUP($Q165,'Menu and cost - Russia'!$B$3:$Q$29,MATCH(AC$2,'Menu and cost - Russia'!$B$3:$Q$3,0),0)</f>
        <v>30</v>
      </c>
      <c r="AD165" s="8">
        <f>VLOOKUP($Q165,'Menu and cost - Russia'!$B$3:$Q$29,MATCH(AD$2,'Menu and cost - Russia'!$B$3:$Q$3,0),0)</f>
        <v>2</v>
      </c>
      <c r="AE165" s="8">
        <f>VLOOKUP($Q165,'Menu and cost - Russia'!$B$3:$Q$29,MATCH(AE$2,'Menu and cost - Russia'!$B$3:$Q$3,0),0)</f>
        <v>3.3333333333333333E-2</v>
      </c>
      <c r="AF165" s="16">
        <f>T165-U165-AE165*VLOOKUP(O165,US_City_COGS_Order_Composition[#All],MATCH("Labor Costs",$A$2:$M$2,0),0)</f>
        <v>-0.22880000000000017</v>
      </c>
      <c r="AG165" s="39">
        <f t="array" ref="AG165">IFERROR(INDEX(US_City_COGS_Order_Composition[[Appetizer]:[Beverages]],O165,MATCH(R165,$J$2:$M$2,0)),"")</f>
        <v>0.4</v>
      </c>
      <c r="AH165" s="6">
        <f t="shared" si="7"/>
        <v>-9.1520000000000074E-2</v>
      </c>
    </row>
    <row r="166" spans="15:34" x14ac:dyDescent="0.25">
      <c r="O166" s="22">
        <v>6</v>
      </c>
      <c r="P166" s="1" t="str">
        <f>VLOOKUP(O:O,US_City_COGS_Order_Composition[#All],2,FALSE)</f>
        <v>Indianapolis</v>
      </c>
      <c r="Q166" s="23">
        <f t="shared" si="9"/>
        <v>8</v>
      </c>
      <c r="R166" s="1" t="str">
        <f>VLOOKUP($Q166,'Menu and cost - Russia'!$B$3:$Q$29,MATCH(R$2,'Menu and cost - Russia'!$B$3:$Q$3,0),0)</f>
        <v>Entry</v>
      </c>
      <c r="S166" s="1" t="str">
        <f>VLOOKUP($Q166,'Menu and cost - Russia'!$B$3:$Q$29,MATCH(S$2,'Menu and cost - Russia'!$B$3:$Q$3,0),0)</f>
        <v>Blin A</v>
      </c>
      <c r="T166" s="5">
        <f>VLOOKUP($Q166,'Menu and cost - Russia'!$B$3:$Q$29,MATCH(T$2,'Menu and cost - Russia'!$B$3:$Q$3,0),0)*VLOOKUP(O166,US_City_COGS_Order_Composition[#All],MATCH("Coefficient for Price Calculation (comp. with Russia)",$A$2:$M$2,0))</f>
        <v>3.2</v>
      </c>
      <c r="U166" s="5">
        <f t="array" ref="U166">SUMPRODUCT(W166:AA166,_xlfn._xlws.FILTER(US_City_COGS_Order_Composition[[#All],[Dairy Products]:[Pantry]],US_City_COGS_Order_Composition[[#All],[ID City]]=O166))*V166</f>
        <v>1.7946000000000002</v>
      </c>
      <c r="V166" s="37">
        <f>VLOOKUP($Q166,'Menu and cost - Russia'!$B$3:$Q$29,MATCH(V$2,'Menu and cost - Russia'!$B$3:$Q$3,0),0)</f>
        <v>0.2</v>
      </c>
      <c r="W166" s="7">
        <f>VLOOKUP($Q166,'Menu and cost - Russia'!$B$3:$Q$29,MATCH(W$2,'Menu and cost - Russia'!$B$3:$Q$3,0),0)</f>
        <v>0.1</v>
      </c>
      <c r="X166" s="7">
        <f>VLOOKUP($Q166,'Menu and cost - Russia'!$B$3:$Q$29,MATCH(X$2,'Menu and cost - Russia'!$B$3:$Q$3,0),0)</f>
        <v>0</v>
      </c>
      <c r="Y166" s="7">
        <f>VLOOKUP($Q166,'Menu and cost - Russia'!$B$3:$Q$29,MATCH(Y$2,'Menu and cost - Russia'!$B$3:$Q$3,0),0)</f>
        <v>0.75</v>
      </c>
      <c r="Z166" s="7">
        <f>VLOOKUP($Q166,'Menu and cost - Russia'!$B$3:$Q$29,MATCH(Z$2,'Menu and cost - Russia'!$B$3:$Q$3,0),0)</f>
        <v>0.05</v>
      </c>
      <c r="AA166" s="7">
        <f>VLOOKUP($Q166,'Menu and cost - Russia'!$B$3:$Q$29,MATCH(AA$2,'Menu and cost - Russia'!$B$3:$Q$3,0),0)</f>
        <v>0.1</v>
      </c>
      <c r="AB166" s="7">
        <f t="shared" si="8"/>
        <v>1</v>
      </c>
      <c r="AC166" s="9">
        <f>VLOOKUP($Q166,'Menu and cost - Russia'!$B$3:$Q$29,MATCH(AC$2,'Menu and cost - Russia'!$B$3:$Q$3,0),0)</f>
        <v>15</v>
      </c>
      <c r="AD166" s="8">
        <f>VLOOKUP($Q166,'Menu and cost - Russia'!$B$3:$Q$29,MATCH(AD$2,'Menu and cost - Russia'!$B$3:$Q$3,0),0)</f>
        <v>4</v>
      </c>
      <c r="AE166" s="8">
        <f>VLOOKUP($Q166,'Menu and cost - Russia'!$B$3:$Q$29,MATCH(AE$2,'Menu and cost - Russia'!$B$3:$Q$3,0),0)</f>
        <v>6.6666666666666666E-2</v>
      </c>
      <c r="AF166" s="16">
        <f>T166-U166-AE166*VLOOKUP(O166,US_City_COGS_Order_Composition[#All],MATCH("Labor Costs",$A$2:$M$2,0),0)</f>
        <v>0.87206666666666666</v>
      </c>
      <c r="AG166" s="39">
        <f t="array" ref="AG166">IFERROR(INDEX(US_City_COGS_Order_Composition[[Appetizer]:[Beverages]],O166,MATCH(R166,$J$2:$M$2,0)),"")</f>
        <v>0.6</v>
      </c>
      <c r="AH166" s="6">
        <f t="shared" si="7"/>
        <v>0.52323999999999993</v>
      </c>
    </row>
    <row r="167" spans="15:34" x14ac:dyDescent="0.25">
      <c r="O167" s="22">
        <v>6</v>
      </c>
      <c r="P167" s="1" t="str">
        <f>VLOOKUP(O:O,US_City_COGS_Order_Composition[#All],2,FALSE)</f>
        <v>Indianapolis</v>
      </c>
      <c r="Q167" s="23">
        <f t="shared" si="9"/>
        <v>9</v>
      </c>
      <c r="R167" s="1" t="str">
        <f>VLOOKUP($Q167,'Menu and cost - Russia'!$B$3:$Q$29,MATCH(R$2,'Menu and cost - Russia'!$B$3:$Q$3,0),0)</f>
        <v>Entry</v>
      </c>
      <c r="S167" s="1" t="str">
        <f>VLOOKUP($Q167,'Menu and cost - Russia'!$B$3:$Q$29,MATCH(S$2,'Menu and cost - Russia'!$B$3:$Q$3,0),0)</f>
        <v>Blin B</v>
      </c>
      <c r="T167" s="5">
        <f>VLOOKUP($Q167,'Menu and cost - Russia'!$B$3:$Q$29,MATCH(T$2,'Menu and cost - Russia'!$B$3:$Q$3,0),0)*VLOOKUP(O167,US_City_COGS_Order_Composition[#All],MATCH("Coefficient for Price Calculation (comp. with Russia)",$A$2:$M$2,0))</f>
        <v>3.2</v>
      </c>
      <c r="U167" s="5">
        <f t="array" ref="U167">SUMPRODUCT(W167:AA167,_xlfn._xlws.FILTER(US_City_COGS_Order_Composition[[#All],[Dairy Products]:[Pantry]],US_City_COGS_Order_Composition[[#All],[ID City]]=O167))*V167</f>
        <v>2.3955000000000002</v>
      </c>
      <c r="V167" s="37">
        <f>VLOOKUP($Q167,'Menu and cost - Russia'!$B$3:$Q$29,MATCH(V$2,'Menu and cost - Russia'!$B$3:$Q$3,0),0)</f>
        <v>0.3</v>
      </c>
      <c r="W167" s="7">
        <f>VLOOKUP($Q167,'Menu and cost - Russia'!$B$3:$Q$29,MATCH(W$2,'Menu and cost - Russia'!$B$3:$Q$3,0),0)</f>
        <v>0.3</v>
      </c>
      <c r="X167" s="7">
        <f>VLOOKUP($Q167,'Menu and cost - Russia'!$B$3:$Q$29,MATCH(X$2,'Menu and cost - Russia'!$B$3:$Q$3,0),0)</f>
        <v>0</v>
      </c>
      <c r="Y167" s="7">
        <f>VLOOKUP($Q167,'Menu and cost - Russia'!$B$3:$Q$29,MATCH(Y$2,'Menu and cost - Russia'!$B$3:$Q$3,0),0)</f>
        <v>0.55000000000000004</v>
      </c>
      <c r="Z167" s="7">
        <f>VLOOKUP($Q167,'Menu and cost - Russia'!$B$3:$Q$29,MATCH(Z$2,'Menu and cost - Russia'!$B$3:$Q$3,0),0)</f>
        <v>0.05</v>
      </c>
      <c r="AA167" s="7">
        <f>VLOOKUP($Q167,'Menu and cost - Russia'!$B$3:$Q$29,MATCH(AA$2,'Menu and cost - Russia'!$B$3:$Q$3,0),0)</f>
        <v>0.1</v>
      </c>
      <c r="AB167" s="7">
        <f t="shared" si="8"/>
        <v>1.0000000000000002</v>
      </c>
      <c r="AC167" s="9">
        <f>VLOOKUP($Q167,'Menu and cost - Russia'!$B$3:$Q$29,MATCH(AC$2,'Menu and cost - Russia'!$B$3:$Q$3,0),0)</f>
        <v>15</v>
      </c>
      <c r="AD167" s="8">
        <f>VLOOKUP($Q167,'Menu and cost - Russia'!$B$3:$Q$29,MATCH(AD$2,'Menu and cost - Russia'!$B$3:$Q$3,0),0)</f>
        <v>4</v>
      </c>
      <c r="AE167" s="8">
        <f>VLOOKUP($Q167,'Menu and cost - Russia'!$B$3:$Q$29,MATCH(AE$2,'Menu and cost - Russia'!$B$3:$Q$3,0),0)</f>
        <v>6.6666666666666666E-2</v>
      </c>
      <c r="AF167" s="16">
        <f>T167-U167-AE167*VLOOKUP(O167,US_City_COGS_Order_Composition[#All],MATCH("Labor Costs",$A$2:$M$2,0),0)</f>
        <v>0.27116666666666667</v>
      </c>
      <c r="AG167" s="39">
        <f t="array" ref="AG167">IFERROR(INDEX(US_City_COGS_Order_Composition[[Appetizer]:[Beverages]],O167,MATCH(R167,$J$2:$M$2,0)),"")</f>
        <v>0.6</v>
      </c>
      <c r="AH167" s="6">
        <f t="shared" si="7"/>
        <v>0.16269999999999998</v>
      </c>
    </row>
    <row r="168" spans="15:34" x14ac:dyDescent="0.25">
      <c r="O168" s="22">
        <v>6</v>
      </c>
      <c r="P168" s="1" t="str">
        <f>VLOOKUP(O:O,US_City_COGS_Order_Composition[#All],2,FALSE)</f>
        <v>Indianapolis</v>
      </c>
      <c r="Q168" s="23">
        <f t="shared" si="9"/>
        <v>10</v>
      </c>
      <c r="R168" s="1" t="str">
        <f>VLOOKUP($Q168,'Menu and cost - Russia'!$B$3:$Q$29,MATCH(R$2,'Menu and cost - Russia'!$B$3:$Q$3,0),0)</f>
        <v>Entry</v>
      </c>
      <c r="S168" s="1" t="str">
        <f>VLOOKUP($Q168,'Menu and cost - Russia'!$B$3:$Q$29,MATCH(S$2,'Menu and cost - Russia'!$B$3:$Q$3,0),0)</f>
        <v>Blin C</v>
      </c>
      <c r="T168" s="5">
        <f>VLOOKUP($Q168,'Menu and cost - Russia'!$B$3:$Q$29,MATCH(T$2,'Menu and cost - Russia'!$B$3:$Q$3,0),0)*VLOOKUP(O168,US_City_COGS_Order_Composition[#All],MATCH("Coefficient for Price Calculation (comp. with Russia)",$A$2:$M$2,0))</f>
        <v>3.2</v>
      </c>
      <c r="U168" s="5">
        <f t="array" ref="U168">SUMPRODUCT(W168:AA168,_xlfn._xlws.FILTER(US_City_COGS_Order_Composition[[#All],[Dairy Products]:[Pantry]],US_City_COGS_Order_Composition[[#All],[ID City]]=O168))*V168</f>
        <v>2.8891499999999999</v>
      </c>
      <c r="V168" s="37">
        <f>VLOOKUP($Q168,'Menu and cost - Russia'!$B$3:$Q$29,MATCH(V$2,'Menu and cost - Russia'!$B$3:$Q$3,0),0)</f>
        <v>0.3</v>
      </c>
      <c r="W168" s="7">
        <f>VLOOKUP($Q168,'Menu and cost - Russia'!$B$3:$Q$29,MATCH(W$2,'Menu and cost - Russia'!$B$3:$Q$3,0),0)</f>
        <v>0.1</v>
      </c>
      <c r="X168" s="7">
        <f>VLOOKUP($Q168,'Menu and cost - Russia'!$B$3:$Q$29,MATCH(X$2,'Menu and cost - Russia'!$B$3:$Q$3,0),0)</f>
        <v>0.25</v>
      </c>
      <c r="Y168" s="7">
        <f>VLOOKUP($Q168,'Menu and cost - Russia'!$B$3:$Q$29,MATCH(Y$2,'Menu and cost - Russia'!$B$3:$Q$3,0),0)</f>
        <v>0.5</v>
      </c>
      <c r="Z168" s="7">
        <f>VLOOKUP($Q168,'Menu and cost - Russia'!$B$3:$Q$29,MATCH(Z$2,'Menu and cost - Russia'!$B$3:$Q$3,0),0)</f>
        <v>0.05</v>
      </c>
      <c r="AA168" s="7">
        <f>VLOOKUP($Q168,'Menu and cost - Russia'!$B$3:$Q$29,MATCH(AA$2,'Menu and cost - Russia'!$B$3:$Q$3,0),0)</f>
        <v>0.1</v>
      </c>
      <c r="AB168" s="7">
        <f t="shared" si="8"/>
        <v>1</v>
      </c>
      <c r="AC168" s="9">
        <f>VLOOKUP($Q168,'Menu and cost - Russia'!$B$3:$Q$29,MATCH(AC$2,'Menu and cost - Russia'!$B$3:$Q$3,0),0)</f>
        <v>15</v>
      </c>
      <c r="AD168" s="8">
        <f>VLOOKUP($Q168,'Menu and cost - Russia'!$B$3:$Q$29,MATCH(AD$2,'Menu and cost - Russia'!$B$3:$Q$3,0),0)</f>
        <v>4</v>
      </c>
      <c r="AE168" s="8">
        <f>VLOOKUP($Q168,'Menu and cost - Russia'!$B$3:$Q$29,MATCH(AE$2,'Menu and cost - Russia'!$B$3:$Q$3,0),0)</f>
        <v>6.6666666666666666E-2</v>
      </c>
      <c r="AF168" s="16">
        <f>T168-U168-AE168*VLOOKUP(O168,US_City_COGS_Order_Composition[#All],MATCH("Labor Costs",$A$2:$M$2,0),0)</f>
        <v>-0.22248333333333303</v>
      </c>
      <c r="AG168" s="39">
        <f t="array" ref="AG168">IFERROR(INDEX(US_City_COGS_Order_Composition[[Appetizer]:[Beverages]],O168,MATCH(R168,$J$2:$M$2,0)),"")</f>
        <v>0.6</v>
      </c>
      <c r="AH168" s="6">
        <f t="shared" si="7"/>
        <v>-0.1334899999999998</v>
      </c>
    </row>
    <row r="169" spans="15:34" x14ac:dyDescent="0.25">
      <c r="O169" s="22">
        <v>6</v>
      </c>
      <c r="P169" s="1" t="str">
        <f>VLOOKUP(O:O,US_City_COGS_Order_Composition[#All],2,FALSE)</f>
        <v>Indianapolis</v>
      </c>
      <c r="Q169" s="23">
        <f t="shared" si="9"/>
        <v>11</v>
      </c>
      <c r="R169" s="1" t="str">
        <f>VLOOKUP($Q169,'Menu and cost - Russia'!$B$3:$Q$29,MATCH(R$2,'Menu and cost - Russia'!$B$3:$Q$3,0),0)</f>
        <v>Entry</v>
      </c>
      <c r="S169" s="1" t="str">
        <f>VLOOKUP($Q169,'Menu and cost - Russia'!$B$3:$Q$29,MATCH(S$2,'Menu and cost - Russia'!$B$3:$Q$3,0),0)</f>
        <v>Blin D</v>
      </c>
      <c r="T169" s="5">
        <f>VLOOKUP($Q169,'Menu and cost - Russia'!$B$3:$Q$29,MATCH(T$2,'Menu and cost - Russia'!$B$3:$Q$3,0),0)*VLOOKUP(O169,US_City_COGS_Order_Composition[#All],MATCH("Coefficient for Price Calculation (comp. with Russia)",$A$2:$M$2,0))</f>
        <v>3.2</v>
      </c>
      <c r="U169" s="5">
        <f t="array" ref="U169">SUMPRODUCT(W169:AA169,_xlfn._xlws.FILTER(US_City_COGS_Order_Composition[[#All],[Dairy Products]:[Pantry]],US_City_COGS_Order_Composition[[#All],[ID City]]=O169))*V169</f>
        <v>1.9062000000000001</v>
      </c>
      <c r="V169" s="37">
        <f>VLOOKUP($Q169,'Menu and cost - Russia'!$B$3:$Q$29,MATCH(V$2,'Menu and cost - Russia'!$B$3:$Q$3,0),0)</f>
        <v>0.2</v>
      </c>
      <c r="W169" s="7">
        <f>VLOOKUP($Q169,'Menu and cost - Russia'!$B$3:$Q$29,MATCH(W$2,'Menu and cost - Russia'!$B$3:$Q$3,0),0)</f>
        <v>0.2</v>
      </c>
      <c r="X169" s="7">
        <f>VLOOKUP($Q169,'Menu and cost - Russia'!$B$3:$Q$29,MATCH(X$2,'Menu and cost - Russia'!$B$3:$Q$3,0),0)</f>
        <v>0.4</v>
      </c>
      <c r="Y169" s="7">
        <f>VLOOKUP($Q169,'Menu and cost - Russia'!$B$3:$Q$29,MATCH(Y$2,'Menu and cost - Russia'!$B$3:$Q$3,0),0)</f>
        <v>0.25</v>
      </c>
      <c r="Z169" s="7">
        <f>VLOOKUP($Q169,'Menu and cost - Russia'!$B$3:$Q$29,MATCH(Z$2,'Menu and cost - Russia'!$B$3:$Q$3,0),0)</f>
        <v>0.05</v>
      </c>
      <c r="AA169" s="7">
        <f>VLOOKUP($Q169,'Menu and cost - Russia'!$B$3:$Q$29,MATCH(AA$2,'Menu and cost - Russia'!$B$3:$Q$3,0),0)</f>
        <v>0.1</v>
      </c>
      <c r="AB169" s="7">
        <f t="shared" si="8"/>
        <v>1.0000000000000002</v>
      </c>
      <c r="AC169" s="9">
        <f>VLOOKUP($Q169,'Menu and cost - Russia'!$B$3:$Q$29,MATCH(AC$2,'Menu and cost - Russia'!$B$3:$Q$3,0),0)</f>
        <v>10</v>
      </c>
      <c r="AD169" s="8">
        <f>VLOOKUP($Q169,'Menu and cost - Russia'!$B$3:$Q$29,MATCH(AD$2,'Menu and cost - Russia'!$B$3:$Q$3,0),0)</f>
        <v>6</v>
      </c>
      <c r="AE169" s="8">
        <f>VLOOKUP($Q169,'Menu and cost - Russia'!$B$3:$Q$29,MATCH(AE$2,'Menu and cost - Russia'!$B$3:$Q$3,0),0)</f>
        <v>0.1</v>
      </c>
      <c r="AF169" s="16">
        <f>T169-U169-AE169*VLOOKUP(O169,US_City_COGS_Order_Composition[#All],MATCH("Labor Costs",$A$2:$M$2,0),0)</f>
        <v>0.49380000000000002</v>
      </c>
      <c r="AG169" s="39">
        <f t="array" ref="AG169">IFERROR(INDEX(US_City_COGS_Order_Composition[[Appetizer]:[Beverages]],O169,MATCH(R169,$J$2:$M$2,0)),"")</f>
        <v>0.6</v>
      </c>
      <c r="AH169" s="6">
        <f t="shared" si="7"/>
        <v>0.29627999999999999</v>
      </c>
    </row>
    <row r="170" spans="15:34" x14ac:dyDescent="0.25">
      <c r="O170" s="22">
        <v>6</v>
      </c>
      <c r="P170" s="1" t="str">
        <f>VLOOKUP(O:O,US_City_COGS_Order_Composition[#All],2,FALSE)</f>
        <v>Indianapolis</v>
      </c>
      <c r="Q170" s="23">
        <f t="shared" si="9"/>
        <v>12</v>
      </c>
      <c r="R170" s="1" t="str">
        <f>VLOOKUP($Q170,'Menu and cost - Russia'!$B$3:$Q$29,MATCH(R$2,'Menu and cost - Russia'!$B$3:$Q$3,0),0)</f>
        <v>Entry</v>
      </c>
      <c r="S170" s="1" t="str">
        <f>VLOOKUP($Q170,'Menu and cost - Russia'!$B$3:$Q$29,MATCH(S$2,'Menu and cost - Russia'!$B$3:$Q$3,0),0)</f>
        <v>Blin E</v>
      </c>
      <c r="T170" s="5">
        <f>VLOOKUP($Q170,'Menu and cost - Russia'!$B$3:$Q$29,MATCH(T$2,'Menu and cost - Russia'!$B$3:$Q$3,0),0)*VLOOKUP(O170,US_City_COGS_Order_Composition[#All],MATCH("Coefficient for Price Calculation (comp. with Russia)",$A$2:$M$2,0))</f>
        <v>4.2666666666666666</v>
      </c>
      <c r="U170" s="5">
        <f t="array" ref="U170">SUMPRODUCT(W170:AA170,_xlfn._xlws.FILTER(US_City_COGS_Order_Composition[[#All],[Dairy Products]:[Pantry]],US_City_COGS_Order_Composition[[#All],[ID City]]=O170))*V170</f>
        <v>3.0170999999999997</v>
      </c>
      <c r="V170" s="37">
        <f>VLOOKUP($Q170,'Menu and cost - Russia'!$B$3:$Q$29,MATCH(V$2,'Menu and cost - Russia'!$B$3:$Q$3,0),0)</f>
        <v>0.3</v>
      </c>
      <c r="W170" s="7">
        <f>VLOOKUP($Q170,'Menu and cost - Russia'!$B$3:$Q$29,MATCH(W$2,'Menu and cost - Russia'!$B$3:$Q$3,0),0)</f>
        <v>0.2</v>
      </c>
      <c r="X170" s="7">
        <f>VLOOKUP($Q170,'Menu and cost - Russia'!$B$3:$Q$29,MATCH(X$2,'Menu and cost - Russia'!$B$3:$Q$3,0),0)</f>
        <v>0.6</v>
      </c>
      <c r="Y170" s="7">
        <f>VLOOKUP($Q170,'Menu and cost - Russia'!$B$3:$Q$29,MATCH(Y$2,'Menu and cost - Russia'!$B$3:$Q$3,0),0)</f>
        <v>0.05</v>
      </c>
      <c r="Z170" s="7">
        <f>VLOOKUP($Q170,'Menu and cost - Russia'!$B$3:$Q$29,MATCH(Z$2,'Menu and cost - Russia'!$B$3:$Q$3,0),0)</f>
        <v>0.05</v>
      </c>
      <c r="AA170" s="7">
        <f>VLOOKUP($Q170,'Menu and cost - Russia'!$B$3:$Q$29,MATCH(AA$2,'Menu and cost - Russia'!$B$3:$Q$3,0),0)</f>
        <v>0.1</v>
      </c>
      <c r="AB170" s="7">
        <f t="shared" si="8"/>
        <v>1.0000000000000002</v>
      </c>
      <c r="AC170" s="9">
        <f>VLOOKUP($Q170,'Menu and cost - Russia'!$B$3:$Q$29,MATCH(AC$2,'Menu and cost - Russia'!$B$3:$Q$3,0),0)</f>
        <v>10</v>
      </c>
      <c r="AD170" s="8">
        <f>VLOOKUP($Q170,'Menu and cost - Russia'!$B$3:$Q$29,MATCH(AD$2,'Menu and cost - Russia'!$B$3:$Q$3,0),0)</f>
        <v>6</v>
      </c>
      <c r="AE170" s="8">
        <f>VLOOKUP($Q170,'Menu and cost - Russia'!$B$3:$Q$29,MATCH(AE$2,'Menu and cost - Russia'!$B$3:$Q$3,0),0)</f>
        <v>0.1</v>
      </c>
      <c r="AF170" s="16">
        <f>T170-U170-AE170*VLOOKUP(O170,US_City_COGS_Order_Composition[#All],MATCH("Labor Costs",$A$2:$M$2,0),0)</f>
        <v>0.44956666666666689</v>
      </c>
      <c r="AG170" s="39">
        <f t="array" ref="AG170">IFERROR(INDEX(US_City_COGS_Order_Composition[[Appetizer]:[Beverages]],O170,MATCH(R170,$J$2:$M$2,0)),"")</f>
        <v>0.6</v>
      </c>
      <c r="AH170" s="6">
        <f t="shared" ref="AH170:AH195" si="10">IFERROR(AF170*AG170,"")</f>
        <v>0.26974000000000015</v>
      </c>
    </row>
    <row r="171" spans="15:34" x14ac:dyDescent="0.25">
      <c r="O171" s="22">
        <v>6</v>
      </c>
      <c r="P171" s="1" t="str">
        <f>VLOOKUP(O:O,US_City_COGS_Order_Composition[#All],2,FALSE)</f>
        <v>Indianapolis</v>
      </c>
      <c r="Q171" s="23">
        <f t="shared" si="9"/>
        <v>13</v>
      </c>
      <c r="R171" s="1" t="str">
        <f>VLOOKUP($Q171,'Menu and cost - Russia'!$B$3:$Q$29,MATCH(R$2,'Menu and cost - Russia'!$B$3:$Q$3,0),0)</f>
        <v>Entry</v>
      </c>
      <c r="S171" s="1" t="str">
        <f>VLOOKUP($Q171,'Menu and cost - Russia'!$B$3:$Q$29,MATCH(S$2,'Menu and cost - Russia'!$B$3:$Q$3,0),0)</f>
        <v>Blin F</v>
      </c>
      <c r="T171" s="5">
        <f>VLOOKUP($Q171,'Menu and cost - Russia'!$B$3:$Q$29,MATCH(T$2,'Menu and cost - Russia'!$B$3:$Q$3,0),0)*VLOOKUP(O171,US_City_COGS_Order_Composition[#All],MATCH("Coefficient for Price Calculation (comp. with Russia)",$A$2:$M$2,0))</f>
        <v>4.2666666666666666</v>
      </c>
      <c r="U171" s="5">
        <f t="array" ref="U171">SUMPRODUCT(W171:AA171,_xlfn._xlws.FILTER(US_City_COGS_Order_Composition[[#All],[Dairy Products]:[Pantry]],US_City_COGS_Order_Composition[[#All],[ID City]]=O171))*V171</f>
        <v>2.9382000000000001</v>
      </c>
      <c r="V171" s="37">
        <f>VLOOKUP($Q171,'Menu and cost - Russia'!$B$3:$Q$29,MATCH(V$2,'Menu and cost - Russia'!$B$3:$Q$3,0),0)</f>
        <v>0.3</v>
      </c>
      <c r="W171" s="7">
        <f>VLOOKUP($Q171,'Menu and cost - Russia'!$B$3:$Q$29,MATCH(W$2,'Menu and cost - Russia'!$B$3:$Q$3,0),0)</f>
        <v>0.2</v>
      </c>
      <c r="X171" s="7">
        <f>VLOOKUP($Q171,'Menu and cost - Russia'!$B$3:$Q$29,MATCH(X$2,'Menu and cost - Russia'!$B$3:$Q$3,0),0)</f>
        <v>0.5</v>
      </c>
      <c r="Y171" s="7">
        <f>VLOOKUP($Q171,'Menu and cost - Russia'!$B$3:$Q$29,MATCH(Y$2,'Menu and cost - Russia'!$B$3:$Q$3,0),0)</f>
        <v>0.15</v>
      </c>
      <c r="Z171" s="7">
        <f>VLOOKUP($Q171,'Menu and cost - Russia'!$B$3:$Q$29,MATCH(Z$2,'Menu and cost - Russia'!$B$3:$Q$3,0),0)</f>
        <v>0.05</v>
      </c>
      <c r="AA171" s="7">
        <f>VLOOKUP($Q171,'Menu and cost - Russia'!$B$3:$Q$29,MATCH(AA$2,'Menu and cost - Russia'!$B$3:$Q$3,0),0)</f>
        <v>0.1</v>
      </c>
      <c r="AB171" s="7">
        <f t="shared" si="8"/>
        <v>1</v>
      </c>
      <c r="AC171" s="9">
        <f>VLOOKUP($Q171,'Menu and cost - Russia'!$B$3:$Q$29,MATCH(AC$2,'Menu and cost - Russia'!$B$3:$Q$3,0),0)</f>
        <v>10</v>
      </c>
      <c r="AD171" s="8">
        <f>VLOOKUP($Q171,'Menu and cost - Russia'!$B$3:$Q$29,MATCH(AD$2,'Menu and cost - Russia'!$B$3:$Q$3,0),0)</f>
        <v>6</v>
      </c>
      <c r="AE171" s="8">
        <f>VLOOKUP($Q171,'Menu and cost - Russia'!$B$3:$Q$29,MATCH(AE$2,'Menu and cost - Russia'!$B$3:$Q$3,0),0)</f>
        <v>0.1</v>
      </c>
      <c r="AF171" s="16">
        <f>T171-U171-AE171*VLOOKUP(O171,US_City_COGS_Order_Composition[#All],MATCH("Labor Costs",$A$2:$M$2,0),0)</f>
        <v>0.52846666666666642</v>
      </c>
      <c r="AG171" s="39">
        <f t="array" ref="AG171">IFERROR(INDEX(US_City_COGS_Order_Composition[[Appetizer]:[Beverages]],O171,MATCH(R171,$J$2:$M$2,0)),"")</f>
        <v>0.6</v>
      </c>
      <c r="AH171" s="6">
        <f t="shared" si="10"/>
        <v>0.31707999999999986</v>
      </c>
    </row>
    <row r="172" spans="15:34" x14ac:dyDescent="0.25">
      <c r="O172" s="22">
        <v>6</v>
      </c>
      <c r="P172" s="1" t="str">
        <f>VLOOKUP(O:O,US_City_COGS_Order_Composition[#All],2,FALSE)</f>
        <v>Indianapolis</v>
      </c>
      <c r="Q172" s="23">
        <f t="shared" si="9"/>
        <v>14</v>
      </c>
      <c r="R172" s="1" t="str">
        <f>VLOOKUP($Q172,'Menu and cost - Russia'!$B$3:$Q$29,MATCH(R$2,'Menu and cost - Russia'!$B$3:$Q$3,0),0)</f>
        <v>Entry</v>
      </c>
      <c r="S172" s="1" t="str">
        <f>VLOOKUP($Q172,'Menu and cost - Russia'!$B$3:$Q$29,MATCH(S$2,'Menu and cost - Russia'!$B$3:$Q$3,0),0)</f>
        <v>Veggie Blin A</v>
      </c>
      <c r="T172" s="5">
        <f>VLOOKUP($Q172,'Menu and cost - Russia'!$B$3:$Q$29,MATCH(T$2,'Menu and cost - Russia'!$B$3:$Q$3,0),0)*VLOOKUP(O172,US_City_COGS_Order_Composition[#All],MATCH("Coefficient for Price Calculation (comp. with Russia)",$A$2:$M$2,0))</f>
        <v>3.2</v>
      </c>
      <c r="U172" s="5">
        <f t="array" ref="U172">SUMPRODUCT(W172:AA172,_xlfn._xlws.FILTER(US_City_COGS_Order_Composition[[#All],[Dairy Products]:[Pantry]],US_City_COGS_Order_Composition[[#All],[ID City]]=O172))*V172</f>
        <v>1.7946000000000002</v>
      </c>
      <c r="V172" s="37">
        <f>VLOOKUP($Q172,'Menu and cost - Russia'!$B$3:$Q$29,MATCH(V$2,'Menu and cost - Russia'!$B$3:$Q$3,0),0)</f>
        <v>0.2</v>
      </c>
      <c r="W172" s="7">
        <f>VLOOKUP($Q172,'Menu and cost - Russia'!$B$3:$Q$29,MATCH(W$2,'Menu and cost - Russia'!$B$3:$Q$3,0),0)</f>
        <v>0.1</v>
      </c>
      <c r="X172" s="7">
        <f>VLOOKUP($Q172,'Menu and cost - Russia'!$B$3:$Q$29,MATCH(X$2,'Menu and cost - Russia'!$B$3:$Q$3,0),0)</f>
        <v>0</v>
      </c>
      <c r="Y172" s="7">
        <f>VLOOKUP($Q172,'Menu and cost - Russia'!$B$3:$Q$29,MATCH(Y$2,'Menu and cost - Russia'!$B$3:$Q$3,0),0)</f>
        <v>0.75</v>
      </c>
      <c r="Z172" s="7">
        <f>VLOOKUP($Q172,'Menu and cost - Russia'!$B$3:$Q$29,MATCH(Z$2,'Menu and cost - Russia'!$B$3:$Q$3,0),0)</f>
        <v>0.05</v>
      </c>
      <c r="AA172" s="7">
        <f>VLOOKUP($Q172,'Menu and cost - Russia'!$B$3:$Q$29,MATCH(AA$2,'Menu and cost - Russia'!$B$3:$Q$3,0),0)</f>
        <v>0.1</v>
      </c>
      <c r="AB172" s="7">
        <f t="shared" si="8"/>
        <v>1</v>
      </c>
      <c r="AC172" s="9">
        <f>VLOOKUP($Q172,'Menu and cost - Russia'!$B$3:$Q$29,MATCH(AC$2,'Menu and cost - Russia'!$B$3:$Q$3,0),0)</f>
        <v>15</v>
      </c>
      <c r="AD172" s="8">
        <f>VLOOKUP($Q172,'Menu and cost - Russia'!$B$3:$Q$29,MATCH(AD$2,'Menu and cost - Russia'!$B$3:$Q$3,0),0)</f>
        <v>4</v>
      </c>
      <c r="AE172" s="8">
        <f>VLOOKUP($Q172,'Menu and cost - Russia'!$B$3:$Q$29,MATCH(AE$2,'Menu and cost - Russia'!$B$3:$Q$3,0),0)</f>
        <v>6.6666666666666666E-2</v>
      </c>
      <c r="AF172" s="16">
        <f>T172-U172-AE172*VLOOKUP(O172,US_City_COGS_Order_Composition[#All],MATCH("Labor Costs",$A$2:$M$2,0),0)</f>
        <v>0.87206666666666666</v>
      </c>
      <c r="AG172" s="39">
        <f t="array" ref="AG172">IFERROR(INDEX(US_City_COGS_Order_Composition[[Appetizer]:[Beverages]],O172,MATCH(R172,$J$2:$M$2,0)),"")</f>
        <v>0.6</v>
      </c>
      <c r="AH172" s="6">
        <f t="shared" si="10"/>
        <v>0.52323999999999993</v>
      </c>
    </row>
    <row r="173" spans="15:34" x14ac:dyDescent="0.25">
      <c r="O173" s="22">
        <v>6</v>
      </c>
      <c r="P173" s="1" t="str">
        <f>VLOOKUP(O:O,US_City_COGS_Order_Composition[#All],2,FALSE)</f>
        <v>Indianapolis</v>
      </c>
      <c r="Q173" s="23">
        <f t="shared" si="9"/>
        <v>15</v>
      </c>
      <c r="R173" s="1" t="str">
        <f>VLOOKUP($Q173,'Menu and cost - Russia'!$B$3:$Q$29,MATCH(R$2,'Menu and cost - Russia'!$B$3:$Q$3,0),0)</f>
        <v>Entry</v>
      </c>
      <c r="S173" s="1" t="str">
        <f>VLOOKUP($Q173,'Menu and cost - Russia'!$B$3:$Q$29,MATCH(S$2,'Menu and cost - Russia'!$B$3:$Q$3,0),0)</f>
        <v>Fruit Blin B</v>
      </c>
      <c r="T173" s="5">
        <f>VLOOKUP($Q173,'Menu and cost - Russia'!$B$3:$Q$29,MATCH(T$2,'Menu and cost - Russia'!$B$3:$Q$3,0),0)*VLOOKUP(O173,US_City_COGS_Order_Composition[#All],MATCH("Coefficient for Price Calculation (comp. with Russia)",$A$2:$M$2,0))</f>
        <v>3.2</v>
      </c>
      <c r="U173" s="5">
        <f t="array" ref="U173">SUMPRODUCT(W173:AA173,_xlfn._xlws.FILTER(US_City_COGS_Order_Composition[[#All],[Dairy Products]:[Pantry]],US_City_COGS_Order_Composition[[#All],[ID City]]=O173))*V173</f>
        <v>1.6958000000000002</v>
      </c>
      <c r="V173" s="37">
        <f>VLOOKUP($Q173,'Menu and cost - Russia'!$B$3:$Q$29,MATCH(V$2,'Menu and cost - Russia'!$B$3:$Q$3,0),0)</f>
        <v>0.2</v>
      </c>
      <c r="W173" s="7">
        <f>VLOOKUP($Q173,'Menu and cost - Russia'!$B$3:$Q$29,MATCH(W$2,'Menu and cost - Russia'!$B$3:$Q$3,0),0)</f>
        <v>0.2</v>
      </c>
      <c r="X173" s="7">
        <f>VLOOKUP($Q173,'Menu and cost - Russia'!$B$3:$Q$29,MATCH(X$2,'Menu and cost - Russia'!$B$3:$Q$3,0),0)</f>
        <v>0</v>
      </c>
      <c r="Y173" s="7">
        <f>VLOOKUP($Q173,'Menu and cost - Russia'!$B$3:$Q$29,MATCH(Y$2,'Menu and cost - Russia'!$B$3:$Q$3,0),0)</f>
        <v>0.65</v>
      </c>
      <c r="Z173" s="7">
        <f>VLOOKUP($Q173,'Menu and cost - Russia'!$B$3:$Q$29,MATCH(Z$2,'Menu and cost - Russia'!$B$3:$Q$3,0),0)</f>
        <v>0.05</v>
      </c>
      <c r="AA173" s="7">
        <f>VLOOKUP($Q173,'Menu and cost - Russia'!$B$3:$Q$29,MATCH(AA$2,'Menu and cost - Russia'!$B$3:$Q$3,0),0)</f>
        <v>0.1</v>
      </c>
      <c r="AB173" s="7">
        <f t="shared" si="8"/>
        <v>1.0000000000000002</v>
      </c>
      <c r="AC173" s="9">
        <f>VLOOKUP($Q173,'Menu and cost - Russia'!$B$3:$Q$29,MATCH(AC$2,'Menu and cost - Russia'!$B$3:$Q$3,0),0)</f>
        <v>15</v>
      </c>
      <c r="AD173" s="8">
        <f>VLOOKUP($Q173,'Menu and cost - Russia'!$B$3:$Q$29,MATCH(AD$2,'Menu and cost - Russia'!$B$3:$Q$3,0),0)</f>
        <v>4</v>
      </c>
      <c r="AE173" s="8">
        <f>VLOOKUP($Q173,'Menu and cost - Russia'!$B$3:$Q$29,MATCH(AE$2,'Menu and cost - Russia'!$B$3:$Q$3,0),0)</f>
        <v>6.6666666666666666E-2</v>
      </c>
      <c r="AF173" s="16">
        <f>T173-U173-AE173*VLOOKUP(O173,US_City_COGS_Order_Composition[#All],MATCH("Labor Costs",$A$2:$M$2,0),0)</f>
        <v>0.97086666666666666</v>
      </c>
      <c r="AG173" s="39">
        <f t="array" ref="AG173">IFERROR(INDEX(US_City_COGS_Order_Composition[[Appetizer]:[Beverages]],O173,MATCH(R173,$J$2:$M$2,0)),"")</f>
        <v>0.6</v>
      </c>
      <c r="AH173" s="6">
        <f t="shared" si="10"/>
        <v>0.58251999999999993</v>
      </c>
    </row>
    <row r="174" spans="15:34" x14ac:dyDescent="0.25">
      <c r="O174" s="22">
        <v>6</v>
      </c>
      <c r="P174" s="1" t="str">
        <f>VLOOKUP(O:O,US_City_COGS_Order_Composition[#All],2,FALSE)</f>
        <v>Indianapolis</v>
      </c>
      <c r="Q174" s="23">
        <f t="shared" si="9"/>
        <v>16</v>
      </c>
      <c r="R174" s="1" t="str">
        <f>VLOOKUP($Q174,'Menu and cost - Russia'!$B$3:$Q$29,MATCH(R$2,'Menu and cost - Russia'!$B$3:$Q$3,0),0)</f>
        <v>Entry</v>
      </c>
      <c r="S174" s="1" t="str">
        <f>VLOOKUP($Q174,'Menu and cost - Russia'!$B$3:$Q$29,MATCH(S$2,'Menu and cost - Russia'!$B$3:$Q$3,0),0)</f>
        <v>Entry A</v>
      </c>
      <c r="T174" s="5">
        <f>VLOOKUP($Q174,'Menu and cost - Russia'!$B$3:$Q$29,MATCH(T$2,'Menu and cost - Russia'!$B$3:$Q$3,0),0)*VLOOKUP(O174,US_City_COGS_Order_Composition[#All],MATCH("Coefficient for Price Calculation (comp. with Russia)",$A$2:$M$2,0))</f>
        <v>5.333333333333333</v>
      </c>
      <c r="U174" s="5">
        <f t="array" ref="U174">SUMPRODUCT(W174:AA174,_xlfn._xlws.FILTER(US_City_COGS_Order_Composition[[#All],[Dairy Products]:[Pantry]],US_City_COGS_Order_Composition[[#All],[ID City]]=O174))*V174</f>
        <v>2.9895</v>
      </c>
      <c r="V174" s="37">
        <f>VLOOKUP($Q174,'Menu and cost - Russia'!$B$3:$Q$29,MATCH(V$2,'Menu and cost - Russia'!$B$3:$Q$3,0),0)</f>
        <v>0.3</v>
      </c>
      <c r="W174" s="7">
        <f>VLOOKUP($Q174,'Menu and cost - Russia'!$B$3:$Q$29,MATCH(W$2,'Menu and cost - Russia'!$B$3:$Q$3,0),0)</f>
        <v>0</v>
      </c>
      <c r="X174" s="7">
        <f>VLOOKUP($Q174,'Menu and cost - Russia'!$B$3:$Q$29,MATCH(X$2,'Menu and cost - Russia'!$B$3:$Q$3,0),0)</f>
        <v>0.5</v>
      </c>
      <c r="Y174" s="7">
        <f>VLOOKUP($Q174,'Menu and cost - Russia'!$B$3:$Q$29,MATCH(Y$2,'Menu and cost - Russia'!$B$3:$Q$3,0),0)</f>
        <v>0.2</v>
      </c>
      <c r="Z174" s="7">
        <f>VLOOKUP($Q174,'Menu and cost - Russia'!$B$3:$Q$29,MATCH(Z$2,'Menu and cost - Russia'!$B$3:$Q$3,0),0)</f>
        <v>0</v>
      </c>
      <c r="AA174" s="7">
        <f>VLOOKUP($Q174,'Menu and cost - Russia'!$B$3:$Q$29,MATCH(AA$2,'Menu and cost - Russia'!$B$3:$Q$3,0),0)</f>
        <v>0.3</v>
      </c>
      <c r="AB174" s="7">
        <f t="shared" si="8"/>
        <v>1</v>
      </c>
      <c r="AC174" s="9">
        <f>VLOOKUP($Q174,'Menu and cost - Russia'!$B$3:$Q$29,MATCH(AC$2,'Menu and cost - Russia'!$B$3:$Q$3,0),0)</f>
        <v>10</v>
      </c>
      <c r="AD174" s="8">
        <f>VLOOKUP($Q174,'Menu and cost - Russia'!$B$3:$Q$29,MATCH(AD$2,'Menu and cost - Russia'!$B$3:$Q$3,0),0)</f>
        <v>6</v>
      </c>
      <c r="AE174" s="8">
        <f>VLOOKUP($Q174,'Menu and cost - Russia'!$B$3:$Q$29,MATCH(AE$2,'Menu and cost - Russia'!$B$3:$Q$3,0),0)</f>
        <v>0.1</v>
      </c>
      <c r="AF174" s="16">
        <f>T174-U174-AE174*VLOOKUP(O174,US_City_COGS_Order_Composition[#All],MATCH("Labor Costs",$A$2:$M$2,0),0)</f>
        <v>1.5438333333333329</v>
      </c>
      <c r="AG174" s="39">
        <f t="array" ref="AG174">IFERROR(INDEX(US_City_COGS_Order_Composition[[Appetizer]:[Beverages]],O174,MATCH(R174,$J$2:$M$2,0)),"")</f>
        <v>0.6</v>
      </c>
      <c r="AH174" s="6">
        <f t="shared" si="10"/>
        <v>0.92629999999999968</v>
      </c>
    </row>
    <row r="175" spans="15:34" x14ac:dyDescent="0.25">
      <c r="O175" s="22">
        <v>6</v>
      </c>
      <c r="P175" s="1" t="str">
        <f>VLOOKUP(O:O,US_City_COGS_Order_Composition[#All],2,FALSE)</f>
        <v>Indianapolis</v>
      </c>
      <c r="Q175" s="23">
        <f t="shared" si="9"/>
        <v>17</v>
      </c>
      <c r="R175" s="1" t="str">
        <f>VLOOKUP($Q175,'Menu and cost - Russia'!$B$3:$Q$29,MATCH(R$2,'Menu and cost - Russia'!$B$3:$Q$3,0),0)</f>
        <v>Entry</v>
      </c>
      <c r="S175" s="1" t="str">
        <f>VLOOKUP($Q175,'Menu and cost - Russia'!$B$3:$Q$29,MATCH(S$2,'Menu and cost - Russia'!$B$3:$Q$3,0),0)</f>
        <v>Entry B</v>
      </c>
      <c r="T175" s="5">
        <f>VLOOKUP($Q175,'Menu and cost - Russia'!$B$3:$Q$29,MATCH(T$2,'Menu and cost - Russia'!$B$3:$Q$3,0),0)*VLOOKUP(O175,US_City_COGS_Order_Composition[#All],MATCH("Coefficient for Price Calculation (comp. with Russia)",$A$2:$M$2,0))</f>
        <v>5.333333333333333</v>
      </c>
      <c r="U175" s="5">
        <f t="array" ref="U175">SUMPRODUCT(W175:AA175,_xlfn._xlws.FILTER(US_City_COGS_Order_Composition[[#All],[Dairy Products]:[Pantry]],US_City_COGS_Order_Composition[[#All],[ID City]]=O175))*V175</f>
        <v>3.0063</v>
      </c>
      <c r="V175" s="37">
        <f>VLOOKUP($Q175,'Menu and cost - Russia'!$B$3:$Q$29,MATCH(V$2,'Menu and cost - Russia'!$B$3:$Q$3,0),0)</f>
        <v>0.3</v>
      </c>
      <c r="W175" s="7">
        <f>VLOOKUP($Q175,'Menu and cost - Russia'!$B$3:$Q$29,MATCH(W$2,'Menu and cost - Russia'!$B$3:$Q$3,0),0)</f>
        <v>0.1</v>
      </c>
      <c r="X175" s="7">
        <f>VLOOKUP($Q175,'Menu and cost - Russia'!$B$3:$Q$29,MATCH(X$2,'Menu and cost - Russia'!$B$3:$Q$3,0),0)</f>
        <v>0.5</v>
      </c>
      <c r="Y175" s="7">
        <f>VLOOKUP($Q175,'Menu and cost - Russia'!$B$3:$Q$29,MATCH(Y$2,'Menu and cost - Russia'!$B$3:$Q$3,0),0)</f>
        <v>0.2</v>
      </c>
      <c r="Z175" s="7">
        <f>VLOOKUP($Q175,'Menu and cost - Russia'!$B$3:$Q$29,MATCH(Z$2,'Menu and cost - Russia'!$B$3:$Q$3,0),0)</f>
        <v>0</v>
      </c>
      <c r="AA175" s="7">
        <f>VLOOKUP($Q175,'Menu and cost - Russia'!$B$3:$Q$29,MATCH(AA$2,'Menu and cost - Russia'!$B$3:$Q$3,0),0)</f>
        <v>0.2</v>
      </c>
      <c r="AB175" s="7">
        <f t="shared" si="8"/>
        <v>1</v>
      </c>
      <c r="AC175" s="9">
        <f>VLOOKUP($Q175,'Menu and cost - Russia'!$B$3:$Q$29,MATCH(AC$2,'Menu and cost - Russia'!$B$3:$Q$3,0),0)</f>
        <v>10</v>
      </c>
      <c r="AD175" s="8">
        <f>VLOOKUP($Q175,'Menu and cost - Russia'!$B$3:$Q$29,MATCH(AD$2,'Menu and cost - Russia'!$B$3:$Q$3,0),0)</f>
        <v>6</v>
      </c>
      <c r="AE175" s="8">
        <f>VLOOKUP($Q175,'Menu and cost - Russia'!$B$3:$Q$29,MATCH(AE$2,'Menu and cost - Russia'!$B$3:$Q$3,0),0)</f>
        <v>0.1</v>
      </c>
      <c r="AF175" s="16">
        <f>T175-U175-AE175*VLOOKUP(O175,US_City_COGS_Order_Composition[#All],MATCH("Labor Costs",$A$2:$M$2,0),0)</f>
        <v>1.527033333333333</v>
      </c>
      <c r="AG175" s="39">
        <f t="array" ref="AG175">IFERROR(INDEX(US_City_COGS_Order_Composition[[Appetizer]:[Beverages]],O175,MATCH(R175,$J$2:$M$2,0)),"")</f>
        <v>0.6</v>
      </c>
      <c r="AH175" s="6">
        <f t="shared" si="10"/>
        <v>0.91621999999999981</v>
      </c>
    </row>
    <row r="176" spans="15:34" x14ac:dyDescent="0.25">
      <c r="O176" s="22">
        <v>6</v>
      </c>
      <c r="P176" s="1" t="str">
        <f>VLOOKUP(O:O,US_City_COGS_Order_Composition[#All],2,FALSE)</f>
        <v>Indianapolis</v>
      </c>
      <c r="Q176" s="23">
        <f t="shared" si="9"/>
        <v>18</v>
      </c>
      <c r="R176" s="1" t="str">
        <f>VLOOKUP($Q176,'Menu and cost - Russia'!$B$3:$Q$29,MATCH(R$2,'Menu and cost - Russia'!$B$3:$Q$3,0),0)</f>
        <v>Dessert</v>
      </c>
      <c r="S176" s="1" t="str">
        <f>VLOOKUP($Q176,'Menu and cost - Russia'!$B$3:$Q$29,MATCH(S$2,'Menu and cost - Russia'!$B$3:$Q$3,0),0)</f>
        <v>Cake A</v>
      </c>
      <c r="T176" s="5">
        <f>VLOOKUP($Q176,'Menu and cost - Russia'!$B$3:$Q$29,MATCH(T$2,'Menu and cost - Russia'!$B$3:$Q$3,0),0)*VLOOKUP(O176,US_City_COGS_Order_Composition[#All],MATCH("Coefficient for Price Calculation (comp. with Russia)",$A$2:$M$2,0))</f>
        <v>3.2</v>
      </c>
      <c r="U176" s="5">
        <f t="array" ref="U176">SUMPRODUCT(W176:AA176,_xlfn._xlws.FILTER(US_City_COGS_Order_Composition[[#All],[Dairy Products]:[Pantry]],US_City_COGS_Order_Composition[[#All],[ID City]]=O176))*V176</f>
        <v>1.1493</v>
      </c>
      <c r="V176" s="37">
        <f>VLOOKUP($Q176,'Menu and cost - Russia'!$B$3:$Q$29,MATCH(V$2,'Menu and cost - Russia'!$B$3:$Q$3,0),0)</f>
        <v>0.15</v>
      </c>
      <c r="W176" s="7">
        <f>VLOOKUP($Q176,'Menu and cost - Russia'!$B$3:$Q$29,MATCH(W$2,'Menu and cost - Russia'!$B$3:$Q$3,0),0)</f>
        <v>0.2</v>
      </c>
      <c r="X176" s="7">
        <f>VLOOKUP($Q176,'Menu and cost - Russia'!$B$3:$Q$29,MATCH(X$2,'Menu and cost - Russia'!$B$3:$Q$3,0),0)</f>
        <v>0</v>
      </c>
      <c r="Y176" s="7">
        <f>VLOOKUP($Q176,'Menu and cost - Russia'!$B$3:$Q$29,MATCH(Y$2,'Menu and cost - Russia'!$B$3:$Q$3,0),0)</f>
        <v>0.5</v>
      </c>
      <c r="Z176" s="7">
        <f>VLOOKUP($Q176,'Menu and cost - Russia'!$B$3:$Q$29,MATCH(Z$2,'Menu and cost - Russia'!$B$3:$Q$3,0),0)</f>
        <v>0</v>
      </c>
      <c r="AA176" s="7">
        <f>VLOOKUP($Q176,'Menu and cost - Russia'!$B$3:$Q$29,MATCH(AA$2,'Menu and cost - Russia'!$B$3:$Q$3,0),0)</f>
        <v>0.3</v>
      </c>
      <c r="AB176" s="7">
        <f t="shared" si="8"/>
        <v>1</v>
      </c>
      <c r="AC176" s="9">
        <f>VLOOKUP($Q176,'Menu and cost - Russia'!$B$3:$Q$29,MATCH(AC$2,'Menu and cost - Russia'!$B$3:$Q$3,0),0)</f>
        <v>20</v>
      </c>
      <c r="AD176" s="8">
        <f>VLOOKUP($Q176,'Menu and cost - Russia'!$B$3:$Q$29,MATCH(AD$2,'Menu and cost - Russia'!$B$3:$Q$3,0),0)</f>
        <v>3</v>
      </c>
      <c r="AE176" s="8">
        <f>VLOOKUP($Q176,'Menu and cost - Russia'!$B$3:$Q$29,MATCH(AE$2,'Menu and cost - Russia'!$B$3:$Q$3,0),0)</f>
        <v>0.05</v>
      </c>
      <c r="AF176" s="16">
        <f>T176-U176-AE176*VLOOKUP(O176,US_City_COGS_Order_Composition[#All],MATCH("Labor Costs",$A$2:$M$2,0),0)</f>
        <v>1.6507000000000001</v>
      </c>
      <c r="AG176" s="39">
        <f t="array" ref="AG176">IFERROR(INDEX(US_City_COGS_Order_Composition[[Appetizer]:[Beverages]],O176,MATCH(R176,$J$2:$M$2,0)),"")</f>
        <v>0.65</v>
      </c>
      <c r="AH176" s="6">
        <f t="shared" si="10"/>
        <v>1.0729550000000001</v>
      </c>
    </row>
    <row r="177" spans="15:34" x14ac:dyDescent="0.25">
      <c r="O177" s="22">
        <v>6</v>
      </c>
      <c r="P177" s="1" t="str">
        <f>VLOOKUP(O:O,US_City_COGS_Order_Composition[#All],2,FALSE)</f>
        <v>Indianapolis</v>
      </c>
      <c r="Q177" s="23">
        <f t="shared" si="9"/>
        <v>19</v>
      </c>
      <c r="R177" s="1" t="str">
        <f>VLOOKUP($Q177,'Menu and cost - Russia'!$B$3:$Q$29,MATCH(R$2,'Menu and cost - Russia'!$B$3:$Q$3,0),0)</f>
        <v>Dessert</v>
      </c>
      <c r="S177" s="1" t="str">
        <f>VLOOKUP($Q177,'Menu and cost - Russia'!$B$3:$Q$29,MATCH(S$2,'Menu and cost - Russia'!$B$3:$Q$3,0),0)</f>
        <v>Cake B</v>
      </c>
      <c r="T177" s="5">
        <f>VLOOKUP($Q177,'Menu and cost - Russia'!$B$3:$Q$29,MATCH(T$2,'Menu and cost - Russia'!$B$3:$Q$3,0),0)*VLOOKUP(O177,US_City_COGS_Order_Composition[#All],MATCH("Coefficient for Price Calculation (comp. with Russia)",$A$2:$M$2,0))</f>
        <v>3.2</v>
      </c>
      <c r="U177" s="5">
        <f t="array" ref="U177">SUMPRODUCT(W177:AA177,_xlfn._xlws.FILTER(US_City_COGS_Order_Composition[[#All],[Dairy Products]:[Pantry]],US_City_COGS_Order_Composition[[#All],[ID City]]=O177))*V177</f>
        <v>1.1493</v>
      </c>
      <c r="V177" s="37">
        <f>VLOOKUP($Q177,'Menu and cost - Russia'!$B$3:$Q$29,MATCH(V$2,'Menu and cost - Russia'!$B$3:$Q$3,0),0)</f>
        <v>0.15</v>
      </c>
      <c r="W177" s="7">
        <f>VLOOKUP($Q177,'Menu and cost - Russia'!$B$3:$Q$29,MATCH(W$2,'Menu and cost - Russia'!$B$3:$Q$3,0),0)</f>
        <v>0.2</v>
      </c>
      <c r="X177" s="7">
        <f>VLOOKUP($Q177,'Menu and cost - Russia'!$B$3:$Q$29,MATCH(X$2,'Menu and cost - Russia'!$B$3:$Q$3,0),0)</f>
        <v>0</v>
      </c>
      <c r="Y177" s="7">
        <f>VLOOKUP($Q177,'Menu and cost - Russia'!$B$3:$Q$29,MATCH(Y$2,'Menu and cost - Russia'!$B$3:$Q$3,0),0)</f>
        <v>0.5</v>
      </c>
      <c r="Z177" s="7">
        <f>VLOOKUP($Q177,'Menu and cost - Russia'!$B$3:$Q$29,MATCH(Z$2,'Menu and cost - Russia'!$B$3:$Q$3,0),0)</f>
        <v>0</v>
      </c>
      <c r="AA177" s="7">
        <f>VLOOKUP($Q177,'Menu and cost - Russia'!$B$3:$Q$29,MATCH(AA$2,'Menu and cost - Russia'!$B$3:$Q$3,0),0)</f>
        <v>0.3</v>
      </c>
      <c r="AB177" s="7">
        <f t="shared" si="8"/>
        <v>1</v>
      </c>
      <c r="AC177" s="9">
        <f>VLOOKUP($Q177,'Menu and cost - Russia'!$B$3:$Q$29,MATCH(AC$2,'Menu and cost - Russia'!$B$3:$Q$3,0),0)</f>
        <v>20</v>
      </c>
      <c r="AD177" s="8">
        <f>VLOOKUP($Q177,'Menu and cost - Russia'!$B$3:$Q$29,MATCH(AD$2,'Menu and cost - Russia'!$B$3:$Q$3,0),0)</f>
        <v>3</v>
      </c>
      <c r="AE177" s="8">
        <f>VLOOKUP($Q177,'Menu and cost - Russia'!$B$3:$Q$29,MATCH(AE$2,'Menu and cost - Russia'!$B$3:$Q$3,0),0)</f>
        <v>0.05</v>
      </c>
      <c r="AF177" s="16">
        <f>T177-U177-AE177*VLOOKUP(O177,US_City_COGS_Order_Composition[#All],MATCH("Labor Costs",$A$2:$M$2,0),0)</f>
        <v>1.6507000000000001</v>
      </c>
      <c r="AG177" s="39">
        <f t="array" ref="AG177">IFERROR(INDEX(US_City_COGS_Order_Composition[[Appetizer]:[Beverages]],O177,MATCH(R177,$J$2:$M$2,0)),"")</f>
        <v>0.65</v>
      </c>
      <c r="AH177" s="6">
        <f t="shared" si="10"/>
        <v>1.0729550000000001</v>
      </c>
    </row>
    <row r="178" spans="15:34" x14ac:dyDescent="0.25">
      <c r="O178" s="22">
        <v>6</v>
      </c>
      <c r="P178" s="1" t="str">
        <f>VLOOKUP(O:O,US_City_COGS_Order_Composition[#All],2,FALSE)</f>
        <v>Indianapolis</v>
      </c>
      <c r="Q178" s="23">
        <f t="shared" si="9"/>
        <v>20</v>
      </c>
      <c r="R178" s="1" t="str">
        <f>VLOOKUP($Q178,'Menu and cost - Russia'!$B$3:$Q$29,MATCH(R$2,'Menu and cost - Russia'!$B$3:$Q$3,0),0)</f>
        <v>Dessert</v>
      </c>
      <c r="S178" s="1" t="str">
        <f>VLOOKUP($Q178,'Menu and cost - Russia'!$B$3:$Q$29,MATCH(S$2,'Menu and cost - Russia'!$B$3:$Q$3,0),0)</f>
        <v>Candy A</v>
      </c>
      <c r="T178" s="5">
        <f>VLOOKUP($Q178,'Menu and cost - Russia'!$B$3:$Q$29,MATCH(T$2,'Menu and cost - Russia'!$B$3:$Q$3,0),0)*VLOOKUP(O178,US_City_COGS_Order_Composition[#All],MATCH("Coefficient for Price Calculation (comp. with Russia)",$A$2:$M$2,0))</f>
        <v>1.6</v>
      </c>
      <c r="U178" s="5">
        <f t="array" ref="U178">SUMPRODUCT(W178:AA178,_xlfn._xlws.FILTER(US_City_COGS_Order_Composition[[#All],[Dairy Products]:[Pantry]],US_City_COGS_Order_Composition[[#All],[ID City]]=O178))*V178</f>
        <v>0.7662000000000001</v>
      </c>
      <c r="V178" s="37">
        <f>VLOOKUP($Q178,'Menu and cost - Russia'!$B$3:$Q$29,MATCH(V$2,'Menu and cost - Russia'!$B$3:$Q$3,0),0)</f>
        <v>0.1</v>
      </c>
      <c r="W178" s="7">
        <f>VLOOKUP($Q178,'Menu and cost - Russia'!$B$3:$Q$29,MATCH(W$2,'Menu and cost - Russia'!$B$3:$Q$3,0),0)</f>
        <v>0.2</v>
      </c>
      <c r="X178" s="7">
        <f>VLOOKUP($Q178,'Menu and cost - Russia'!$B$3:$Q$29,MATCH(X$2,'Menu and cost - Russia'!$B$3:$Q$3,0),0)</f>
        <v>0</v>
      </c>
      <c r="Y178" s="7">
        <f>VLOOKUP($Q178,'Menu and cost - Russia'!$B$3:$Q$29,MATCH(Y$2,'Menu and cost - Russia'!$B$3:$Q$3,0),0)</f>
        <v>0.5</v>
      </c>
      <c r="Z178" s="7">
        <f>VLOOKUP($Q178,'Menu and cost - Russia'!$B$3:$Q$29,MATCH(Z$2,'Menu and cost - Russia'!$B$3:$Q$3,0),0)</f>
        <v>0</v>
      </c>
      <c r="AA178" s="7">
        <f>VLOOKUP($Q178,'Menu and cost - Russia'!$B$3:$Q$29,MATCH(AA$2,'Menu and cost - Russia'!$B$3:$Q$3,0),0)</f>
        <v>0.3</v>
      </c>
      <c r="AB178" s="7">
        <f t="shared" si="8"/>
        <v>1</v>
      </c>
      <c r="AC178" s="9">
        <f>VLOOKUP($Q178,'Menu and cost - Russia'!$B$3:$Q$29,MATCH(AC$2,'Menu and cost - Russia'!$B$3:$Q$3,0),0)</f>
        <v>60</v>
      </c>
      <c r="AD178" s="8">
        <f>VLOOKUP($Q178,'Menu and cost - Russia'!$B$3:$Q$29,MATCH(AD$2,'Menu and cost - Russia'!$B$3:$Q$3,0),0)</f>
        <v>1</v>
      </c>
      <c r="AE178" s="8">
        <f>VLOOKUP($Q178,'Menu and cost - Russia'!$B$3:$Q$29,MATCH(AE$2,'Menu and cost - Russia'!$B$3:$Q$3,0),0)</f>
        <v>1.6666666666666666E-2</v>
      </c>
      <c r="AF178" s="16">
        <f>T178-U178-AE178*VLOOKUP(O178,US_City_COGS_Order_Composition[#All],MATCH("Labor Costs",$A$2:$M$2,0),0)</f>
        <v>0.70046666666666668</v>
      </c>
      <c r="AG178" s="39">
        <f t="array" ref="AG178">IFERROR(INDEX(US_City_COGS_Order_Composition[[Appetizer]:[Beverages]],O178,MATCH(R178,$J$2:$M$2,0)),"")</f>
        <v>0.65</v>
      </c>
      <c r="AH178" s="6">
        <f t="shared" si="10"/>
        <v>0.45530333333333334</v>
      </c>
    </row>
    <row r="179" spans="15:34" x14ac:dyDescent="0.25">
      <c r="O179" s="22">
        <v>6</v>
      </c>
      <c r="P179" s="1" t="str">
        <f>VLOOKUP(O:O,US_City_COGS_Order_Composition[#All],2,FALSE)</f>
        <v>Indianapolis</v>
      </c>
      <c r="Q179" s="23">
        <f t="shared" si="9"/>
        <v>21</v>
      </c>
      <c r="R179" s="1" t="str">
        <f>VLOOKUP($Q179,'Menu and cost - Russia'!$B$3:$Q$29,MATCH(R$2,'Menu and cost - Russia'!$B$3:$Q$3,0),0)</f>
        <v>Beverages</v>
      </c>
      <c r="S179" s="1" t="str">
        <f>VLOOKUP($Q179,'Menu and cost - Russia'!$B$3:$Q$29,MATCH(S$2,'Menu and cost - Russia'!$B$3:$Q$3,0),0)</f>
        <v>Cold Drink A</v>
      </c>
      <c r="T179" s="5">
        <f>VLOOKUP($Q179,'Menu and cost - Russia'!$B$3:$Q$29,MATCH(T$2,'Menu and cost - Russia'!$B$3:$Q$3,0),0)*VLOOKUP(O179,US_City_COGS_Order_Composition[#All],MATCH("Coefficient for Price Calculation (comp. with Russia)",$A$2:$M$2,0))</f>
        <v>1.6</v>
      </c>
      <c r="U179" s="5">
        <f t="array" ref="U179">SUMPRODUCT(W179:AA179,_xlfn._xlws.FILTER(US_City_COGS_Order_Composition[[#All],[Dairy Products]:[Pantry]],US_City_COGS_Order_Composition[[#All],[ID City]]=O179))*V179</f>
        <v>0.92799999999999994</v>
      </c>
      <c r="V179" s="37">
        <f>VLOOKUP($Q179,'Menu and cost - Russia'!$B$3:$Q$29,MATCH(V$2,'Menu and cost - Russia'!$B$3:$Q$3,0),0)</f>
        <v>0.2</v>
      </c>
      <c r="W179" s="7">
        <f>VLOOKUP($Q179,'Menu and cost - Russia'!$B$3:$Q$29,MATCH(W$2,'Menu and cost - Russia'!$B$3:$Q$3,0),0)</f>
        <v>0</v>
      </c>
      <c r="X179" s="7">
        <f>VLOOKUP($Q179,'Menu and cost - Russia'!$B$3:$Q$29,MATCH(X$2,'Menu and cost - Russia'!$B$3:$Q$3,0),0)</f>
        <v>0</v>
      </c>
      <c r="Y179" s="7">
        <f>VLOOKUP($Q179,'Menu and cost - Russia'!$B$3:$Q$29,MATCH(Y$2,'Menu and cost - Russia'!$B$3:$Q$3,0),0)</f>
        <v>0</v>
      </c>
      <c r="Z179" s="7">
        <f>VLOOKUP($Q179,'Menu and cost - Russia'!$B$3:$Q$29,MATCH(Z$2,'Menu and cost - Russia'!$B$3:$Q$3,0),0)</f>
        <v>1</v>
      </c>
      <c r="AA179" s="7">
        <f>VLOOKUP($Q179,'Menu and cost - Russia'!$B$3:$Q$29,MATCH(AA$2,'Menu and cost - Russia'!$B$3:$Q$3,0),0)</f>
        <v>0</v>
      </c>
      <c r="AB179" s="7">
        <f t="shared" si="8"/>
        <v>1</v>
      </c>
      <c r="AC179" s="9">
        <f>VLOOKUP($Q179,'Menu and cost - Russia'!$B$3:$Q$29,MATCH(AC$2,'Menu and cost - Russia'!$B$3:$Q$3,0),0)</f>
        <v>120</v>
      </c>
      <c r="AD179" s="8">
        <f>VLOOKUP($Q179,'Menu and cost - Russia'!$B$3:$Q$29,MATCH(AD$2,'Menu and cost - Russia'!$B$3:$Q$3,0),0)</f>
        <v>0.5</v>
      </c>
      <c r="AE179" s="8">
        <f>VLOOKUP($Q179,'Menu and cost - Russia'!$B$3:$Q$29,MATCH(AE$2,'Menu and cost - Russia'!$B$3:$Q$3,0),0)</f>
        <v>8.3333333333333332E-3</v>
      </c>
      <c r="AF179" s="16">
        <f>T179-U179-AE179*VLOOKUP(O179,US_City_COGS_Order_Composition[#All],MATCH("Labor Costs",$A$2:$M$2,0),0)</f>
        <v>0.6053333333333335</v>
      </c>
      <c r="AG179" s="39">
        <f t="array" ref="AG179">IFERROR(INDEX(US_City_COGS_Order_Composition[[Appetizer]:[Beverages]],O179,MATCH(R179,$J$2:$M$2,0)),"")</f>
        <v>0.8</v>
      </c>
      <c r="AH179" s="6">
        <f t="shared" si="10"/>
        <v>0.48426666666666685</v>
      </c>
    </row>
    <row r="180" spans="15:34" x14ac:dyDescent="0.25">
      <c r="O180" s="22">
        <v>6</v>
      </c>
      <c r="P180" s="1" t="str">
        <f>VLOOKUP(O:O,US_City_COGS_Order_Composition[#All],2,FALSE)</f>
        <v>Indianapolis</v>
      </c>
      <c r="Q180" s="23">
        <f t="shared" si="9"/>
        <v>22</v>
      </c>
      <c r="R180" s="1" t="str">
        <f>VLOOKUP($Q180,'Menu and cost - Russia'!$B$3:$Q$29,MATCH(R$2,'Menu and cost - Russia'!$B$3:$Q$3,0),0)</f>
        <v>Beverages</v>
      </c>
      <c r="S180" s="1" t="str">
        <f>VLOOKUP($Q180,'Menu and cost - Russia'!$B$3:$Q$29,MATCH(S$2,'Menu and cost - Russia'!$B$3:$Q$3,0),0)</f>
        <v>Cold Drink B</v>
      </c>
      <c r="T180" s="5">
        <f>VLOOKUP($Q180,'Menu and cost - Russia'!$B$3:$Q$29,MATCH(T$2,'Menu and cost - Russia'!$B$3:$Q$3,0),0)*VLOOKUP(O180,US_City_COGS_Order_Composition[#All],MATCH("Coefficient for Price Calculation (comp. with Russia)",$A$2:$M$2,0))</f>
        <v>1.6</v>
      </c>
      <c r="U180" s="5">
        <f t="array" ref="U180">SUMPRODUCT(W180:AA180,_xlfn._xlws.FILTER(US_City_COGS_Order_Composition[[#All],[Dairy Products]:[Pantry]],US_City_COGS_Order_Composition[[#All],[ID City]]=O180))*V180</f>
        <v>0.92799999999999994</v>
      </c>
      <c r="V180" s="37">
        <f>VLOOKUP($Q180,'Menu and cost - Russia'!$B$3:$Q$29,MATCH(V$2,'Menu and cost - Russia'!$B$3:$Q$3,0),0)</f>
        <v>0.2</v>
      </c>
      <c r="W180" s="7">
        <f>VLOOKUP($Q180,'Menu and cost - Russia'!$B$3:$Q$29,MATCH(W$2,'Menu and cost - Russia'!$B$3:$Q$3,0),0)</f>
        <v>0</v>
      </c>
      <c r="X180" s="7">
        <f>VLOOKUP($Q180,'Menu and cost - Russia'!$B$3:$Q$29,MATCH(X$2,'Menu and cost - Russia'!$B$3:$Q$3,0),0)</f>
        <v>0</v>
      </c>
      <c r="Y180" s="7">
        <f>VLOOKUP($Q180,'Menu and cost - Russia'!$B$3:$Q$29,MATCH(Y$2,'Menu and cost - Russia'!$B$3:$Q$3,0),0)</f>
        <v>0</v>
      </c>
      <c r="Z180" s="7">
        <f>VLOOKUP($Q180,'Menu and cost - Russia'!$B$3:$Q$29,MATCH(Z$2,'Menu and cost - Russia'!$B$3:$Q$3,0),0)</f>
        <v>1</v>
      </c>
      <c r="AA180" s="7">
        <f>VLOOKUP($Q180,'Menu and cost - Russia'!$B$3:$Q$29,MATCH(AA$2,'Menu and cost - Russia'!$B$3:$Q$3,0),0)</f>
        <v>0</v>
      </c>
      <c r="AB180" s="7">
        <f t="shared" si="8"/>
        <v>1</v>
      </c>
      <c r="AC180" s="9">
        <f>VLOOKUP($Q180,'Menu and cost - Russia'!$B$3:$Q$29,MATCH(AC$2,'Menu and cost - Russia'!$B$3:$Q$3,0),0)</f>
        <v>120</v>
      </c>
      <c r="AD180" s="8">
        <f>VLOOKUP($Q180,'Menu and cost - Russia'!$B$3:$Q$29,MATCH(AD$2,'Menu and cost - Russia'!$B$3:$Q$3,0),0)</f>
        <v>0.5</v>
      </c>
      <c r="AE180" s="8">
        <f>VLOOKUP($Q180,'Menu and cost - Russia'!$B$3:$Q$29,MATCH(AE$2,'Menu and cost - Russia'!$B$3:$Q$3,0),0)</f>
        <v>8.3333333333333332E-3</v>
      </c>
      <c r="AF180" s="16">
        <f>T180-U180-AE180*VLOOKUP(O180,US_City_COGS_Order_Composition[#All],MATCH("Labor Costs",$A$2:$M$2,0),0)</f>
        <v>0.6053333333333335</v>
      </c>
      <c r="AG180" s="39">
        <f t="array" ref="AG180">IFERROR(INDEX(US_City_COGS_Order_Composition[[Appetizer]:[Beverages]],O180,MATCH(R180,$J$2:$M$2,0)),"")</f>
        <v>0.8</v>
      </c>
      <c r="AH180" s="6">
        <f t="shared" si="10"/>
        <v>0.48426666666666685</v>
      </c>
    </row>
    <row r="181" spans="15:34" x14ac:dyDescent="0.25">
      <c r="O181" s="22">
        <v>6</v>
      </c>
      <c r="P181" s="1" t="str">
        <f>VLOOKUP(O:O,US_City_COGS_Order_Composition[#All],2,FALSE)</f>
        <v>Indianapolis</v>
      </c>
      <c r="Q181" s="23">
        <f t="shared" si="9"/>
        <v>23</v>
      </c>
      <c r="R181" s="1" t="str">
        <f>VLOOKUP($Q181,'Menu and cost - Russia'!$B$3:$Q$29,MATCH(R$2,'Menu and cost - Russia'!$B$3:$Q$3,0),0)</f>
        <v>Beverages</v>
      </c>
      <c r="S181" s="1" t="str">
        <f>VLOOKUP($Q181,'Menu and cost - Russia'!$B$3:$Q$29,MATCH(S$2,'Menu and cost - Russia'!$B$3:$Q$3,0),0)</f>
        <v>Cold Drink C</v>
      </c>
      <c r="T181" s="5">
        <f>VLOOKUP($Q181,'Menu and cost - Russia'!$B$3:$Q$29,MATCH(T$2,'Menu and cost - Russia'!$B$3:$Q$3,0),0)*VLOOKUP(O181,US_City_COGS_Order_Composition[#All],MATCH("Coefficient for Price Calculation (comp. with Russia)",$A$2:$M$2,0))</f>
        <v>2.1333333333333333</v>
      </c>
      <c r="U181" s="5">
        <f t="array" ref="U181">SUMPRODUCT(W181:AA181,_xlfn._xlws.FILTER(US_City_COGS_Order_Composition[[#All],[Dairy Products]:[Pantry]],US_City_COGS_Order_Composition[[#All],[ID City]]=O181))*V181</f>
        <v>1.1544000000000001</v>
      </c>
      <c r="V181" s="37">
        <f>VLOOKUP($Q181,'Menu and cost - Russia'!$B$3:$Q$29,MATCH(V$2,'Menu and cost - Russia'!$B$3:$Q$3,0),0)</f>
        <v>0.2</v>
      </c>
      <c r="W181" s="7">
        <f>VLOOKUP($Q181,'Menu and cost - Russia'!$B$3:$Q$29,MATCH(W$2,'Menu and cost - Russia'!$B$3:$Q$3,0),0)</f>
        <v>0</v>
      </c>
      <c r="X181" s="7">
        <f>VLOOKUP($Q181,'Menu and cost - Russia'!$B$3:$Q$29,MATCH(X$2,'Menu and cost - Russia'!$B$3:$Q$3,0),0)</f>
        <v>0</v>
      </c>
      <c r="Y181" s="7">
        <f>VLOOKUP($Q181,'Menu and cost - Russia'!$B$3:$Q$29,MATCH(Y$2,'Menu and cost - Russia'!$B$3:$Q$3,0),0)</f>
        <v>0.2</v>
      </c>
      <c r="Z181" s="7">
        <f>VLOOKUP($Q181,'Menu and cost - Russia'!$B$3:$Q$29,MATCH(Z$2,'Menu and cost - Russia'!$B$3:$Q$3,0),0)</f>
        <v>0.8</v>
      </c>
      <c r="AA181" s="7">
        <f>VLOOKUP($Q181,'Menu and cost - Russia'!$B$3:$Q$29,MATCH(AA$2,'Menu and cost - Russia'!$B$3:$Q$3,0),0)</f>
        <v>0</v>
      </c>
      <c r="AB181" s="7">
        <f t="shared" si="8"/>
        <v>1</v>
      </c>
      <c r="AC181" s="9">
        <f>VLOOKUP($Q181,'Menu and cost - Russia'!$B$3:$Q$29,MATCH(AC$2,'Menu and cost - Russia'!$B$3:$Q$3,0),0)</f>
        <v>60</v>
      </c>
      <c r="AD181" s="8">
        <f>VLOOKUP($Q181,'Menu and cost - Russia'!$B$3:$Q$29,MATCH(AD$2,'Menu and cost - Russia'!$B$3:$Q$3,0),0)</f>
        <v>1</v>
      </c>
      <c r="AE181" s="8">
        <f>VLOOKUP($Q181,'Menu and cost - Russia'!$B$3:$Q$29,MATCH(AE$2,'Menu and cost - Russia'!$B$3:$Q$3,0),0)</f>
        <v>1.6666666666666666E-2</v>
      </c>
      <c r="AF181" s="16">
        <f>T181-U181-AE181*VLOOKUP(O181,US_City_COGS_Order_Composition[#All],MATCH("Labor Costs",$A$2:$M$2,0),0)</f>
        <v>0.84559999999999991</v>
      </c>
      <c r="AG181" s="39">
        <f t="array" ref="AG181">IFERROR(INDEX(US_City_COGS_Order_Composition[[Appetizer]:[Beverages]],O181,MATCH(R181,$J$2:$M$2,0)),"")</f>
        <v>0.8</v>
      </c>
      <c r="AH181" s="6">
        <f t="shared" si="10"/>
        <v>0.67647999999999997</v>
      </c>
    </row>
    <row r="182" spans="15:34" x14ac:dyDescent="0.25">
      <c r="O182" s="22">
        <v>6</v>
      </c>
      <c r="P182" s="1" t="str">
        <f>VLOOKUP(O:O,US_City_COGS_Order_Composition[#All],2,FALSE)</f>
        <v>Indianapolis</v>
      </c>
      <c r="Q182" s="23">
        <f t="shared" si="9"/>
        <v>24</v>
      </c>
      <c r="R182" s="1" t="str">
        <f>VLOOKUP($Q182,'Menu and cost - Russia'!$B$3:$Q$29,MATCH(R$2,'Menu and cost - Russia'!$B$3:$Q$3,0),0)</f>
        <v>Beverages</v>
      </c>
      <c r="S182" s="1" t="str">
        <f>VLOOKUP($Q182,'Menu and cost - Russia'!$B$3:$Q$29,MATCH(S$2,'Menu and cost - Russia'!$B$3:$Q$3,0),0)</f>
        <v>Cold Drink D</v>
      </c>
      <c r="T182" s="5">
        <f>VLOOKUP($Q182,'Menu and cost - Russia'!$B$3:$Q$29,MATCH(T$2,'Menu and cost - Russia'!$B$3:$Q$3,0),0)*VLOOKUP(O182,US_City_COGS_Order_Composition[#All],MATCH("Coefficient for Price Calculation (comp. with Russia)",$A$2:$M$2,0))</f>
        <v>2.1333333333333333</v>
      </c>
      <c r="U182" s="5">
        <f t="array" ref="U182">SUMPRODUCT(W182:AA182,_xlfn._xlws.FILTER(US_City_COGS_Order_Composition[[#All],[Dairy Products]:[Pantry]],US_City_COGS_Order_Composition[[#All],[ID City]]=O182))*V182</f>
        <v>1.1544000000000001</v>
      </c>
      <c r="V182" s="37">
        <f>VLOOKUP($Q182,'Menu and cost - Russia'!$B$3:$Q$29,MATCH(V$2,'Menu and cost - Russia'!$B$3:$Q$3,0),0)</f>
        <v>0.2</v>
      </c>
      <c r="W182" s="7">
        <f>VLOOKUP($Q182,'Menu and cost - Russia'!$B$3:$Q$29,MATCH(W$2,'Menu and cost - Russia'!$B$3:$Q$3,0),0)</f>
        <v>0</v>
      </c>
      <c r="X182" s="7">
        <f>VLOOKUP($Q182,'Menu and cost - Russia'!$B$3:$Q$29,MATCH(X$2,'Menu and cost - Russia'!$B$3:$Q$3,0),0)</f>
        <v>0</v>
      </c>
      <c r="Y182" s="7">
        <f>VLOOKUP($Q182,'Menu and cost - Russia'!$B$3:$Q$29,MATCH(Y$2,'Menu and cost - Russia'!$B$3:$Q$3,0),0)</f>
        <v>0.2</v>
      </c>
      <c r="Z182" s="7">
        <f>VLOOKUP($Q182,'Menu and cost - Russia'!$B$3:$Q$29,MATCH(Z$2,'Menu and cost - Russia'!$B$3:$Q$3,0),0)</f>
        <v>0.8</v>
      </c>
      <c r="AA182" s="7">
        <f>VLOOKUP($Q182,'Menu and cost - Russia'!$B$3:$Q$29,MATCH(AA$2,'Menu and cost - Russia'!$B$3:$Q$3,0),0)</f>
        <v>0</v>
      </c>
      <c r="AB182" s="7">
        <f t="shared" si="8"/>
        <v>1</v>
      </c>
      <c r="AC182" s="9">
        <f>VLOOKUP($Q182,'Menu and cost - Russia'!$B$3:$Q$29,MATCH(AC$2,'Menu and cost - Russia'!$B$3:$Q$3,0),0)</f>
        <v>60</v>
      </c>
      <c r="AD182" s="8">
        <f>VLOOKUP($Q182,'Menu and cost - Russia'!$B$3:$Q$29,MATCH(AD$2,'Menu and cost - Russia'!$B$3:$Q$3,0),0)</f>
        <v>1</v>
      </c>
      <c r="AE182" s="8">
        <f>VLOOKUP($Q182,'Menu and cost - Russia'!$B$3:$Q$29,MATCH(AE$2,'Menu and cost - Russia'!$B$3:$Q$3,0),0)</f>
        <v>1.6666666666666666E-2</v>
      </c>
      <c r="AF182" s="16">
        <f>T182-U182-AE182*VLOOKUP(O182,US_City_COGS_Order_Composition[#All],MATCH("Labor Costs",$A$2:$M$2,0),0)</f>
        <v>0.84559999999999991</v>
      </c>
      <c r="AG182" s="39">
        <f t="array" ref="AG182">IFERROR(INDEX(US_City_COGS_Order_Composition[[Appetizer]:[Beverages]],O182,MATCH(R182,$J$2:$M$2,0)),"")</f>
        <v>0.8</v>
      </c>
      <c r="AH182" s="6">
        <f t="shared" si="10"/>
        <v>0.67647999999999997</v>
      </c>
    </row>
    <row r="183" spans="15:34" x14ac:dyDescent="0.25">
      <c r="O183" s="22">
        <v>6</v>
      </c>
      <c r="P183" s="1" t="str">
        <f>VLOOKUP(O:O,US_City_COGS_Order_Composition[#All],2,FALSE)</f>
        <v>Indianapolis</v>
      </c>
      <c r="Q183" s="23">
        <f t="shared" si="9"/>
        <v>25</v>
      </c>
      <c r="R183" s="1" t="str">
        <f>VLOOKUP($Q183,'Menu and cost - Russia'!$B$3:$Q$29,MATCH(R$2,'Menu and cost - Russia'!$B$3:$Q$3,0),0)</f>
        <v>Beverages</v>
      </c>
      <c r="S183" s="1" t="str">
        <f>VLOOKUP($Q183,'Menu and cost - Russia'!$B$3:$Q$29,MATCH(S$2,'Menu and cost - Russia'!$B$3:$Q$3,0),0)</f>
        <v>Hot Drink A</v>
      </c>
      <c r="T183" s="5">
        <f>VLOOKUP($Q183,'Menu and cost - Russia'!$B$3:$Q$29,MATCH(T$2,'Menu and cost - Russia'!$B$3:$Q$3,0),0)*VLOOKUP(O183,US_City_COGS_Order_Composition[#All],MATCH("Coefficient for Price Calculation (comp. with Russia)",$A$2:$M$2,0))</f>
        <v>1.6</v>
      </c>
      <c r="U183" s="5">
        <f t="array" ref="U183">SUMPRODUCT(W183:AA183,_xlfn._xlws.FILTER(US_City_COGS_Order_Composition[[#All],[Dairy Products]:[Pantry]],US_City_COGS_Order_Composition[[#All],[ID City]]=O183))*V183</f>
        <v>0.92799999999999994</v>
      </c>
      <c r="V183" s="37">
        <f>VLOOKUP($Q183,'Menu and cost - Russia'!$B$3:$Q$29,MATCH(V$2,'Menu and cost - Russia'!$B$3:$Q$3,0),0)</f>
        <v>0.2</v>
      </c>
      <c r="W183" s="7">
        <f>VLOOKUP($Q183,'Menu and cost - Russia'!$B$3:$Q$29,MATCH(W$2,'Menu and cost - Russia'!$B$3:$Q$3,0),0)</f>
        <v>0</v>
      </c>
      <c r="X183" s="7">
        <f>VLOOKUP($Q183,'Menu and cost - Russia'!$B$3:$Q$29,MATCH(X$2,'Menu and cost - Russia'!$B$3:$Q$3,0),0)</f>
        <v>0</v>
      </c>
      <c r="Y183" s="7">
        <f>VLOOKUP($Q183,'Menu and cost - Russia'!$B$3:$Q$29,MATCH(Y$2,'Menu and cost - Russia'!$B$3:$Q$3,0),0)</f>
        <v>0</v>
      </c>
      <c r="Z183" s="7">
        <f>VLOOKUP($Q183,'Menu and cost - Russia'!$B$3:$Q$29,MATCH(Z$2,'Menu and cost - Russia'!$B$3:$Q$3,0),0)</f>
        <v>1</v>
      </c>
      <c r="AA183" s="7">
        <f>VLOOKUP($Q183,'Menu and cost - Russia'!$B$3:$Q$29,MATCH(AA$2,'Menu and cost - Russia'!$B$3:$Q$3,0),0)</f>
        <v>0</v>
      </c>
      <c r="AB183" s="7">
        <f t="shared" si="8"/>
        <v>1</v>
      </c>
      <c r="AC183" s="9">
        <f>VLOOKUP($Q183,'Menu and cost - Russia'!$B$3:$Q$29,MATCH(AC$2,'Menu and cost - Russia'!$B$3:$Q$3,0),0)</f>
        <v>40</v>
      </c>
      <c r="AD183" s="8">
        <f>VLOOKUP($Q183,'Menu and cost - Russia'!$B$3:$Q$29,MATCH(AD$2,'Menu and cost - Russia'!$B$3:$Q$3,0),0)</f>
        <v>1.5</v>
      </c>
      <c r="AE183" s="8">
        <f>VLOOKUP($Q183,'Menu and cost - Russia'!$B$3:$Q$29,MATCH(AE$2,'Menu and cost - Russia'!$B$3:$Q$3,0),0)</f>
        <v>2.5000000000000001E-2</v>
      </c>
      <c r="AF183" s="16">
        <f>T183-U183-AE183*VLOOKUP(O183,US_City_COGS_Order_Composition[#All],MATCH("Labor Costs",$A$2:$M$2,0),0)</f>
        <v>0.47200000000000014</v>
      </c>
      <c r="AG183" s="39">
        <f t="array" ref="AG183">IFERROR(INDEX(US_City_COGS_Order_Composition[[Appetizer]:[Beverages]],O183,MATCH(R183,$J$2:$M$2,0)),"")</f>
        <v>0.8</v>
      </c>
      <c r="AH183" s="6">
        <f t="shared" si="10"/>
        <v>0.37760000000000016</v>
      </c>
    </row>
    <row r="184" spans="15:34" x14ac:dyDescent="0.25">
      <c r="O184" s="22">
        <v>6</v>
      </c>
      <c r="P184" s="1" t="str">
        <f>VLOOKUP(O:O,US_City_COGS_Order_Composition[#All],2,FALSE)</f>
        <v>Indianapolis</v>
      </c>
      <c r="Q184" s="23">
        <f t="shared" si="9"/>
        <v>26</v>
      </c>
      <c r="R184" s="1" t="str">
        <f>VLOOKUP($Q184,'Menu and cost - Russia'!$B$3:$Q$29,MATCH(R$2,'Menu and cost - Russia'!$B$3:$Q$3,0),0)</f>
        <v>Beverages</v>
      </c>
      <c r="S184" s="1" t="str">
        <f>VLOOKUP($Q184,'Menu and cost - Russia'!$B$3:$Q$29,MATCH(S$2,'Menu and cost - Russia'!$B$3:$Q$3,0),0)</f>
        <v>Hot Drink B</v>
      </c>
      <c r="T184" s="5">
        <f>VLOOKUP($Q184,'Menu and cost - Russia'!$B$3:$Q$29,MATCH(T$2,'Menu and cost - Russia'!$B$3:$Q$3,0),0)*VLOOKUP(O184,US_City_COGS_Order_Composition[#All],MATCH("Coefficient for Price Calculation (comp. with Russia)",$A$2:$M$2,0))</f>
        <v>1.6</v>
      </c>
      <c r="U184" s="5">
        <f t="array" ref="U184">SUMPRODUCT(W184:AA184,_xlfn._xlws.FILTER(US_City_COGS_Order_Composition[[#All],[Dairy Products]:[Pantry]],US_City_COGS_Order_Composition[[#All],[ID City]]=O184))*V184</f>
        <v>1.0412000000000001</v>
      </c>
      <c r="V184" s="37">
        <f>VLOOKUP($Q184,'Menu and cost - Russia'!$B$3:$Q$29,MATCH(V$2,'Menu and cost - Russia'!$B$3:$Q$3,0),0)</f>
        <v>0.2</v>
      </c>
      <c r="W184" s="7">
        <f>VLOOKUP($Q184,'Menu and cost - Russia'!$B$3:$Q$29,MATCH(W$2,'Menu and cost - Russia'!$B$3:$Q$3,0),0)</f>
        <v>0</v>
      </c>
      <c r="X184" s="7">
        <f>VLOOKUP($Q184,'Menu and cost - Russia'!$B$3:$Q$29,MATCH(X$2,'Menu and cost - Russia'!$B$3:$Q$3,0),0)</f>
        <v>0</v>
      </c>
      <c r="Y184" s="7">
        <f>VLOOKUP($Q184,'Menu and cost - Russia'!$B$3:$Q$29,MATCH(Y$2,'Menu and cost - Russia'!$B$3:$Q$3,0),0)</f>
        <v>0.1</v>
      </c>
      <c r="Z184" s="7">
        <f>VLOOKUP($Q184,'Menu and cost - Russia'!$B$3:$Q$29,MATCH(Z$2,'Menu and cost - Russia'!$B$3:$Q$3,0),0)</f>
        <v>0.9</v>
      </c>
      <c r="AA184" s="7">
        <f>VLOOKUP($Q184,'Menu and cost - Russia'!$B$3:$Q$29,MATCH(AA$2,'Menu and cost - Russia'!$B$3:$Q$3,0),0)</f>
        <v>0</v>
      </c>
      <c r="AB184" s="7">
        <f t="shared" si="8"/>
        <v>1</v>
      </c>
      <c r="AC184" s="9">
        <f>VLOOKUP($Q184,'Menu and cost - Russia'!$B$3:$Q$29,MATCH(AC$2,'Menu and cost - Russia'!$B$3:$Q$3,0),0)</f>
        <v>40</v>
      </c>
      <c r="AD184" s="8">
        <f>VLOOKUP($Q184,'Menu and cost - Russia'!$B$3:$Q$29,MATCH(AD$2,'Menu and cost - Russia'!$B$3:$Q$3,0),0)</f>
        <v>1.5</v>
      </c>
      <c r="AE184" s="8">
        <f>VLOOKUP($Q184,'Menu and cost - Russia'!$B$3:$Q$29,MATCH(AE$2,'Menu and cost - Russia'!$B$3:$Q$3,0),0)</f>
        <v>2.5000000000000001E-2</v>
      </c>
      <c r="AF184" s="16">
        <f>T184-U184-AE184*VLOOKUP(O184,US_City_COGS_Order_Composition[#All],MATCH("Labor Costs",$A$2:$M$2,0),0)</f>
        <v>0.35879999999999995</v>
      </c>
      <c r="AG184" s="39">
        <f t="array" ref="AG184">IFERROR(INDEX(US_City_COGS_Order_Composition[[Appetizer]:[Beverages]],O184,MATCH(R184,$J$2:$M$2,0)),"")</f>
        <v>0.8</v>
      </c>
      <c r="AH184" s="6">
        <f t="shared" si="10"/>
        <v>0.28703999999999996</v>
      </c>
    </row>
    <row r="185" spans="15:34" x14ac:dyDescent="0.25">
      <c r="O185" s="22">
        <v>7</v>
      </c>
      <c r="P185" s="1" t="str">
        <f>VLOOKUP(O:O,US_City_COGS_Order_Composition[#All],2,FALSE)</f>
        <v>Birmingham</v>
      </c>
      <c r="Q185" s="23">
        <f t="shared" si="9"/>
        <v>1</v>
      </c>
      <c r="R185" s="1" t="str">
        <f>VLOOKUP($Q185,'Menu and cost - Russia'!$B$3:$Q$29,MATCH(R$2,'Menu and cost - Russia'!$B$3:$Q$3,0),0)</f>
        <v>Appetizer</v>
      </c>
      <c r="S185" s="1" t="str">
        <f>VLOOKUP($Q185,'Menu and cost - Russia'!$B$3:$Q$29,MATCH(S$2,'Menu and cost - Russia'!$B$3:$Q$3,0),0)</f>
        <v>Salad A</v>
      </c>
      <c r="T185" s="5">
        <f>VLOOKUP($Q185,'Menu and cost - Russia'!$B$3:$Q$29,MATCH(T$2,'Menu and cost - Russia'!$B$3:$Q$3,0),0)*VLOOKUP(O185,US_City_COGS_Order_Composition[#All],MATCH("Coefficient for Price Calculation (comp. with Russia)",$A$2:$M$2,0))</f>
        <v>4</v>
      </c>
      <c r="U185" s="5">
        <f t="array" ref="U185">SUMPRODUCT(W185:AA185,_xlfn._xlws.FILTER(US_City_COGS_Order_Composition[[#All],[Dairy Products]:[Pantry]],US_City_COGS_Order_Composition[[#All],[ID City]]=O185))*V185</f>
        <v>2.7600000000000002</v>
      </c>
      <c r="V185" s="37">
        <f>VLOOKUP($Q185,'Menu and cost - Russia'!$B$3:$Q$29,MATCH(V$2,'Menu and cost - Russia'!$B$3:$Q$3,0),0)</f>
        <v>0.2</v>
      </c>
      <c r="W185" s="7">
        <f>VLOOKUP($Q185,'Menu and cost - Russia'!$B$3:$Q$29,MATCH(W$2,'Menu and cost - Russia'!$B$3:$Q$3,0),0)</f>
        <v>0</v>
      </c>
      <c r="X185" s="7">
        <f>VLOOKUP($Q185,'Menu and cost - Russia'!$B$3:$Q$29,MATCH(X$2,'Menu and cost - Russia'!$B$3:$Q$3,0),0)</f>
        <v>0</v>
      </c>
      <c r="Y185" s="7">
        <f>VLOOKUP($Q185,'Menu and cost - Russia'!$B$3:$Q$29,MATCH(Y$2,'Menu and cost - Russia'!$B$3:$Q$3,0),0)</f>
        <v>0.9</v>
      </c>
      <c r="Z185" s="7">
        <f>VLOOKUP($Q185,'Menu and cost - Russia'!$B$3:$Q$29,MATCH(Z$2,'Menu and cost - Russia'!$B$3:$Q$3,0),0)</f>
        <v>0</v>
      </c>
      <c r="AA185" s="7">
        <f>VLOOKUP($Q185,'Menu and cost - Russia'!$B$3:$Q$29,MATCH(AA$2,'Menu and cost - Russia'!$B$3:$Q$3,0),0)</f>
        <v>0.1</v>
      </c>
      <c r="AB185" s="7">
        <f t="shared" ref="AB185:AB210" si="11">SUM(W185:AA185)</f>
        <v>1</v>
      </c>
      <c r="AC185" s="9">
        <f>VLOOKUP($Q185,'Menu and cost - Russia'!$B$3:$Q$29,MATCH(AC$2,'Menu and cost - Russia'!$B$3:$Q$3,0),0)</f>
        <v>20</v>
      </c>
      <c r="AD185" s="8">
        <f>VLOOKUP($Q185,'Menu and cost - Russia'!$B$3:$Q$29,MATCH(AD$2,'Menu and cost - Russia'!$B$3:$Q$3,0),0)</f>
        <v>3</v>
      </c>
      <c r="AE185" s="8">
        <f>VLOOKUP($Q185,'Menu and cost - Russia'!$B$3:$Q$29,MATCH(AE$2,'Menu and cost - Russia'!$B$3:$Q$3,0),0)</f>
        <v>0.05</v>
      </c>
      <c r="AF185" s="16">
        <f>T185-U185-AE185*VLOOKUP(O185,US_City_COGS_Order_Composition[#All],MATCH("Labor Costs",$A$2:$M$2,0),0)</f>
        <v>0.73999999999999977</v>
      </c>
      <c r="AG185" s="39">
        <f t="array" ref="AG185">IFERROR(INDEX(US_City_COGS_Order_Composition[[Appetizer]:[Beverages]],O185,MATCH(R185,$J$2:$M$2,0)),"")</f>
        <v>0.2</v>
      </c>
      <c r="AH185" s="6">
        <f t="shared" si="10"/>
        <v>0.14799999999999996</v>
      </c>
    </row>
    <row r="186" spans="15:34" x14ac:dyDescent="0.25">
      <c r="O186" s="22">
        <v>7</v>
      </c>
      <c r="P186" s="1" t="str">
        <f>VLOOKUP(O:O,US_City_COGS_Order_Composition[#All],2,FALSE)</f>
        <v>Birmingham</v>
      </c>
      <c r="Q186" s="23">
        <f t="shared" si="9"/>
        <v>2</v>
      </c>
      <c r="R186" s="1" t="str">
        <f>VLOOKUP($Q186,'Menu and cost - Russia'!$B$3:$Q$29,MATCH(R$2,'Menu and cost - Russia'!$B$3:$Q$3,0),0)</f>
        <v>Appetizer</v>
      </c>
      <c r="S186" s="1" t="str">
        <f>VLOOKUP($Q186,'Menu and cost - Russia'!$B$3:$Q$29,MATCH(S$2,'Menu and cost - Russia'!$B$3:$Q$3,0),0)</f>
        <v>Salad B</v>
      </c>
      <c r="T186" s="5">
        <f>VLOOKUP($Q186,'Menu and cost - Russia'!$B$3:$Q$29,MATCH(T$2,'Menu and cost - Russia'!$B$3:$Q$3,0),0)*VLOOKUP(O186,US_City_COGS_Order_Composition[#All],MATCH("Coefficient for Price Calculation (comp. with Russia)",$A$2:$M$2,0))</f>
        <v>4</v>
      </c>
      <c r="U186" s="5">
        <f t="array" ref="U186">SUMPRODUCT(W186:AA186,_xlfn._xlws.FILTER(US_City_COGS_Order_Composition[[#All],[Dairy Products]:[Pantry]],US_City_COGS_Order_Composition[[#All],[ID City]]=O186))*V186</f>
        <v>2.774</v>
      </c>
      <c r="V186" s="37">
        <f>VLOOKUP($Q186,'Menu and cost - Russia'!$B$3:$Q$29,MATCH(V$2,'Menu and cost - Russia'!$B$3:$Q$3,0),0)</f>
        <v>0.2</v>
      </c>
      <c r="W186" s="7">
        <f>VLOOKUP($Q186,'Menu and cost - Russia'!$B$3:$Q$29,MATCH(W$2,'Menu and cost - Russia'!$B$3:$Q$3,0),0)</f>
        <v>0</v>
      </c>
      <c r="X186" s="7">
        <f>VLOOKUP($Q186,'Menu and cost - Russia'!$B$3:$Q$29,MATCH(X$2,'Menu and cost - Russia'!$B$3:$Q$3,0),0)</f>
        <v>0.2</v>
      </c>
      <c r="Y186" s="7">
        <f>VLOOKUP($Q186,'Menu and cost - Russia'!$B$3:$Q$29,MATCH(Y$2,'Menu and cost - Russia'!$B$3:$Q$3,0),0)</f>
        <v>0.7</v>
      </c>
      <c r="Z186" s="7">
        <f>VLOOKUP($Q186,'Menu and cost - Russia'!$B$3:$Q$29,MATCH(Z$2,'Menu and cost - Russia'!$B$3:$Q$3,0),0)</f>
        <v>0</v>
      </c>
      <c r="AA186" s="7">
        <f>VLOOKUP($Q186,'Menu and cost - Russia'!$B$3:$Q$29,MATCH(AA$2,'Menu and cost - Russia'!$B$3:$Q$3,0),0)</f>
        <v>0.1</v>
      </c>
      <c r="AB186" s="7">
        <f t="shared" si="11"/>
        <v>0.99999999999999989</v>
      </c>
      <c r="AC186" s="9">
        <f>VLOOKUP($Q186,'Menu and cost - Russia'!$B$3:$Q$29,MATCH(AC$2,'Menu and cost - Russia'!$B$3:$Q$3,0),0)</f>
        <v>20</v>
      </c>
      <c r="AD186" s="8">
        <f>VLOOKUP($Q186,'Menu and cost - Russia'!$B$3:$Q$29,MATCH(AD$2,'Menu and cost - Russia'!$B$3:$Q$3,0),0)</f>
        <v>3</v>
      </c>
      <c r="AE186" s="8">
        <f>VLOOKUP($Q186,'Menu and cost - Russia'!$B$3:$Q$29,MATCH(AE$2,'Menu and cost - Russia'!$B$3:$Q$3,0),0)</f>
        <v>0.05</v>
      </c>
      <c r="AF186" s="16">
        <f>T186-U186-AE186*VLOOKUP(O186,US_City_COGS_Order_Composition[#All],MATCH("Labor Costs",$A$2:$M$2,0),0)</f>
        <v>0.72599999999999998</v>
      </c>
      <c r="AG186" s="39">
        <f t="array" ref="AG186">IFERROR(INDEX(US_City_COGS_Order_Composition[[Appetizer]:[Beverages]],O186,MATCH(R186,$J$2:$M$2,0)),"")</f>
        <v>0.2</v>
      </c>
      <c r="AH186" s="6">
        <f t="shared" si="10"/>
        <v>0.1452</v>
      </c>
    </row>
    <row r="187" spans="15:34" x14ac:dyDescent="0.25">
      <c r="O187" s="22">
        <v>7</v>
      </c>
      <c r="P187" s="1" t="str">
        <f>VLOOKUP(O:O,US_City_COGS_Order_Composition[#All],2,FALSE)</f>
        <v>Birmingham</v>
      </c>
      <c r="Q187" s="23">
        <f t="shared" si="9"/>
        <v>3</v>
      </c>
      <c r="R187" s="1" t="str">
        <f>VLOOKUP($Q187,'Menu and cost - Russia'!$B$3:$Q$29,MATCH(R$2,'Menu and cost - Russia'!$B$3:$Q$3,0),0)</f>
        <v>Appetizer</v>
      </c>
      <c r="S187" s="1" t="str">
        <f>VLOOKUP($Q187,'Menu and cost - Russia'!$B$3:$Q$29,MATCH(S$2,'Menu and cost - Russia'!$B$3:$Q$3,0),0)</f>
        <v>Salad C</v>
      </c>
      <c r="T187" s="5">
        <f>VLOOKUP($Q187,'Menu and cost - Russia'!$B$3:$Q$29,MATCH(T$2,'Menu and cost - Russia'!$B$3:$Q$3,0),0)*VLOOKUP(O187,US_City_COGS_Order_Composition[#All],MATCH("Coefficient for Price Calculation (comp. with Russia)",$A$2:$M$2,0))</f>
        <v>4</v>
      </c>
      <c r="U187" s="5">
        <f t="array" ref="U187">SUMPRODUCT(W187:AA187,_xlfn._xlws.FILTER(US_City_COGS_Order_Composition[[#All],[Dairy Products]:[Pantry]],US_City_COGS_Order_Composition[[#All],[ID City]]=O187))*V187</f>
        <v>2.7949999999999999</v>
      </c>
      <c r="V187" s="37">
        <f>VLOOKUP($Q187,'Menu and cost - Russia'!$B$3:$Q$29,MATCH(V$2,'Menu and cost - Russia'!$B$3:$Q$3,0),0)</f>
        <v>0.2</v>
      </c>
      <c r="W187" s="7">
        <f>VLOOKUP($Q187,'Menu and cost - Russia'!$B$3:$Q$29,MATCH(W$2,'Menu and cost - Russia'!$B$3:$Q$3,0),0)</f>
        <v>0</v>
      </c>
      <c r="X187" s="7">
        <f>VLOOKUP($Q187,'Menu and cost - Russia'!$B$3:$Q$29,MATCH(X$2,'Menu and cost - Russia'!$B$3:$Q$3,0),0)</f>
        <v>0.5</v>
      </c>
      <c r="Y187" s="7">
        <f>VLOOKUP($Q187,'Menu and cost - Russia'!$B$3:$Q$29,MATCH(Y$2,'Menu and cost - Russia'!$B$3:$Q$3,0),0)</f>
        <v>0.4</v>
      </c>
      <c r="Z187" s="7">
        <f>VLOOKUP($Q187,'Menu and cost - Russia'!$B$3:$Q$29,MATCH(Z$2,'Menu and cost - Russia'!$B$3:$Q$3,0),0)</f>
        <v>0</v>
      </c>
      <c r="AA187" s="7">
        <f>VLOOKUP($Q187,'Menu and cost - Russia'!$B$3:$Q$29,MATCH(AA$2,'Menu and cost - Russia'!$B$3:$Q$3,0),0)</f>
        <v>0.1</v>
      </c>
      <c r="AB187" s="7">
        <f t="shared" si="11"/>
        <v>1</v>
      </c>
      <c r="AC187" s="9">
        <f>VLOOKUP($Q187,'Menu and cost - Russia'!$B$3:$Q$29,MATCH(AC$2,'Menu and cost - Russia'!$B$3:$Q$3,0),0)</f>
        <v>20</v>
      </c>
      <c r="AD187" s="8">
        <f>VLOOKUP($Q187,'Menu and cost - Russia'!$B$3:$Q$29,MATCH(AD$2,'Menu and cost - Russia'!$B$3:$Q$3,0),0)</f>
        <v>3</v>
      </c>
      <c r="AE187" s="8">
        <f>VLOOKUP($Q187,'Menu and cost - Russia'!$B$3:$Q$29,MATCH(AE$2,'Menu and cost - Russia'!$B$3:$Q$3,0),0)</f>
        <v>0.05</v>
      </c>
      <c r="AF187" s="16">
        <f>T187-U187-AE187*VLOOKUP(O187,US_City_COGS_Order_Composition[#All],MATCH("Labor Costs",$A$2:$M$2,0),0)</f>
        <v>0.70500000000000007</v>
      </c>
      <c r="AG187" s="39">
        <f t="array" ref="AG187">IFERROR(INDEX(US_City_COGS_Order_Composition[[Appetizer]:[Beverages]],O187,MATCH(R187,$J$2:$M$2,0)),"")</f>
        <v>0.2</v>
      </c>
      <c r="AH187" s="6">
        <f t="shared" si="10"/>
        <v>0.14100000000000001</v>
      </c>
    </row>
    <row r="188" spans="15:34" x14ac:dyDescent="0.25">
      <c r="O188" s="22">
        <v>7</v>
      </c>
      <c r="P188" s="1" t="str">
        <f>VLOOKUP(O:O,US_City_COGS_Order_Composition[#All],2,FALSE)</f>
        <v>Birmingham</v>
      </c>
      <c r="Q188" s="23">
        <f t="shared" si="9"/>
        <v>4</v>
      </c>
      <c r="R188" s="1" t="str">
        <f>VLOOKUP($Q188,'Menu and cost - Russia'!$B$3:$Q$29,MATCH(R$2,'Menu and cost - Russia'!$B$3:$Q$3,0),0)</f>
        <v>Appetizer</v>
      </c>
      <c r="S188" s="1" t="str">
        <f>VLOOKUP($Q188,'Menu and cost - Russia'!$B$3:$Q$29,MATCH(S$2,'Menu and cost - Russia'!$B$3:$Q$3,0),0)</f>
        <v>Soup A</v>
      </c>
      <c r="T188" s="5">
        <f>VLOOKUP($Q188,'Menu and cost - Russia'!$B$3:$Q$29,MATCH(T$2,'Menu and cost - Russia'!$B$3:$Q$3,0),0)*VLOOKUP(O188,US_City_COGS_Order_Composition[#All],MATCH("Coefficient for Price Calculation (comp. with Russia)",$A$2:$M$2,0))</f>
        <v>2.666666666666667</v>
      </c>
      <c r="U188" s="5">
        <f t="array" ref="U188">SUMPRODUCT(W188:AA188,_xlfn._xlws.FILTER(US_City_COGS_Order_Composition[[#All],[Dairy Products]:[Pantry]],US_City_COGS_Order_Composition[[#All],[ID City]]=O188))*V188</f>
        <v>2.1648000000000001</v>
      </c>
      <c r="V188" s="37">
        <f>VLOOKUP($Q188,'Menu and cost - Russia'!$B$3:$Q$29,MATCH(V$2,'Menu and cost - Russia'!$B$3:$Q$3,0),0)</f>
        <v>0.2</v>
      </c>
      <c r="W188" s="7">
        <f>VLOOKUP($Q188,'Menu and cost - Russia'!$B$3:$Q$29,MATCH(W$2,'Menu and cost - Russia'!$B$3:$Q$3,0),0)</f>
        <v>0.1</v>
      </c>
      <c r="X188" s="7">
        <f>VLOOKUP($Q188,'Menu and cost - Russia'!$B$3:$Q$29,MATCH(X$2,'Menu and cost - Russia'!$B$3:$Q$3,0),0)</f>
        <v>0</v>
      </c>
      <c r="Y188" s="7">
        <f>VLOOKUP($Q188,'Menu and cost - Russia'!$B$3:$Q$29,MATCH(Y$2,'Menu and cost - Russia'!$B$3:$Q$3,0),0)</f>
        <v>0.4</v>
      </c>
      <c r="Z188" s="7">
        <f>VLOOKUP($Q188,'Menu and cost - Russia'!$B$3:$Q$29,MATCH(Z$2,'Menu and cost - Russia'!$B$3:$Q$3,0),0)</f>
        <v>0.1</v>
      </c>
      <c r="AA188" s="7">
        <f>VLOOKUP($Q188,'Menu and cost - Russia'!$B$3:$Q$29,MATCH(AA$2,'Menu and cost - Russia'!$B$3:$Q$3,0),0)</f>
        <v>0.4</v>
      </c>
      <c r="AB188" s="7">
        <f t="shared" si="11"/>
        <v>1</v>
      </c>
      <c r="AC188" s="9">
        <f>VLOOKUP($Q188,'Menu and cost - Russia'!$B$3:$Q$29,MATCH(AC$2,'Menu and cost - Russia'!$B$3:$Q$3,0),0)</f>
        <v>60</v>
      </c>
      <c r="AD188" s="8">
        <f>VLOOKUP($Q188,'Menu and cost - Russia'!$B$3:$Q$29,MATCH(AD$2,'Menu and cost - Russia'!$B$3:$Q$3,0),0)</f>
        <v>1</v>
      </c>
      <c r="AE188" s="8">
        <f>VLOOKUP($Q188,'Menu and cost - Russia'!$B$3:$Q$29,MATCH(AE$2,'Menu and cost - Russia'!$B$3:$Q$3,0),0)</f>
        <v>1.6666666666666666E-2</v>
      </c>
      <c r="AF188" s="16">
        <f>T188-U188-AE188*VLOOKUP(O188,US_City_COGS_Order_Composition[#All],MATCH("Labor Costs",$A$2:$M$2,0),0)</f>
        <v>0.33520000000000028</v>
      </c>
      <c r="AG188" s="39">
        <f t="array" ref="AG188">IFERROR(INDEX(US_City_COGS_Order_Composition[[Appetizer]:[Beverages]],O188,MATCH(R188,$J$2:$M$2,0)),"")</f>
        <v>0.2</v>
      </c>
      <c r="AH188" s="6">
        <f t="shared" si="10"/>
        <v>6.7040000000000058E-2</v>
      </c>
    </row>
    <row r="189" spans="15:34" x14ac:dyDescent="0.25">
      <c r="O189" s="22">
        <v>7</v>
      </c>
      <c r="P189" s="1" t="str">
        <f>VLOOKUP(O:O,US_City_COGS_Order_Composition[#All],2,FALSE)</f>
        <v>Birmingham</v>
      </c>
      <c r="Q189" s="23">
        <f t="shared" si="9"/>
        <v>5</v>
      </c>
      <c r="R189" s="1" t="str">
        <f>VLOOKUP($Q189,'Menu and cost - Russia'!$B$3:$Q$29,MATCH(R$2,'Menu and cost - Russia'!$B$3:$Q$3,0),0)</f>
        <v>Appetizer</v>
      </c>
      <c r="S189" s="1" t="str">
        <f>VLOOKUP($Q189,'Menu and cost - Russia'!$B$3:$Q$29,MATCH(S$2,'Menu and cost - Russia'!$B$3:$Q$3,0),0)</f>
        <v>Soup B</v>
      </c>
      <c r="T189" s="5">
        <f>VLOOKUP($Q189,'Menu and cost - Russia'!$B$3:$Q$29,MATCH(T$2,'Menu and cost - Russia'!$B$3:$Q$3,0),0)*VLOOKUP(O189,US_City_COGS_Order_Composition[#All],MATCH("Coefficient for Price Calculation (comp. with Russia)",$A$2:$M$2,0))</f>
        <v>2.666666666666667</v>
      </c>
      <c r="U189" s="5">
        <f t="array" ref="U189">SUMPRODUCT(W189:AA189,_xlfn._xlws.FILTER(US_City_COGS_Order_Composition[[#All],[Dairy Products]:[Pantry]],US_City_COGS_Order_Composition[[#All],[ID City]]=O189))*V189</f>
        <v>2.3067999999999995</v>
      </c>
      <c r="V189" s="37">
        <f>VLOOKUP($Q189,'Menu and cost - Russia'!$B$3:$Q$29,MATCH(V$2,'Menu and cost - Russia'!$B$3:$Q$3,0),0)</f>
        <v>0.2</v>
      </c>
      <c r="W189" s="7">
        <f>VLOOKUP($Q189,'Menu and cost - Russia'!$B$3:$Q$29,MATCH(W$2,'Menu and cost - Russia'!$B$3:$Q$3,0),0)</f>
        <v>0.1</v>
      </c>
      <c r="X189" s="7">
        <f>VLOOKUP($Q189,'Menu and cost - Russia'!$B$3:$Q$29,MATCH(X$2,'Menu and cost - Russia'!$B$3:$Q$3,0),0)</f>
        <v>0.2</v>
      </c>
      <c r="Y189" s="7">
        <f>VLOOKUP($Q189,'Menu and cost - Russia'!$B$3:$Q$29,MATCH(Y$2,'Menu and cost - Russia'!$B$3:$Q$3,0),0)</f>
        <v>0.3</v>
      </c>
      <c r="Z189" s="7">
        <f>VLOOKUP($Q189,'Menu and cost - Russia'!$B$3:$Q$29,MATCH(Z$2,'Menu and cost - Russia'!$B$3:$Q$3,0),0)</f>
        <v>0.1</v>
      </c>
      <c r="AA189" s="7">
        <f>VLOOKUP($Q189,'Menu and cost - Russia'!$B$3:$Q$29,MATCH(AA$2,'Menu and cost - Russia'!$B$3:$Q$3,0),0)</f>
        <v>0.3</v>
      </c>
      <c r="AB189" s="7">
        <f t="shared" si="11"/>
        <v>1</v>
      </c>
      <c r="AC189" s="9">
        <f>VLOOKUP($Q189,'Menu and cost - Russia'!$B$3:$Q$29,MATCH(AC$2,'Menu and cost - Russia'!$B$3:$Q$3,0),0)</f>
        <v>60</v>
      </c>
      <c r="AD189" s="8">
        <f>VLOOKUP($Q189,'Menu and cost - Russia'!$B$3:$Q$29,MATCH(AD$2,'Menu and cost - Russia'!$B$3:$Q$3,0),0)</f>
        <v>1</v>
      </c>
      <c r="AE189" s="8">
        <f>VLOOKUP($Q189,'Menu and cost - Russia'!$B$3:$Q$29,MATCH(AE$2,'Menu and cost - Russia'!$B$3:$Q$3,0),0)</f>
        <v>1.6666666666666666E-2</v>
      </c>
      <c r="AF189" s="16">
        <f>T189-U189-AE189*VLOOKUP(O189,US_City_COGS_Order_Composition[#All],MATCH("Labor Costs",$A$2:$M$2,0),0)</f>
        <v>0.19320000000000079</v>
      </c>
      <c r="AG189" s="39">
        <f t="array" ref="AG189">IFERROR(INDEX(US_City_COGS_Order_Composition[[Appetizer]:[Beverages]],O189,MATCH(R189,$J$2:$M$2,0)),"")</f>
        <v>0.2</v>
      </c>
      <c r="AH189" s="6">
        <f t="shared" si="10"/>
        <v>3.864000000000016E-2</v>
      </c>
    </row>
    <row r="190" spans="15:34" x14ac:dyDescent="0.25">
      <c r="O190" s="22">
        <v>7</v>
      </c>
      <c r="P190" s="1" t="str">
        <f>VLOOKUP(O:O,US_City_COGS_Order_Composition[#All],2,FALSE)</f>
        <v>Birmingham</v>
      </c>
      <c r="Q190" s="23">
        <f t="shared" si="9"/>
        <v>6</v>
      </c>
      <c r="R190" s="1" t="str">
        <f>VLOOKUP($Q190,'Menu and cost - Russia'!$B$3:$Q$29,MATCH(R$2,'Menu and cost - Russia'!$B$3:$Q$3,0),0)</f>
        <v>Appetizer</v>
      </c>
      <c r="S190" s="1" t="str">
        <f>VLOOKUP($Q190,'Menu and cost - Russia'!$B$3:$Q$29,MATCH(S$2,'Menu and cost - Russia'!$B$3:$Q$3,0),0)</f>
        <v>Pirozhok A</v>
      </c>
      <c r="T190" s="5">
        <f>VLOOKUP($Q190,'Menu and cost - Russia'!$B$3:$Q$29,MATCH(T$2,'Menu and cost - Russia'!$B$3:$Q$3,0),0)*VLOOKUP(O190,US_City_COGS_Order_Composition[#All],MATCH("Coefficient for Price Calculation (comp. with Russia)",$A$2:$M$2,0))</f>
        <v>1.3333333333333335</v>
      </c>
      <c r="U190" s="5">
        <f t="array" ref="U190">SUMPRODUCT(W190:AA190,_xlfn._xlws.FILTER(US_City_COGS_Order_Composition[[#All],[Dairy Products]:[Pantry]],US_City_COGS_Order_Composition[[#All],[ID City]]=O190))*V190</f>
        <v>1.3031000000000001</v>
      </c>
      <c r="V190" s="37">
        <f>VLOOKUP($Q190,'Menu and cost - Russia'!$B$3:$Q$29,MATCH(V$2,'Menu and cost - Russia'!$B$3:$Q$3,0),0)</f>
        <v>0.1</v>
      </c>
      <c r="W190" s="7">
        <f>VLOOKUP($Q190,'Menu and cost - Russia'!$B$3:$Q$29,MATCH(W$2,'Menu and cost - Russia'!$B$3:$Q$3,0),0)</f>
        <v>0.1</v>
      </c>
      <c r="X190" s="7">
        <f>VLOOKUP($Q190,'Menu and cost - Russia'!$B$3:$Q$29,MATCH(X$2,'Menu and cost - Russia'!$B$3:$Q$3,0),0)</f>
        <v>0</v>
      </c>
      <c r="Y190" s="7">
        <f>VLOOKUP($Q190,'Menu and cost - Russia'!$B$3:$Q$29,MATCH(Y$2,'Menu and cost - Russia'!$B$3:$Q$3,0),0)</f>
        <v>0.75</v>
      </c>
      <c r="Z190" s="7">
        <f>VLOOKUP($Q190,'Menu and cost - Russia'!$B$3:$Q$29,MATCH(Z$2,'Menu and cost - Russia'!$B$3:$Q$3,0),0)</f>
        <v>0.05</v>
      </c>
      <c r="AA190" s="7">
        <f>VLOOKUP($Q190,'Menu and cost - Russia'!$B$3:$Q$29,MATCH(AA$2,'Menu and cost - Russia'!$B$3:$Q$3,0),0)</f>
        <v>0.1</v>
      </c>
      <c r="AB190" s="7">
        <f t="shared" si="11"/>
        <v>1</v>
      </c>
      <c r="AC190" s="9">
        <f>VLOOKUP($Q190,'Menu and cost - Russia'!$B$3:$Q$29,MATCH(AC$2,'Menu and cost - Russia'!$B$3:$Q$3,0),0)</f>
        <v>30</v>
      </c>
      <c r="AD190" s="8">
        <f>VLOOKUP($Q190,'Menu and cost - Russia'!$B$3:$Q$29,MATCH(AD$2,'Menu and cost - Russia'!$B$3:$Q$3,0),0)</f>
        <v>2</v>
      </c>
      <c r="AE190" s="8">
        <f>VLOOKUP($Q190,'Menu and cost - Russia'!$B$3:$Q$29,MATCH(AE$2,'Menu and cost - Russia'!$B$3:$Q$3,0),0)</f>
        <v>3.3333333333333333E-2</v>
      </c>
      <c r="AF190" s="16">
        <f>T190-U190-AE190*VLOOKUP(O190,US_City_COGS_Order_Composition[#All],MATCH("Labor Costs",$A$2:$M$2,0),0)</f>
        <v>-0.30309999999999998</v>
      </c>
      <c r="AG190" s="39">
        <f t="array" ref="AG190">IFERROR(INDEX(US_City_COGS_Order_Composition[[Appetizer]:[Beverages]],O190,MATCH(R190,$J$2:$M$2,0)),"")</f>
        <v>0.2</v>
      </c>
      <c r="AH190" s="6">
        <f t="shared" si="10"/>
        <v>-6.062E-2</v>
      </c>
    </row>
    <row r="191" spans="15:34" x14ac:dyDescent="0.25">
      <c r="O191" s="22">
        <v>7</v>
      </c>
      <c r="P191" s="1" t="str">
        <f>VLOOKUP(O:O,US_City_COGS_Order_Composition[#All],2,FALSE)</f>
        <v>Birmingham</v>
      </c>
      <c r="Q191" s="23">
        <f t="shared" si="9"/>
        <v>7</v>
      </c>
      <c r="R191" s="1" t="str">
        <f>VLOOKUP($Q191,'Menu and cost - Russia'!$B$3:$Q$29,MATCH(R$2,'Menu and cost - Russia'!$B$3:$Q$3,0),0)</f>
        <v>Appetizer</v>
      </c>
      <c r="S191" s="1" t="str">
        <f>VLOOKUP($Q191,'Menu and cost - Russia'!$B$3:$Q$29,MATCH(S$2,'Menu and cost - Russia'!$B$3:$Q$3,0),0)</f>
        <v>Pirozhok B</v>
      </c>
      <c r="T191" s="5">
        <f>VLOOKUP($Q191,'Menu and cost - Russia'!$B$3:$Q$29,MATCH(T$2,'Menu and cost - Russia'!$B$3:$Q$3,0),0)*VLOOKUP(O191,US_City_COGS_Order_Composition[#All],MATCH("Coefficient for Price Calculation (comp. with Russia)",$A$2:$M$2,0))</f>
        <v>1.3333333333333335</v>
      </c>
      <c r="U191" s="5">
        <f t="array" ref="U191">SUMPRODUCT(W191:AA191,_xlfn._xlws.FILTER(US_City_COGS_Order_Composition[[#All],[Dairy Products]:[Pantry]],US_City_COGS_Order_Composition[[#All],[ID City]]=O191))*V191</f>
        <v>1.3206</v>
      </c>
      <c r="V191" s="37">
        <f>VLOOKUP($Q191,'Menu and cost - Russia'!$B$3:$Q$29,MATCH(V$2,'Menu and cost - Russia'!$B$3:$Q$3,0),0)</f>
        <v>0.1</v>
      </c>
      <c r="W191" s="7">
        <f>VLOOKUP($Q191,'Menu and cost - Russia'!$B$3:$Q$29,MATCH(W$2,'Menu and cost - Russia'!$B$3:$Q$3,0),0)</f>
        <v>0.1</v>
      </c>
      <c r="X191" s="7">
        <f>VLOOKUP($Q191,'Menu and cost - Russia'!$B$3:$Q$29,MATCH(X$2,'Menu and cost - Russia'!$B$3:$Q$3,0),0)</f>
        <v>0.5</v>
      </c>
      <c r="Y191" s="7">
        <f>VLOOKUP($Q191,'Menu and cost - Russia'!$B$3:$Q$29,MATCH(Y$2,'Menu and cost - Russia'!$B$3:$Q$3,0),0)</f>
        <v>0.25</v>
      </c>
      <c r="Z191" s="7">
        <f>VLOOKUP($Q191,'Menu and cost - Russia'!$B$3:$Q$29,MATCH(Z$2,'Menu and cost - Russia'!$B$3:$Q$3,0),0)</f>
        <v>0.05</v>
      </c>
      <c r="AA191" s="7">
        <f>VLOOKUP($Q191,'Menu and cost - Russia'!$B$3:$Q$29,MATCH(AA$2,'Menu and cost - Russia'!$B$3:$Q$3,0),0)</f>
        <v>0.1</v>
      </c>
      <c r="AB191" s="7">
        <f t="shared" si="11"/>
        <v>1</v>
      </c>
      <c r="AC191" s="9">
        <f>VLOOKUP($Q191,'Menu and cost - Russia'!$B$3:$Q$29,MATCH(AC$2,'Menu and cost - Russia'!$B$3:$Q$3,0),0)</f>
        <v>30</v>
      </c>
      <c r="AD191" s="8">
        <f>VLOOKUP($Q191,'Menu and cost - Russia'!$B$3:$Q$29,MATCH(AD$2,'Menu and cost - Russia'!$B$3:$Q$3,0),0)</f>
        <v>2</v>
      </c>
      <c r="AE191" s="8">
        <f>VLOOKUP($Q191,'Menu and cost - Russia'!$B$3:$Q$29,MATCH(AE$2,'Menu and cost - Russia'!$B$3:$Q$3,0),0)</f>
        <v>3.3333333333333333E-2</v>
      </c>
      <c r="AF191" s="16">
        <f>T191-U191-AE191*VLOOKUP(O191,US_City_COGS_Order_Composition[#All],MATCH("Labor Costs",$A$2:$M$2,0),0)</f>
        <v>-0.32059999999999983</v>
      </c>
      <c r="AG191" s="39">
        <f t="array" ref="AG191">IFERROR(INDEX(US_City_COGS_Order_Composition[[Appetizer]:[Beverages]],O191,MATCH(R191,$J$2:$M$2,0)),"")</f>
        <v>0.2</v>
      </c>
      <c r="AH191" s="6">
        <f t="shared" si="10"/>
        <v>-6.4119999999999969E-2</v>
      </c>
    </row>
    <row r="192" spans="15:34" x14ac:dyDescent="0.25">
      <c r="O192" s="22">
        <v>7</v>
      </c>
      <c r="P192" s="1" t="str">
        <f>VLOOKUP(O:O,US_City_COGS_Order_Composition[#All],2,FALSE)</f>
        <v>Birmingham</v>
      </c>
      <c r="Q192" s="23">
        <f t="shared" si="9"/>
        <v>8</v>
      </c>
      <c r="R192" s="1" t="str">
        <f>VLOOKUP($Q192,'Menu and cost - Russia'!$B$3:$Q$29,MATCH(R$2,'Menu and cost - Russia'!$B$3:$Q$3,0),0)</f>
        <v>Entry</v>
      </c>
      <c r="S192" s="1" t="str">
        <f>VLOOKUP($Q192,'Menu and cost - Russia'!$B$3:$Q$29,MATCH(S$2,'Menu and cost - Russia'!$B$3:$Q$3,0),0)</f>
        <v>Blin A</v>
      </c>
      <c r="T192" s="5">
        <f>VLOOKUP($Q192,'Menu and cost - Russia'!$B$3:$Q$29,MATCH(T$2,'Menu and cost - Russia'!$B$3:$Q$3,0),0)*VLOOKUP(O192,US_City_COGS_Order_Composition[#All],MATCH("Coefficient for Price Calculation (comp. with Russia)",$A$2:$M$2,0))</f>
        <v>4</v>
      </c>
      <c r="U192" s="5">
        <f t="array" ref="U192">SUMPRODUCT(W192:AA192,_xlfn._xlws.FILTER(US_City_COGS_Order_Composition[[#All],[Dairy Products]:[Pantry]],US_City_COGS_Order_Composition[[#All],[ID City]]=O192))*V192</f>
        <v>2.6062000000000003</v>
      </c>
      <c r="V192" s="37">
        <f>VLOOKUP($Q192,'Menu and cost - Russia'!$B$3:$Q$29,MATCH(V$2,'Menu and cost - Russia'!$B$3:$Q$3,0),0)</f>
        <v>0.2</v>
      </c>
      <c r="W192" s="7">
        <f>VLOOKUP($Q192,'Menu and cost - Russia'!$B$3:$Q$29,MATCH(W$2,'Menu and cost - Russia'!$B$3:$Q$3,0),0)</f>
        <v>0.1</v>
      </c>
      <c r="X192" s="7">
        <f>VLOOKUP($Q192,'Menu and cost - Russia'!$B$3:$Q$29,MATCH(X$2,'Menu and cost - Russia'!$B$3:$Q$3,0),0)</f>
        <v>0</v>
      </c>
      <c r="Y192" s="7">
        <f>VLOOKUP($Q192,'Menu and cost - Russia'!$B$3:$Q$29,MATCH(Y$2,'Menu and cost - Russia'!$B$3:$Q$3,0),0)</f>
        <v>0.75</v>
      </c>
      <c r="Z192" s="7">
        <f>VLOOKUP($Q192,'Menu and cost - Russia'!$B$3:$Q$29,MATCH(Z$2,'Menu and cost - Russia'!$B$3:$Q$3,0),0)</f>
        <v>0.05</v>
      </c>
      <c r="AA192" s="7">
        <f>VLOOKUP($Q192,'Menu and cost - Russia'!$B$3:$Q$29,MATCH(AA$2,'Menu and cost - Russia'!$B$3:$Q$3,0),0)</f>
        <v>0.1</v>
      </c>
      <c r="AB192" s="7">
        <f t="shared" si="11"/>
        <v>1</v>
      </c>
      <c r="AC192" s="9">
        <f>VLOOKUP($Q192,'Menu and cost - Russia'!$B$3:$Q$29,MATCH(AC$2,'Menu and cost - Russia'!$B$3:$Q$3,0),0)</f>
        <v>15</v>
      </c>
      <c r="AD192" s="8">
        <f>VLOOKUP($Q192,'Menu and cost - Russia'!$B$3:$Q$29,MATCH(AD$2,'Menu and cost - Russia'!$B$3:$Q$3,0),0)</f>
        <v>4</v>
      </c>
      <c r="AE192" s="8">
        <f>VLOOKUP($Q192,'Menu and cost - Russia'!$B$3:$Q$29,MATCH(AE$2,'Menu and cost - Russia'!$B$3:$Q$3,0),0)</f>
        <v>6.6666666666666666E-2</v>
      </c>
      <c r="AF192" s="16">
        <f>T192-U192-AE192*VLOOKUP(O192,US_City_COGS_Order_Composition[#All],MATCH("Labor Costs",$A$2:$M$2,0),0)</f>
        <v>0.72713333333333308</v>
      </c>
      <c r="AG192" s="39">
        <f t="array" ref="AG192">IFERROR(INDEX(US_City_COGS_Order_Composition[[Appetizer]:[Beverages]],O192,MATCH(R192,$J$2:$M$2,0)),"")</f>
        <v>0.65</v>
      </c>
      <c r="AH192" s="6">
        <f t="shared" si="10"/>
        <v>0.47263666666666654</v>
      </c>
    </row>
    <row r="193" spans="15:34" x14ac:dyDescent="0.25">
      <c r="O193" s="22">
        <v>7</v>
      </c>
      <c r="P193" s="1" t="str">
        <f>VLOOKUP(O:O,US_City_COGS_Order_Composition[#All],2,FALSE)</f>
        <v>Birmingham</v>
      </c>
      <c r="Q193" s="23">
        <f t="shared" si="9"/>
        <v>9</v>
      </c>
      <c r="R193" s="1" t="str">
        <f>VLOOKUP($Q193,'Menu and cost - Russia'!$B$3:$Q$29,MATCH(R$2,'Menu and cost - Russia'!$B$3:$Q$3,0),0)</f>
        <v>Entry</v>
      </c>
      <c r="S193" s="1" t="str">
        <f>VLOOKUP($Q193,'Menu and cost - Russia'!$B$3:$Q$29,MATCH(S$2,'Menu and cost - Russia'!$B$3:$Q$3,0),0)</f>
        <v>Blin B</v>
      </c>
      <c r="T193" s="5">
        <f>VLOOKUP($Q193,'Menu and cost - Russia'!$B$3:$Q$29,MATCH(T$2,'Menu and cost - Russia'!$B$3:$Q$3,0),0)*VLOOKUP(O193,US_City_COGS_Order_Composition[#All],MATCH("Coefficient for Price Calculation (comp. with Russia)",$A$2:$M$2,0))</f>
        <v>4</v>
      </c>
      <c r="U193" s="5">
        <f t="array" ref="U193">SUMPRODUCT(W193:AA193,_xlfn._xlws.FILTER(US_City_COGS_Order_Composition[[#All],[Dairy Products]:[Pantry]],US_City_COGS_Order_Composition[[#All],[ID City]]=O193))*V193</f>
        <v>3.6200999999999999</v>
      </c>
      <c r="V193" s="37">
        <f>VLOOKUP($Q193,'Menu and cost - Russia'!$B$3:$Q$29,MATCH(V$2,'Menu and cost - Russia'!$B$3:$Q$3,0),0)</f>
        <v>0.3</v>
      </c>
      <c r="W193" s="7">
        <f>VLOOKUP($Q193,'Menu and cost - Russia'!$B$3:$Q$29,MATCH(W$2,'Menu and cost - Russia'!$B$3:$Q$3,0),0)</f>
        <v>0.3</v>
      </c>
      <c r="X193" s="7">
        <f>VLOOKUP($Q193,'Menu and cost - Russia'!$B$3:$Q$29,MATCH(X$2,'Menu and cost - Russia'!$B$3:$Q$3,0),0)</f>
        <v>0</v>
      </c>
      <c r="Y193" s="7">
        <f>VLOOKUP($Q193,'Menu and cost - Russia'!$B$3:$Q$29,MATCH(Y$2,'Menu and cost - Russia'!$B$3:$Q$3,0),0)</f>
        <v>0.55000000000000004</v>
      </c>
      <c r="Z193" s="7">
        <f>VLOOKUP($Q193,'Menu and cost - Russia'!$B$3:$Q$29,MATCH(Z$2,'Menu and cost - Russia'!$B$3:$Q$3,0),0)</f>
        <v>0.05</v>
      </c>
      <c r="AA193" s="7">
        <f>VLOOKUP($Q193,'Menu and cost - Russia'!$B$3:$Q$29,MATCH(AA$2,'Menu and cost - Russia'!$B$3:$Q$3,0),0)</f>
        <v>0.1</v>
      </c>
      <c r="AB193" s="7">
        <f t="shared" si="11"/>
        <v>1.0000000000000002</v>
      </c>
      <c r="AC193" s="9">
        <f>VLOOKUP($Q193,'Menu and cost - Russia'!$B$3:$Q$29,MATCH(AC$2,'Menu and cost - Russia'!$B$3:$Q$3,0),0)</f>
        <v>15</v>
      </c>
      <c r="AD193" s="8">
        <f>VLOOKUP($Q193,'Menu and cost - Russia'!$B$3:$Q$29,MATCH(AD$2,'Menu and cost - Russia'!$B$3:$Q$3,0),0)</f>
        <v>4</v>
      </c>
      <c r="AE193" s="8">
        <f>VLOOKUP($Q193,'Menu and cost - Russia'!$B$3:$Q$29,MATCH(AE$2,'Menu and cost - Russia'!$B$3:$Q$3,0),0)</f>
        <v>6.6666666666666666E-2</v>
      </c>
      <c r="AF193" s="16">
        <f>T193-U193-AE193*VLOOKUP(O193,US_City_COGS_Order_Composition[#All],MATCH("Labor Costs",$A$2:$M$2,0),0)</f>
        <v>-0.2867666666666665</v>
      </c>
      <c r="AG193" s="39">
        <f t="array" ref="AG193">IFERROR(INDEX(US_City_COGS_Order_Composition[[Appetizer]:[Beverages]],O193,MATCH(R193,$J$2:$M$2,0)),"")</f>
        <v>0.65</v>
      </c>
      <c r="AH193" s="6">
        <f t="shared" si="10"/>
        <v>-0.18639833333333322</v>
      </c>
    </row>
    <row r="194" spans="15:34" x14ac:dyDescent="0.25">
      <c r="O194" s="22">
        <v>7</v>
      </c>
      <c r="P194" s="1" t="str">
        <f>VLOOKUP(O:O,US_City_COGS_Order_Composition[#All],2,FALSE)</f>
        <v>Birmingham</v>
      </c>
      <c r="Q194" s="23">
        <f t="shared" si="9"/>
        <v>10</v>
      </c>
      <c r="R194" s="1" t="str">
        <f>VLOOKUP($Q194,'Menu and cost - Russia'!$B$3:$Q$29,MATCH(R$2,'Menu and cost - Russia'!$B$3:$Q$3,0),0)</f>
        <v>Entry</v>
      </c>
      <c r="S194" s="1" t="str">
        <f>VLOOKUP($Q194,'Menu and cost - Russia'!$B$3:$Q$29,MATCH(S$2,'Menu and cost - Russia'!$B$3:$Q$3,0),0)</f>
        <v>Blin C</v>
      </c>
      <c r="T194" s="5">
        <f>VLOOKUP($Q194,'Menu and cost - Russia'!$B$3:$Q$29,MATCH(T$2,'Menu and cost - Russia'!$B$3:$Q$3,0),0)*VLOOKUP(O194,US_City_COGS_Order_Composition[#All],MATCH("Coefficient for Price Calculation (comp. with Russia)",$A$2:$M$2,0))</f>
        <v>4</v>
      </c>
      <c r="U194" s="5">
        <f t="array" ref="U194">SUMPRODUCT(W194:AA194,_xlfn._xlws.FILTER(US_City_COGS_Order_Composition[[#All],[Dairy Products]:[Pantry]],US_City_COGS_Order_Composition[[#All],[ID City]]=O194))*V194</f>
        <v>3.9355500000000001</v>
      </c>
      <c r="V194" s="37">
        <f>VLOOKUP($Q194,'Menu and cost - Russia'!$B$3:$Q$29,MATCH(V$2,'Menu and cost - Russia'!$B$3:$Q$3,0),0)</f>
        <v>0.3</v>
      </c>
      <c r="W194" s="7">
        <f>VLOOKUP($Q194,'Menu and cost - Russia'!$B$3:$Q$29,MATCH(W$2,'Menu and cost - Russia'!$B$3:$Q$3,0),0)</f>
        <v>0.1</v>
      </c>
      <c r="X194" s="7">
        <f>VLOOKUP($Q194,'Menu and cost - Russia'!$B$3:$Q$29,MATCH(X$2,'Menu and cost - Russia'!$B$3:$Q$3,0),0)</f>
        <v>0.25</v>
      </c>
      <c r="Y194" s="7">
        <f>VLOOKUP($Q194,'Menu and cost - Russia'!$B$3:$Q$29,MATCH(Y$2,'Menu and cost - Russia'!$B$3:$Q$3,0),0)</f>
        <v>0.5</v>
      </c>
      <c r="Z194" s="7">
        <f>VLOOKUP($Q194,'Menu and cost - Russia'!$B$3:$Q$29,MATCH(Z$2,'Menu and cost - Russia'!$B$3:$Q$3,0),0)</f>
        <v>0.05</v>
      </c>
      <c r="AA194" s="7">
        <f>VLOOKUP($Q194,'Menu and cost - Russia'!$B$3:$Q$29,MATCH(AA$2,'Menu and cost - Russia'!$B$3:$Q$3,0),0)</f>
        <v>0.1</v>
      </c>
      <c r="AB194" s="7">
        <f t="shared" si="11"/>
        <v>1</v>
      </c>
      <c r="AC194" s="9">
        <f>VLOOKUP($Q194,'Menu and cost - Russia'!$B$3:$Q$29,MATCH(AC$2,'Menu and cost - Russia'!$B$3:$Q$3,0),0)</f>
        <v>15</v>
      </c>
      <c r="AD194" s="8">
        <f>VLOOKUP($Q194,'Menu and cost - Russia'!$B$3:$Q$29,MATCH(AD$2,'Menu and cost - Russia'!$B$3:$Q$3,0),0)</f>
        <v>4</v>
      </c>
      <c r="AE194" s="8">
        <f>VLOOKUP($Q194,'Menu and cost - Russia'!$B$3:$Q$29,MATCH(AE$2,'Menu and cost - Russia'!$B$3:$Q$3,0),0)</f>
        <v>6.6666666666666666E-2</v>
      </c>
      <c r="AF194" s="16">
        <f>T194-U194-AE194*VLOOKUP(O194,US_City_COGS_Order_Composition[#All],MATCH("Labor Costs",$A$2:$M$2,0),0)</f>
        <v>-0.60221666666666673</v>
      </c>
      <c r="AG194" s="39">
        <f t="array" ref="AG194">IFERROR(INDEX(US_City_COGS_Order_Composition[[Appetizer]:[Beverages]],O194,MATCH(R194,$J$2:$M$2,0)),"")</f>
        <v>0.65</v>
      </c>
      <c r="AH194" s="6">
        <f t="shared" si="10"/>
        <v>-0.3914408333333334</v>
      </c>
    </row>
    <row r="195" spans="15:34" x14ac:dyDescent="0.25">
      <c r="O195" s="22">
        <v>7</v>
      </c>
      <c r="P195" s="1" t="str">
        <f>VLOOKUP(O:O,US_City_COGS_Order_Composition[#All],2,FALSE)</f>
        <v>Birmingham</v>
      </c>
      <c r="Q195" s="23">
        <f t="shared" si="9"/>
        <v>11</v>
      </c>
      <c r="R195" s="1" t="str">
        <f>VLOOKUP($Q195,'Menu and cost - Russia'!$B$3:$Q$29,MATCH(R$2,'Menu and cost - Russia'!$B$3:$Q$3,0),0)</f>
        <v>Entry</v>
      </c>
      <c r="S195" s="1" t="str">
        <f>VLOOKUP($Q195,'Menu and cost - Russia'!$B$3:$Q$29,MATCH(S$2,'Menu and cost - Russia'!$B$3:$Q$3,0),0)</f>
        <v>Blin D</v>
      </c>
      <c r="T195" s="5">
        <f>VLOOKUP($Q195,'Menu and cost - Russia'!$B$3:$Q$29,MATCH(T$2,'Menu and cost - Russia'!$B$3:$Q$3,0),0)*VLOOKUP(O195,US_City_COGS_Order_Composition[#All],MATCH("Coefficient for Price Calculation (comp. with Russia)",$A$2:$M$2,0))</f>
        <v>4</v>
      </c>
      <c r="U195" s="5">
        <f t="array" ref="U195">SUMPRODUCT(W195:AA195,_xlfn._xlws.FILTER(US_City_COGS_Order_Composition[[#All],[Dairy Products]:[Pantry]],US_City_COGS_Order_Composition[[#All],[ID City]]=O195))*V195</f>
        <v>2.5378000000000003</v>
      </c>
      <c r="V195" s="37">
        <f>VLOOKUP($Q195,'Menu and cost - Russia'!$B$3:$Q$29,MATCH(V$2,'Menu and cost - Russia'!$B$3:$Q$3,0),0)</f>
        <v>0.2</v>
      </c>
      <c r="W195" s="7">
        <f>VLOOKUP($Q195,'Menu and cost - Russia'!$B$3:$Q$29,MATCH(W$2,'Menu and cost - Russia'!$B$3:$Q$3,0),0)</f>
        <v>0.2</v>
      </c>
      <c r="X195" s="7">
        <f>VLOOKUP($Q195,'Menu and cost - Russia'!$B$3:$Q$29,MATCH(X$2,'Menu and cost - Russia'!$B$3:$Q$3,0),0)</f>
        <v>0.4</v>
      </c>
      <c r="Y195" s="7">
        <f>VLOOKUP($Q195,'Menu and cost - Russia'!$B$3:$Q$29,MATCH(Y$2,'Menu and cost - Russia'!$B$3:$Q$3,0),0)</f>
        <v>0.25</v>
      </c>
      <c r="Z195" s="7">
        <f>VLOOKUP($Q195,'Menu and cost - Russia'!$B$3:$Q$29,MATCH(Z$2,'Menu and cost - Russia'!$B$3:$Q$3,0),0)</f>
        <v>0.05</v>
      </c>
      <c r="AA195" s="7">
        <f>VLOOKUP($Q195,'Menu and cost - Russia'!$B$3:$Q$29,MATCH(AA$2,'Menu and cost - Russia'!$B$3:$Q$3,0),0)</f>
        <v>0.1</v>
      </c>
      <c r="AB195" s="7">
        <f t="shared" si="11"/>
        <v>1.0000000000000002</v>
      </c>
      <c r="AC195" s="9">
        <f>VLOOKUP($Q195,'Menu and cost - Russia'!$B$3:$Q$29,MATCH(AC$2,'Menu and cost - Russia'!$B$3:$Q$3,0),0)</f>
        <v>10</v>
      </c>
      <c r="AD195" s="8">
        <f>VLOOKUP($Q195,'Menu and cost - Russia'!$B$3:$Q$29,MATCH(AD$2,'Menu and cost - Russia'!$B$3:$Q$3,0),0)</f>
        <v>6</v>
      </c>
      <c r="AE195" s="8">
        <f>VLOOKUP($Q195,'Menu and cost - Russia'!$B$3:$Q$29,MATCH(AE$2,'Menu and cost - Russia'!$B$3:$Q$3,0),0)</f>
        <v>0.1</v>
      </c>
      <c r="AF195" s="16">
        <f>T195-U195-AE195*VLOOKUP(O195,US_City_COGS_Order_Composition[#All],MATCH("Labor Costs",$A$2:$M$2,0),0)</f>
        <v>0.46219999999999972</v>
      </c>
      <c r="AG195" s="39">
        <f t="array" ref="AG195">IFERROR(INDEX(US_City_COGS_Order_Composition[[Appetizer]:[Beverages]],O195,MATCH(R195,$J$2:$M$2,0)),"")</f>
        <v>0.65</v>
      </c>
      <c r="AH195" s="6">
        <f t="shared" si="10"/>
        <v>0.30042999999999981</v>
      </c>
    </row>
    <row r="196" spans="15:34" x14ac:dyDescent="0.25">
      <c r="O196" s="22">
        <v>7</v>
      </c>
      <c r="P196" s="1" t="str">
        <f>VLOOKUP(O:O,US_City_COGS_Order_Composition[#All],2,FALSE)</f>
        <v>Birmingham</v>
      </c>
      <c r="Q196" s="23">
        <f t="shared" si="9"/>
        <v>12</v>
      </c>
      <c r="R196" s="1" t="str">
        <f>VLOOKUP($Q196,'Menu and cost - Russia'!$B$3:$Q$29,MATCH(R$2,'Menu and cost - Russia'!$B$3:$Q$3,0),0)</f>
        <v>Entry</v>
      </c>
      <c r="S196" s="1" t="str">
        <f>VLOOKUP($Q196,'Menu and cost - Russia'!$B$3:$Q$29,MATCH(S$2,'Menu and cost - Russia'!$B$3:$Q$3,0),0)</f>
        <v>Blin E</v>
      </c>
      <c r="T196" s="5">
        <f>VLOOKUP($Q196,'Menu and cost - Russia'!$B$3:$Q$29,MATCH(T$2,'Menu and cost - Russia'!$B$3:$Q$3,0),0)*VLOOKUP(O196,US_City_COGS_Order_Composition[#All],MATCH("Coefficient for Price Calculation (comp. with Russia)",$A$2:$M$2,0))</f>
        <v>5.3333333333333339</v>
      </c>
      <c r="U196" s="5">
        <f t="array" ref="U196">SUMPRODUCT(W196:AA196,_xlfn._xlws.FILTER(US_City_COGS_Order_Composition[[#All],[Dairy Products]:[Pantry]],US_City_COGS_Order_Composition[[#All],[ID City]]=O196))*V196</f>
        <v>3.8276999999999992</v>
      </c>
      <c r="V196" s="37">
        <f>VLOOKUP($Q196,'Menu and cost - Russia'!$B$3:$Q$29,MATCH(V$2,'Menu and cost - Russia'!$B$3:$Q$3,0),0)</f>
        <v>0.3</v>
      </c>
      <c r="W196" s="7">
        <f>VLOOKUP($Q196,'Menu and cost - Russia'!$B$3:$Q$29,MATCH(W$2,'Menu and cost - Russia'!$B$3:$Q$3,0),0)</f>
        <v>0.2</v>
      </c>
      <c r="X196" s="7">
        <f>VLOOKUP($Q196,'Menu and cost - Russia'!$B$3:$Q$29,MATCH(X$2,'Menu and cost - Russia'!$B$3:$Q$3,0),0)</f>
        <v>0.6</v>
      </c>
      <c r="Y196" s="7">
        <f>VLOOKUP($Q196,'Menu and cost - Russia'!$B$3:$Q$29,MATCH(Y$2,'Menu and cost - Russia'!$B$3:$Q$3,0),0)</f>
        <v>0.05</v>
      </c>
      <c r="Z196" s="7">
        <f>VLOOKUP($Q196,'Menu and cost - Russia'!$B$3:$Q$29,MATCH(Z$2,'Menu and cost - Russia'!$B$3:$Q$3,0),0)</f>
        <v>0.05</v>
      </c>
      <c r="AA196" s="7">
        <f>VLOOKUP($Q196,'Menu and cost - Russia'!$B$3:$Q$29,MATCH(AA$2,'Menu and cost - Russia'!$B$3:$Q$3,0),0)</f>
        <v>0.1</v>
      </c>
      <c r="AB196" s="7">
        <f t="shared" si="11"/>
        <v>1.0000000000000002</v>
      </c>
      <c r="AC196" s="9">
        <f>VLOOKUP($Q196,'Menu and cost - Russia'!$B$3:$Q$29,MATCH(AC$2,'Menu and cost - Russia'!$B$3:$Q$3,0),0)</f>
        <v>10</v>
      </c>
      <c r="AD196" s="8">
        <f>VLOOKUP($Q196,'Menu and cost - Russia'!$B$3:$Q$29,MATCH(AD$2,'Menu and cost - Russia'!$B$3:$Q$3,0),0)</f>
        <v>6</v>
      </c>
      <c r="AE196" s="8">
        <f>VLOOKUP($Q196,'Menu and cost - Russia'!$B$3:$Q$29,MATCH(AE$2,'Menu and cost - Russia'!$B$3:$Q$3,0),0)</f>
        <v>0.1</v>
      </c>
      <c r="AF196" s="16">
        <f>T196-U196-AE196*VLOOKUP(O196,US_City_COGS_Order_Composition[#All],MATCH("Labor Costs",$A$2:$M$2,0),0)</f>
        <v>0.50563333333333471</v>
      </c>
      <c r="AG196" s="39">
        <f t="array" ref="AG196">IFERROR(INDEX(US_City_COGS_Order_Composition[[Appetizer]:[Beverages]],O196,MATCH(R196,$J$2:$M$2,0)),"")</f>
        <v>0.65</v>
      </c>
      <c r="AH196" s="6">
        <f t="shared" ref="AH196:AH221" si="12">IFERROR(AF196*AG196,"")</f>
        <v>0.32866166666666757</v>
      </c>
    </row>
    <row r="197" spans="15:34" x14ac:dyDescent="0.25">
      <c r="O197" s="22">
        <v>7</v>
      </c>
      <c r="P197" s="1" t="str">
        <f>VLOOKUP(O:O,US_City_COGS_Order_Composition[#All],2,FALSE)</f>
        <v>Birmingham</v>
      </c>
      <c r="Q197" s="23">
        <f t="shared" ref="Q197:Q260" si="13">IF(Q196+1&gt;26,1,Q196+1)</f>
        <v>13</v>
      </c>
      <c r="R197" s="1" t="str">
        <f>VLOOKUP($Q197,'Menu and cost - Russia'!$B$3:$Q$29,MATCH(R$2,'Menu and cost - Russia'!$B$3:$Q$3,0),0)</f>
        <v>Entry</v>
      </c>
      <c r="S197" s="1" t="str">
        <f>VLOOKUP($Q197,'Menu and cost - Russia'!$B$3:$Q$29,MATCH(S$2,'Menu and cost - Russia'!$B$3:$Q$3,0),0)</f>
        <v>Blin F</v>
      </c>
      <c r="T197" s="5">
        <f>VLOOKUP($Q197,'Menu and cost - Russia'!$B$3:$Q$29,MATCH(T$2,'Menu and cost - Russia'!$B$3:$Q$3,0),0)*VLOOKUP(O197,US_City_COGS_Order_Composition[#All],MATCH("Coefficient for Price Calculation (comp. with Russia)",$A$2:$M$2,0))</f>
        <v>5.3333333333333339</v>
      </c>
      <c r="U197" s="5">
        <f t="array" ref="U197">SUMPRODUCT(W197:AA197,_xlfn._xlws.FILTER(US_City_COGS_Order_Composition[[#All],[Dairy Products]:[Pantry]],US_City_COGS_Order_Composition[[#All],[ID City]]=O197))*V197</f>
        <v>3.8171999999999997</v>
      </c>
      <c r="V197" s="37">
        <f>VLOOKUP($Q197,'Menu and cost - Russia'!$B$3:$Q$29,MATCH(V$2,'Menu and cost - Russia'!$B$3:$Q$3,0),0)</f>
        <v>0.3</v>
      </c>
      <c r="W197" s="7">
        <f>VLOOKUP($Q197,'Menu and cost - Russia'!$B$3:$Q$29,MATCH(W$2,'Menu and cost - Russia'!$B$3:$Q$3,0),0)</f>
        <v>0.2</v>
      </c>
      <c r="X197" s="7">
        <f>VLOOKUP($Q197,'Menu and cost - Russia'!$B$3:$Q$29,MATCH(X$2,'Menu and cost - Russia'!$B$3:$Q$3,0),0)</f>
        <v>0.5</v>
      </c>
      <c r="Y197" s="7">
        <f>VLOOKUP($Q197,'Menu and cost - Russia'!$B$3:$Q$29,MATCH(Y$2,'Menu and cost - Russia'!$B$3:$Q$3,0),0)</f>
        <v>0.15</v>
      </c>
      <c r="Z197" s="7">
        <f>VLOOKUP($Q197,'Menu and cost - Russia'!$B$3:$Q$29,MATCH(Z$2,'Menu and cost - Russia'!$B$3:$Q$3,0),0)</f>
        <v>0.05</v>
      </c>
      <c r="AA197" s="7">
        <f>VLOOKUP($Q197,'Menu and cost - Russia'!$B$3:$Q$29,MATCH(AA$2,'Menu and cost - Russia'!$B$3:$Q$3,0),0)</f>
        <v>0.1</v>
      </c>
      <c r="AB197" s="7">
        <f t="shared" si="11"/>
        <v>1</v>
      </c>
      <c r="AC197" s="9">
        <f>VLOOKUP($Q197,'Menu and cost - Russia'!$B$3:$Q$29,MATCH(AC$2,'Menu and cost - Russia'!$B$3:$Q$3,0),0)</f>
        <v>10</v>
      </c>
      <c r="AD197" s="8">
        <f>VLOOKUP($Q197,'Menu and cost - Russia'!$B$3:$Q$29,MATCH(AD$2,'Menu and cost - Russia'!$B$3:$Q$3,0),0)</f>
        <v>6</v>
      </c>
      <c r="AE197" s="8">
        <f>VLOOKUP($Q197,'Menu and cost - Russia'!$B$3:$Q$29,MATCH(AE$2,'Menu and cost - Russia'!$B$3:$Q$3,0),0)</f>
        <v>0.1</v>
      </c>
      <c r="AF197" s="16">
        <f>T197-U197-AE197*VLOOKUP(O197,US_City_COGS_Order_Composition[#All],MATCH("Labor Costs",$A$2:$M$2,0),0)</f>
        <v>0.51613333333333422</v>
      </c>
      <c r="AG197" s="39">
        <f t="array" ref="AG197">IFERROR(INDEX(US_City_COGS_Order_Composition[[Appetizer]:[Beverages]],O197,MATCH(R197,$J$2:$M$2,0)),"")</f>
        <v>0.65</v>
      </c>
      <c r="AH197" s="6">
        <f t="shared" si="12"/>
        <v>0.33548666666666727</v>
      </c>
    </row>
    <row r="198" spans="15:34" x14ac:dyDescent="0.25">
      <c r="O198" s="22">
        <v>7</v>
      </c>
      <c r="P198" s="1" t="str">
        <f>VLOOKUP(O:O,US_City_COGS_Order_Composition[#All],2,FALSE)</f>
        <v>Birmingham</v>
      </c>
      <c r="Q198" s="23">
        <f t="shared" si="13"/>
        <v>14</v>
      </c>
      <c r="R198" s="1" t="str">
        <f>VLOOKUP($Q198,'Menu and cost - Russia'!$B$3:$Q$29,MATCH(R$2,'Menu and cost - Russia'!$B$3:$Q$3,0),0)</f>
        <v>Entry</v>
      </c>
      <c r="S198" s="1" t="str">
        <f>VLOOKUP($Q198,'Menu and cost - Russia'!$B$3:$Q$29,MATCH(S$2,'Menu and cost - Russia'!$B$3:$Q$3,0),0)</f>
        <v>Veggie Blin A</v>
      </c>
      <c r="T198" s="5">
        <f>VLOOKUP($Q198,'Menu and cost - Russia'!$B$3:$Q$29,MATCH(T$2,'Menu and cost - Russia'!$B$3:$Q$3,0),0)*VLOOKUP(O198,US_City_COGS_Order_Composition[#All],MATCH("Coefficient for Price Calculation (comp. with Russia)",$A$2:$M$2,0))</f>
        <v>4</v>
      </c>
      <c r="U198" s="5">
        <f t="array" ref="U198">SUMPRODUCT(W198:AA198,_xlfn._xlws.FILTER(US_City_COGS_Order_Composition[[#All],[Dairy Products]:[Pantry]],US_City_COGS_Order_Composition[[#All],[ID City]]=O198))*V198</f>
        <v>2.6062000000000003</v>
      </c>
      <c r="V198" s="37">
        <f>VLOOKUP($Q198,'Menu and cost - Russia'!$B$3:$Q$29,MATCH(V$2,'Menu and cost - Russia'!$B$3:$Q$3,0),0)</f>
        <v>0.2</v>
      </c>
      <c r="W198" s="7">
        <f>VLOOKUP($Q198,'Menu and cost - Russia'!$B$3:$Q$29,MATCH(W$2,'Menu and cost - Russia'!$B$3:$Q$3,0),0)</f>
        <v>0.1</v>
      </c>
      <c r="X198" s="7">
        <f>VLOOKUP($Q198,'Menu and cost - Russia'!$B$3:$Q$29,MATCH(X$2,'Menu and cost - Russia'!$B$3:$Q$3,0),0)</f>
        <v>0</v>
      </c>
      <c r="Y198" s="7">
        <f>VLOOKUP($Q198,'Menu and cost - Russia'!$B$3:$Q$29,MATCH(Y$2,'Menu and cost - Russia'!$B$3:$Q$3,0),0)</f>
        <v>0.75</v>
      </c>
      <c r="Z198" s="7">
        <f>VLOOKUP($Q198,'Menu and cost - Russia'!$B$3:$Q$29,MATCH(Z$2,'Menu and cost - Russia'!$B$3:$Q$3,0),0)</f>
        <v>0.05</v>
      </c>
      <c r="AA198" s="7">
        <f>VLOOKUP($Q198,'Menu and cost - Russia'!$B$3:$Q$29,MATCH(AA$2,'Menu and cost - Russia'!$B$3:$Q$3,0),0)</f>
        <v>0.1</v>
      </c>
      <c r="AB198" s="7">
        <f t="shared" si="11"/>
        <v>1</v>
      </c>
      <c r="AC198" s="9">
        <f>VLOOKUP($Q198,'Menu and cost - Russia'!$B$3:$Q$29,MATCH(AC$2,'Menu and cost - Russia'!$B$3:$Q$3,0),0)</f>
        <v>15</v>
      </c>
      <c r="AD198" s="8">
        <f>VLOOKUP($Q198,'Menu and cost - Russia'!$B$3:$Q$29,MATCH(AD$2,'Menu and cost - Russia'!$B$3:$Q$3,0),0)</f>
        <v>4</v>
      </c>
      <c r="AE198" s="8">
        <f>VLOOKUP($Q198,'Menu and cost - Russia'!$B$3:$Q$29,MATCH(AE$2,'Menu and cost - Russia'!$B$3:$Q$3,0),0)</f>
        <v>6.6666666666666666E-2</v>
      </c>
      <c r="AF198" s="16">
        <f>T198-U198-AE198*VLOOKUP(O198,US_City_COGS_Order_Composition[#All],MATCH("Labor Costs",$A$2:$M$2,0),0)</f>
        <v>0.72713333333333308</v>
      </c>
      <c r="AG198" s="39">
        <f t="array" ref="AG198">IFERROR(INDEX(US_City_COGS_Order_Composition[[Appetizer]:[Beverages]],O198,MATCH(R198,$J$2:$M$2,0)),"")</f>
        <v>0.65</v>
      </c>
      <c r="AH198" s="6">
        <f t="shared" si="12"/>
        <v>0.47263666666666654</v>
      </c>
    </row>
    <row r="199" spans="15:34" x14ac:dyDescent="0.25">
      <c r="O199" s="22">
        <v>7</v>
      </c>
      <c r="P199" s="1" t="str">
        <f>VLOOKUP(O:O,US_City_COGS_Order_Composition[#All],2,FALSE)</f>
        <v>Birmingham</v>
      </c>
      <c r="Q199" s="23">
        <f t="shared" si="13"/>
        <v>15</v>
      </c>
      <c r="R199" s="1" t="str">
        <f>VLOOKUP($Q199,'Menu and cost - Russia'!$B$3:$Q$29,MATCH(R$2,'Menu and cost - Russia'!$B$3:$Q$3,0),0)</f>
        <v>Entry</v>
      </c>
      <c r="S199" s="1" t="str">
        <f>VLOOKUP($Q199,'Menu and cost - Russia'!$B$3:$Q$29,MATCH(S$2,'Menu and cost - Russia'!$B$3:$Q$3,0),0)</f>
        <v>Fruit Blin B</v>
      </c>
      <c r="T199" s="5">
        <f>VLOOKUP($Q199,'Menu and cost - Russia'!$B$3:$Q$29,MATCH(T$2,'Menu and cost - Russia'!$B$3:$Q$3,0),0)*VLOOKUP(O199,US_City_COGS_Order_Composition[#All],MATCH("Coefficient for Price Calculation (comp. with Russia)",$A$2:$M$2,0))</f>
        <v>4</v>
      </c>
      <c r="U199" s="5">
        <f t="array" ref="U199">SUMPRODUCT(W199:AA199,_xlfn._xlws.FILTER(US_City_COGS_Order_Composition[[#All],[Dairy Products]:[Pantry]],US_City_COGS_Order_Composition[[#All],[ID City]]=O199))*V199</f>
        <v>2.5098000000000003</v>
      </c>
      <c r="V199" s="37">
        <f>VLOOKUP($Q199,'Menu and cost - Russia'!$B$3:$Q$29,MATCH(V$2,'Menu and cost - Russia'!$B$3:$Q$3,0),0)</f>
        <v>0.2</v>
      </c>
      <c r="W199" s="7">
        <f>VLOOKUP($Q199,'Menu and cost - Russia'!$B$3:$Q$29,MATCH(W$2,'Menu and cost - Russia'!$B$3:$Q$3,0),0)</f>
        <v>0.2</v>
      </c>
      <c r="X199" s="7">
        <f>VLOOKUP($Q199,'Menu and cost - Russia'!$B$3:$Q$29,MATCH(X$2,'Menu and cost - Russia'!$B$3:$Q$3,0),0)</f>
        <v>0</v>
      </c>
      <c r="Y199" s="7">
        <f>VLOOKUP($Q199,'Menu and cost - Russia'!$B$3:$Q$29,MATCH(Y$2,'Menu and cost - Russia'!$B$3:$Q$3,0),0)</f>
        <v>0.65</v>
      </c>
      <c r="Z199" s="7">
        <f>VLOOKUP($Q199,'Menu and cost - Russia'!$B$3:$Q$29,MATCH(Z$2,'Menu and cost - Russia'!$B$3:$Q$3,0),0)</f>
        <v>0.05</v>
      </c>
      <c r="AA199" s="7">
        <f>VLOOKUP($Q199,'Menu and cost - Russia'!$B$3:$Q$29,MATCH(AA$2,'Menu and cost - Russia'!$B$3:$Q$3,0),0)</f>
        <v>0.1</v>
      </c>
      <c r="AB199" s="7">
        <f t="shared" si="11"/>
        <v>1.0000000000000002</v>
      </c>
      <c r="AC199" s="9">
        <f>VLOOKUP($Q199,'Menu and cost - Russia'!$B$3:$Q$29,MATCH(AC$2,'Menu and cost - Russia'!$B$3:$Q$3,0),0)</f>
        <v>15</v>
      </c>
      <c r="AD199" s="8">
        <f>VLOOKUP($Q199,'Menu and cost - Russia'!$B$3:$Q$29,MATCH(AD$2,'Menu and cost - Russia'!$B$3:$Q$3,0),0)</f>
        <v>4</v>
      </c>
      <c r="AE199" s="8">
        <f>VLOOKUP($Q199,'Menu and cost - Russia'!$B$3:$Q$29,MATCH(AE$2,'Menu and cost - Russia'!$B$3:$Q$3,0),0)</f>
        <v>6.6666666666666666E-2</v>
      </c>
      <c r="AF199" s="16">
        <f>T199-U199-AE199*VLOOKUP(O199,US_City_COGS_Order_Composition[#All],MATCH("Labor Costs",$A$2:$M$2,0),0)</f>
        <v>0.82353333333333312</v>
      </c>
      <c r="AG199" s="39">
        <f t="array" ref="AG199">IFERROR(INDEX(US_City_COGS_Order_Composition[[Appetizer]:[Beverages]],O199,MATCH(R199,$J$2:$M$2,0)),"")</f>
        <v>0.65</v>
      </c>
      <c r="AH199" s="6">
        <f t="shared" si="12"/>
        <v>0.53529666666666653</v>
      </c>
    </row>
    <row r="200" spans="15:34" x14ac:dyDescent="0.25">
      <c r="O200" s="22">
        <v>7</v>
      </c>
      <c r="P200" s="1" t="str">
        <f>VLOOKUP(O:O,US_City_COGS_Order_Composition[#All],2,FALSE)</f>
        <v>Birmingham</v>
      </c>
      <c r="Q200" s="23">
        <f t="shared" si="13"/>
        <v>16</v>
      </c>
      <c r="R200" s="1" t="str">
        <f>VLOOKUP($Q200,'Menu and cost - Russia'!$B$3:$Q$29,MATCH(R$2,'Menu and cost - Russia'!$B$3:$Q$3,0),0)</f>
        <v>Entry</v>
      </c>
      <c r="S200" s="1" t="str">
        <f>VLOOKUP($Q200,'Menu and cost - Russia'!$B$3:$Q$29,MATCH(S$2,'Menu and cost - Russia'!$B$3:$Q$3,0),0)</f>
        <v>Entry A</v>
      </c>
      <c r="T200" s="5">
        <f>VLOOKUP($Q200,'Menu and cost - Russia'!$B$3:$Q$29,MATCH(T$2,'Menu and cost - Russia'!$B$3:$Q$3,0),0)*VLOOKUP(O200,US_City_COGS_Order_Composition[#All],MATCH("Coefficient for Price Calculation (comp. with Russia)",$A$2:$M$2,0))</f>
        <v>6.6666666666666679</v>
      </c>
      <c r="U200" s="5">
        <f t="array" ref="U200">SUMPRODUCT(W200:AA200,_xlfn._xlws.FILTER(US_City_COGS_Order_Composition[[#All],[Dairy Products]:[Pantry]],US_City_COGS_Order_Composition[[#All],[ID City]]=O200))*V200</f>
        <v>3.8084999999999996</v>
      </c>
      <c r="V200" s="37">
        <f>VLOOKUP($Q200,'Menu and cost - Russia'!$B$3:$Q$29,MATCH(V$2,'Menu and cost - Russia'!$B$3:$Q$3,0),0)</f>
        <v>0.3</v>
      </c>
      <c r="W200" s="7">
        <f>VLOOKUP($Q200,'Menu and cost - Russia'!$B$3:$Q$29,MATCH(W$2,'Menu and cost - Russia'!$B$3:$Q$3,0),0)</f>
        <v>0</v>
      </c>
      <c r="X200" s="7">
        <f>VLOOKUP($Q200,'Menu and cost - Russia'!$B$3:$Q$29,MATCH(X$2,'Menu and cost - Russia'!$B$3:$Q$3,0),0)</f>
        <v>0.5</v>
      </c>
      <c r="Y200" s="7">
        <f>VLOOKUP($Q200,'Menu and cost - Russia'!$B$3:$Q$29,MATCH(Y$2,'Menu and cost - Russia'!$B$3:$Q$3,0),0)</f>
        <v>0.2</v>
      </c>
      <c r="Z200" s="7">
        <f>VLOOKUP($Q200,'Menu and cost - Russia'!$B$3:$Q$29,MATCH(Z$2,'Menu and cost - Russia'!$B$3:$Q$3,0),0)</f>
        <v>0</v>
      </c>
      <c r="AA200" s="7">
        <f>VLOOKUP($Q200,'Menu and cost - Russia'!$B$3:$Q$29,MATCH(AA$2,'Menu and cost - Russia'!$B$3:$Q$3,0),0)</f>
        <v>0.3</v>
      </c>
      <c r="AB200" s="7">
        <f t="shared" si="11"/>
        <v>1</v>
      </c>
      <c r="AC200" s="9">
        <f>VLOOKUP($Q200,'Menu and cost - Russia'!$B$3:$Q$29,MATCH(AC$2,'Menu and cost - Russia'!$B$3:$Q$3,0),0)</f>
        <v>10</v>
      </c>
      <c r="AD200" s="8">
        <f>VLOOKUP($Q200,'Menu and cost - Russia'!$B$3:$Q$29,MATCH(AD$2,'Menu and cost - Russia'!$B$3:$Q$3,0),0)</f>
        <v>6</v>
      </c>
      <c r="AE200" s="8">
        <f>VLOOKUP($Q200,'Menu and cost - Russia'!$B$3:$Q$29,MATCH(AE$2,'Menu and cost - Russia'!$B$3:$Q$3,0),0)</f>
        <v>0.1</v>
      </c>
      <c r="AF200" s="16">
        <f>T200-U200-AE200*VLOOKUP(O200,US_City_COGS_Order_Composition[#All],MATCH("Labor Costs",$A$2:$M$2,0),0)</f>
        <v>1.8581666666666683</v>
      </c>
      <c r="AG200" s="39">
        <f t="array" ref="AG200">IFERROR(INDEX(US_City_COGS_Order_Composition[[Appetizer]:[Beverages]],O200,MATCH(R200,$J$2:$M$2,0)),"")</f>
        <v>0.65</v>
      </c>
      <c r="AH200" s="6">
        <f t="shared" si="12"/>
        <v>1.2078083333333345</v>
      </c>
    </row>
    <row r="201" spans="15:34" x14ac:dyDescent="0.25">
      <c r="O201" s="22">
        <v>7</v>
      </c>
      <c r="P201" s="1" t="str">
        <f>VLOOKUP(O:O,US_City_COGS_Order_Composition[#All],2,FALSE)</f>
        <v>Birmingham</v>
      </c>
      <c r="Q201" s="23">
        <f t="shared" si="13"/>
        <v>17</v>
      </c>
      <c r="R201" s="1" t="str">
        <f>VLOOKUP($Q201,'Menu and cost - Russia'!$B$3:$Q$29,MATCH(R$2,'Menu and cost - Russia'!$B$3:$Q$3,0),0)</f>
        <v>Entry</v>
      </c>
      <c r="S201" s="1" t="str">
        <f>VLOOKUP($Q201,'Menu and cost - Russia'!$B$3:$Q$29,MATCH(S$2,'Menu and cost - Russia'!$B$3:$Q$3,0),0)</f>
        <v>Entry B</v>
      </c>
      <c r="T201" s="5">
        <f>VLOOKUP($Q201,'Menu and cost - Russia'!$B$3:$Q$29,MATCH(T$2,'Menu and cost - Russia'!$B$3:$Q$3,0),0)*VLOOKUP(O201,US_City_COGS_Order_Composition[#All],MATCH("Coefficient for Price Calculation (comp. with Russia)",$A$2:$M$2,0))</f>
        <v>6.6666666666666679</v>
      </c>
      <c r="U201" s="5">
        <f t="array" ref="U201">SUMPRODUCT(W201:AA201,_xlfn._xlws.FILTER(US_City_COGS_Order_Composition[[#All],[Dairy Products]:[Pantry]],US_City_COGS_Order_Composition[[#All],[ID City]]=O201))*V201</f>
        <v>3.8558999999999997</v>
      </c>
      <c r="V201" s="37">
        <f>VLOOKUP($Q201,'Menu and cost - Russia'!$B$3:$Q$29,MATCH(V$2,'Menu and cost - Russia'!$B$3:$Q$3,0),0)</f>
        <v>0.3</v>
      </c>
      <c r="W201" s="7">
        <f>VLOOKUP($Q201,'Menu and cost - Russia'!$B$3:$Q$29,MATCH(W$2,'Menu and cost - Russia'!$B$3:$Q$3,0),0)</f>
        <v>0.1</v>
      </c>
      <c r="X201" s="7">
        <f>VLOOKUP($Q201,'Menu and cost - Russia'!$B$3:$Q$29,MATCH(X$2,'Menu and cost - Russia'!$B$3:$Q$3,0),0)</f>
        <v>0.5</v>
      </c>
      <c r="Y201" s="7">
        <f>VLOOKUP($Q201,'Menu and cost - Russia'!$B$3:$Q$29,MATCH(Y$2,'Menu and cost - Russia'!$B$3:$Q$3,0),0)</f>
        <v>0.2</v>
      </c>
      <c r="Z201" s="7">
        <f>VLOOKUP($Q201,'Menu and cost - Russia'!$B$3:$Q$29,MATCH(Z$2,'Menu and cost - Russia'!$B$3:$Q$3,0),0)</f>
        <v>0</v>
      </c>
      <c r="AA201" s="7">
        <f>VLOOKUP($Q201,'Menu and cost - Russia'!$B$3:$Q$29,MATCH(AA$2,'Menu and cost - Russia'!$B$3:$Q$3,0),0)</f>
        <v>0.2</v>
      </c>
      <c r="AB201" s="7">
        <f t="shared" si="11"/>
        <v>1</v>
      </c>
      <c r="AC201" s="9">
        <f>VLOOKUP($Q201,'Menu and cost - Russia'!$B$3:$Q$29,MATCH(AC$2,'Menu and cost - Russia'!$B$3:$Q$3,0),0)</f>
        <v>10</v>
      </c>
      <c r="AD201" s="8">
        <f>VLOOKUP($Q201,'Menu and cost - Russia'!$B$3:$Q$29,MATCH(AD$2,'Menu and cost - Russia'!$B$3:$Q$3,0),0)</f>
        <v>6</v>
      </c>
      <c r="AE201" s="8">
        <f>VLOOKUP($Q201,'Menu and cost - Russia'!$B$3:$Q$29,MATCH(AE$2,'Menu and cost - Russia'!$B$3:$Q$3,0),0)</f>
        <v>0.1</v>
      </c>
      <c r="AF201" s="16">
        <f>T201-U201-AE201*VLOOKUP(O201,US_City_COGS_Order_Composition[#All],MATCH("Labor Costs",$A$2:$M$2,0),0)</f>
        <v>1.8107666666666682</v>
      </c>
      <c r="AG201" s="39">
        <f t="array" ref="AG201">IFERROR(INDEX(US_City_COGS_Order_Composition[[Appetizer]:[Beverages]],O201,MATCH(R201,$J$2:$M$2,0)),"")</f>
        <v>0.65</v>
      </c>
      <c r="AH201" s="6">
        <f t="shared" si="12"/>
        <v>1.1769983333333343</v>
      </c>
    </row>
    <row r="202" spans="15:34" x14ac:dyDescent="0.25">
      <c r="O202" s="22">
        <v>7</v>
      </c>
      <c r="P202" s="1" t="str">
        <f>VLOOKUP(O:O,US_City_COGS_Order_Composition[#All],2,FALSE)</f>
        <v>Birmingham</v>
      </c>
      <c r="Q202" s="23">
        <f t="shared" si="13"/>
        <v>18</v>
      </c>
      <c r="R202" s="1" t="str">
        <f>VLOOKUP($Q202,'Menu and cost - Russia'!$B$3:$Q$29,MATCH(R$2,'Menu and cost - Russia'!$B$3:$Q$3,0),0)</f>
        <v>Dessert</v>
      </c>
      <c r="S202" s="1" t="str">
        <f>VLOOKUP($Q202,'Menu and cost - Russia'!$B$3:$Q$29,MATCH(S$2,'Menu and cost - Russia'!$B$3:$Q$3,0),0)</f>
        <v>Cake A</v>
      </c>
      <c r="T202" s="5">
        <f>VLOOKUP($Q202,'Menu and cost - Russia'!$B$3:$Q$29,MATCH(T$2,'Menu and cost - Russia'!$B$3:$Q$3,0),0)*VLOOKUP(O202,US_City_COGS_Order_Composition[#All],MATCH("Coefficient for Price Calculation (comp. with Russia)",$A$2:$M$2,0))</f>
        <v>4</v>
      </c>
      <c r="U202" s="5">
        <f t="array" ref="U202">SUMPRODUCT(W202:AA202,_xlfn._xlws.FILTER(US_City_COGS_Order_Composition[[#All],[Dairy Products]:[Pantry]],US_City_COGS_Order_Composition[[#All],[ID City]]=O202))*V202</f>
        <v>1.7333999999999998</v>
      </c>
      <c r="V202" s="37">
        <f>VLOOKUP($Q202,'Menu and cost - Russia'!$B$3:$Q$29,MATCH(V$2,'Menu and cost - Russia'!$B$3:$Q$3,0),0)</f>
        <v>0.15</v>
      </c>
      <c r="W202" s="7">
        <f>VLOOKUP($Q202,'Menu and cost - Russia'!$B$3:$Q$29,MATCH(W$2,'Menu and cost - Russia'!$B$3:$Q$3,0),0)</f>
        <v>0.2</v>
      </c>
      <c r="X202" s="7">
        <f>VLOOKUP($Q202,'Menu and cost - Russia'!$B$3:$Q$29,MATCH(X$2,'Menu and cost - Russia'!$B$3:$Q$3,0),0)</f>
        <v>0</v>
      </c>
      <c r="Y202" s="7">
        <f>VLOOKUP($Q202,'Menu and cost - Russia'!$B$3:$Q$29,MATCH(Y$2,'Menu and cost - Russia'!$B$3:$Q$3,0),0)</f>
        <v>0.5</v>
      </c>
      <c r="Z202" s="7">
        <f>VLOOKUP($Q202,'Menu and cost - Russia'!$B$3:$Q$29,MATCH(Z$2,'Menu and cost - Russia'!$B$3:$Q$3,0),0)</f>
        <v>0</v>
      </c>
      <c r="AA202" s="7">
        <f>VLOOKUP($Q202,'Menu and cost - Russia'!$B$3:$Q$29,MATCH(AA$2,'Menu and cost - Russia'!$B$3:$Q$3,0),0)</f>
        <v>0.3</v>
      </c>
      <c r="AB202" s="7">
        <f t="shared" si="11"/>
        <v>1</v>
      </c>
      <c r="AC202" s="9">
        <f>VLOOKUP($Q202,'Menu and cost - Russia'!$B$3:$Q$29,MATCH(AC$2,'Menu and cost - Russia'!$B$3:$Q$3,0),0)</f>
        <v>20</v>
      </c>
      <c r="AD202" s="8">
        <f>VLOOKUP($Q202,'Menu and cost - Russia'!$B$3:$Q$29,MATCH(AD$2,'Menu and cost - Russia'!$B$3:$Q$3,0),0)</f>
        <v>3</v>
      </c>
      <c r="AE202" s="8">
        <f>VLOOKUP($Q202,'Menu and cost - Russia'!$B$3:$Q$29,MATCH(AE$2,'Menu and cost - Russia'!$B$3:$Q$3,0),0)</f>
        <v>0.05</v>
      </c>
      <c r="AF202" s="16">
        <f>T202-U202-AE202*VLOOKUP(O202,US_City_COGS_Order_Composition[#All],MATCH("Labor Costs",$A$2:$M$2,0),0)</f>
        <v>1.7666000000000004</v>
      </c>
      <c r="AG202" s="39">
        <f t="array" ref="AG202">IFERROR(INDEX(US_City_COGS_Order_Composition[[Appetizer]:[Beverages]],O202,MATCH(R202,$J$2:$M$2,0)),"")</f>
        <v>0.45</v>
      </c>
      <c r="AH202" s="6">
        <f t="shared" si="12"/>
        <v>0.79497000000000018</v>
      </c>
    </row>
    <row r="203" spans="15:34" x14ac:dyDescent="0.25">
      <c r="O203" s="22">
        <v>7</v>
      </c>
      <c r="P203" s="1" t="str">
        <f>VLOOKUP(O:O,US_City_COGS_Order_Composition[#All],2,FALSE)</f>
        <v>Birmingham</v>
      </c>
      <c r="Q203" s="23">
        <f t="shared" si="13"/>
        <v>19</v>
      </c>
      <c r="R203" s="1" t="str">
        <f>VLOOKUP($Q203,'Menu and cost - Russia'!$B$3:$Q$29,MATCH(R$2,'Menu and cost - Russia'!$B$3:$Q$3,0),0)</f>
        <v>Dessert</v>
      </c>
      <c r="S203" s="1" t="str">
        <f>VLOOKUP($Q203,'Menu and cost - Russia'!$B$3:$Q$29,MATCH(S$2,'Menu and cost - Russia'!$B$3:$Q$3,0),0)</f>
        <v>Cake B</v>
      </c>
      <c r="T203" s="5">
        <f>VLOOKUP($Q203,'Menu and cost - Russia'!$B$3:$Q$29,MATCH(T$2,'Menu and cost - Russia'!$B$3:$Q$3,0),0)*VLOOKUP(O203,US_City_COGS_Order_Composition[#All],MATCH("Coefficient for Price Calculation (comp. with Russia)",$A$2:$M$2,0))</f>
        <v>4</v>
      </c>
      <c r="U203" s="5">
        <f t="array" ref="U203">SUMPRODUCT(W203:AA203,_xlfn._xlws.FILTER(US_City_COGS_Order_Composition[[#All],[Dairy Products]:[Pantry]],US_City_COGS_Order_Composition[[#All],[ID City]]=O203))*V203</f>
        <v>1.7333999999999998</v>
      </c>
      <c r="V203" s="37">
        <f>VLOOKUP($Q203,'Menu and cost - Russia'!$B$3:$Q$29,MATCH(V$2,'Menu and cost - Russia'!$B$3:$Q$3,0),0)</f>
        <v>0.15</v>
      </c>
      <c r="W203" s="7">
        <f>VLOOKUP($Q203,'Menu and cost - Russia'!$B$3:$Q$29,MATCH(W$2,'Menu and cost - Russia'!$B$3:$Q$3,0),0)</f>
        <v>0.2</v>
      </c>
      <c r="X203" s="7">
        <f>VLOOKUP($Q203,'Menu and cost - Russia'!$B$3:$Q$29,MATCH(X$2,'Menu and cost - Russia'!$B$3:$Q$3,0),0)</f>
        <v>0</v>
      </c>
      <c r="Y203" s="7">
        <f>VLOOKUP($Q203,'Menu and cost - Russia'!$B$3:$Q$29,MATCH(Y$2,'Menu and cost - Russia'!$B$3:$Q$3,0),0)</f>
        <v>0.5</v>
      </c>
      <c r="Z203" s="7">
        <f>VLOOKUP($Q203,'Menu and cost - Russia'!$B$3:$Q$29,MATCH(Z$2,'Menu and cost - Russia'!$B$3:$Q$3,0),0)</f>
        <v>0</v>
      </c>
      <c r="AA203" s="7">
        <f>VLOOKUP($Q203,'Menu and cost - Russia'!$B$3:$Q$29,MATCH(AA$2,'Menu and cost - Russia'!$B$3:$Q$3,0),0)</f>
        <v>0.3</v>
      </c>
      <c r="AB203" s="7">
        <f t="shared" si="11"/>
        <v>1</v>
      </c>
      <c r="AC203" s="9">
        <f>VLOOKUP($Q203,'Menu and cost - Russia'!$B$3:$Q$29,MATCH(AC$2,'Menu and cost - Russia'!$B$3:$Q$3,0),0)</f>
        <v>20</v>
      </c>
      <c r="AD203" s="8">
        <f>VLOOKUP($Q203,'Menu and cost - Russia'!$B$3:$Q$29,MATCH(AD$2,'Menu and cost - Russia'!$B$3:$Q$3,0),0)</f>
        <v>3</v>
      </c>
      <c r="AE203" s="8">
        <f>VLOOKUP($Q203,'Menu and cost - Russia'!$B$3:$Q$29,MATCH(AE$2,'Menu and cost - Russia'!$B$3:$Q$3,0),0)</f>
        <v>0.05</v>
      </c>
      <c r="AF203" s="16">
        <f>T203-U203-AE203*VLOOKUP(O203,US_City_COGS_Order_Composition[#All],MATCH("Labor Costs",$A$2:$M$2,0),0)</f>
        <v>1.7666000000000004</v>
      </c>
      <c r="AG203" s="39">
        <f t="array" ref="AG203">IFERROR(INDEX(US_City_COGS_Order_Composition[[Appetizer]:[Beverages]],O203,MATCH(R203,$J$2:$M$2,0)),"")</f>
        <v>0.45</v>
      </c>
      <c r="AH203" s="6">
        <f t="shared" si="12"/>
        <v>0.79497000000000018</v>
      </c>
    </row>
    <row r="204" spans="15:34" x14ac:dyDescent="0.25">
      <c r="O204" s="22">
        <v>7</v>
      </c>
      <c r="P204" s="1" t="str">
        <f>VLOOKUP(O:O,US_City_COGS_Order_Composition[#All],2,FALSE)</f>
        <v>Birmingham</v>
      </c>
      <c r="Q204" s="23">
        <f t="shared" si="13"/>
        <v>20</v>
      </c>
      <c r="R204" s="1" t="str">
        <f>VLOOKUP($Q204,'Menu and cost - Russia'!$B$3:$Q$29,MATCH(R$2,'Menu and cost - Russia'!$B$3:$Q$3,0),0)</f>
        <v>Dessert</v>
      </c>
      <c r="S204" s="1" t="str">
        <f>VLOOKUP($Q204,'Menu and cost - Russia'!$B$3:$Q$29,MATCH(S$2,'Menu and cost - Russia'!$B$3:$Q$3,0),0)</f>
        <v>Candy A</v>
      </c>
      <c r="T204" s="5">
        <f>VLOOKUP($Q204,'Menu and cost - Russia'!$B$3:$Q$29,MATCH(T$2,'Menu and cost - Russia'!$B$3:$Q$3,0),0)*VLOOKUP(O204,US_City_COGS_Order_Composition[#All],MATCH("Coefficient for Price Calculation (comp. with Russia)",$A$2:$M$2,0))</f>
        <v>2</v>
      </c>
      <c r="U204" s="5">
        <f t="array" ref="U204">SUMPRODUCT(W204:AA204,_xlfn._xlws.FILTER(US_City_COGS_Order_Composition[[#All],[Dairy Products]:[Pantry]],US_City_COGS_Order_Composition[[#All],[ID City]]=O204))*V204</f>
        <v>1.1556</v>
      </c>
      <c r="V204" s="37">
        <f>VLOOKUP($Q204,'Menu and cost - Russia'!$B$3:$Q$29,MATCH(V$2,'Menu and cost - Russia'!$B$3:$Q$3,0),0)</f>
        <v>0.1</v>
      </c>
      <c r="W204" s="7">
        <f>VLOOKUP($Q204,'Menu and cost - Russia'!$B$3:$Q$29,MATCH(W$2,'Menu and cost - Russia'!$B$3:$Q$3,0),0)</f>
        <v>0.2</v>
      </c>
      <c r="X204" s="7">
        <f>VLOOKUP($Q204,'Menu and cost - Russia'!$B$3:$Q$29,MATCH(X$2,'Menu and cost - Russia'!$B$3:$Q$3,0),0)</f>
        <v>0</v>
      </c>
      <c r="Y204" s="7">
        <f>VLOOKUP($Q204,'Menu and cost - Russia'!$B$3:$Q$29,MATCH(Y$2,'Menu and cost - Russia'!$B$3:$Q$3,0),0)</f>
        <v>0.5</v>
      </c>
      <c r="Z204" s="7">
        <f>VLOOKUP($Q204,'Menu and cost - Russia'!$B$3:$Q$29,MATCH(Z$2,'Menu and cost - Russia'!$B$3:$Q$3,0),0)</f>
        <v>0</v>
      </c>
      <c r="AA204" s="7">
        <f>VLOOKUP($Q204,'Menu and cost - Russia'!$B$3:$Q$29,MATCH(AA$2,'Menu and cost - Russia'!$B$3:$Q$3,0),0)</f>
        <v>0.3</v>
      </c>
      <c r="AB204" s="7">
        <f t="shared" si="11"/>
        <v>1</v>
      </c>
      <c r="AC204" s="9">
        <f>VLOOKUP($Q204,'Menu and cost - Russia'!$B$3:$Q$29,MATCH(AC$2,'Menu and cost - Russia'!$B$3:$Q$3,0),0)</f>
        <v>60</v>
      </c>
      <c r="AD204" s="8">
        <f>VLOOKUP($Q204,'Menu and cost - Russia'!$B$3:$Q$29,MATCH(AD$2,'Menu and cost - Russia'!$B$3:$Q$3,0),0)</f>
        <v>1</v>
      </c>
      <c r="AE204" s="8">
        <f>VLOOKUP($Q204,'Menu and cost - Russia'!$B$3:$Q$29,MATCH(AE$2,'Menu and cost - Russia'!$B$3:$Q$3,0),0)</f>
        <v>1.6666666666666666E-2</v>
      </c>
      <c r="AF204" s="16">
        <f>T204-U204-AE204*VLOOKUP(O204,US_City_COGS_Order_Composition[#All],MATCH("Labor Costs",$A$2:$M$2,0),0)</f>
        <v>0.67773333333333341</v>
      </c>
      <c r="AG204" s="39">
        <f t="array" ref="AG204">IFERROR(INDEX(US_City_COGS_Order_Composition[[Appetizer]:[Beverages]],O204,MATCH(R204,$J$2:$M$2,0)),"")</f>
        <v>0.45</v>
      </c>
      <c r="AH204" s="6">
        <f t="shared" si="12"/>
        <v>0.30498000000000003</v>
      </c>
    </row>
    <row r="205" spans="15:34" x14ac:dyDescent="0.25">
      <c r="O205" s="22">
        <v>7</v>
      </c>
      <c r="P205" s="1" t="str">
        <f>VLOOKUP(O:O,US_City_COGS_Order_Composition[#All],2,FALSE)</f>
        <v>Birmingham</v>
      </c>
      <c r="Q205" s="23">
        <f t="shared" si="13"/>
        <v>21</v>
      </c>
      <c r="R205" s="1" t="str">
        <f>VLOOKUP($Q205,'Menu and cost - Russia'!$B$3:$Q$29,MATCH(R$2,'Menu and cost - Russia'!$B$3:$Q$3,0),0)</f>
        <v>Beverages</v>
      </c>
      <c r="S205" s="1" t="str">
        <f>VLOOKUP($Q205,'Menu and cost - Russia'!$B$3:$Q$29,MATCH(S$2,'Menu and cost - Russia'!$B$3:$Q$3,0),0)</f>
        <v>Cold Drink A</v>
      </c>
      <c r="T205" s="5">
        <f>VLOOKUP($Q205,'Menu and cost - Russia'!$B$3:$Q$29,MATCH(T$2,'Menu and cost - Russia'!$B$3:$Q$3,0),0)*VLOOKUP(O205,US_City_COGS_Order_Composition[#All],MATCH("Coefficient for Price Calculation (comp. with Russia)",$A$2:$M$2,0))</f>
        <v>2</v>
      </c>
      <c r="U205" s="5">
        <f t="array" ref="U205">SUMPRODUCT(W205:AA205,_xlfn._xlws.FILTER(US_City_COGS_Order_Composition[[#All],[Dairy Products]:[Pantry]],US_City_COGS_Order_Composition[[#All],[ID City]]=O205))*V205</f>
        <v>1.74</v>
      </c>
      <c r="V205" s="37">
        <f>VLOOKUP($Q205,'Menu and cost - Russia'!$B$3:$Q$29,MATCH(V$2,'Menu and cost - Russia'!$B$3:$Q$3,0),0)</f>
        <v>0.2</v>
      </c>
      <c r="W205" s="7">
        <f>VLOOKUP($Q205,'Menu and cost - Russia'!$B$3:$Q$29,MATCH(W$2,'Menu and cost - Russia'!$B$3:$Q$3,0),0)</f>
        <v>0</v>
      </c>
      <c r="X205" s="7">
        <f>VLOOKUP($Q205,'Menu and cost - Russia'!$B$3:$Q$29,MATCH(X$2,'Menu and cost - Russia'!$B$3:$Q$3,0),0)</f>
        <v>0</v>
      </c>
      <c r="Y205" s="7">
        <f>VLOOKUP($Q205,'Menu and cost - Russia'!$B$3:$Q$29,MATCH(Y$2,'Menu and cost - Russia'!$B$3:$Q$3,0),0)</f>
        <v>0</v>
      </c>
      <c r="Z205" s="7">
        <f>VLOOKUP($Q205,'Menu and cost - Russia'!$B$3:$Q$29,MATCH(Z$2,'Menu and cost - Russia'!$B$3:$Q$3,0),0)</f>
        <v>1</v>
      </c>
      <c r="AA205" s="7">
        <f>VLOOKUP($Q205,'Menu and cost - Russia'!$B$3:$Q$29,MATCH(AA$2,'Menu and cost - Russia'!$B$3:$Q$3,0),0)</f>
        <v>0</v>
      </c>
      <c r="AB205" s="7">
        <f t="shared" si="11"/>
        <v>1</v>
      </c>
      <c r="AC205" s="9">
        <f>VLOOKUP($Q205,'Menu and cost - Russia'!$B$3:$Q$29,MATCH(AC$2,'Menu and cost - Russia'!$B$3:$Q$3,0),0)</f>
        <v>120</v>
      </c>
      <c r="AD205" s="8">
        <f>VLOOKUP($Q205,'Menu and cost - Russia'!$B$3:$Q$29,MATCH(AD$2,'Menu and cost - Russia'!$B$3:$Q$3,0),0)</f>
        <v>0.5</v>
      </c>
      <c r="AE205" s="8">
        <f>VLOOKUP($Q205,'Menu and cost - Russia'!$B$3:$Q$29,MATCH(AE$2,'Menu and cost - Russia'!$B$3:$Q$3,0),0)</f>
        <v>8.3333333333333332E-3</v>
      </c>
      <c r="AF205" s="16">
        <f>T205-U205-AE205*VLOOKUP(O205,US_City_COGS_Order_Composition[#All],MATCH("Labor Costs",$A$2:$M$2,0),0)</f>
        <v>0.17666666666666669</v>
      </c>
      <c r="AG205" s="39">
        <f t="array" ref="AG205">IFERROR(INDEX(US_City_COGS_Order_Composition[[Appetizer]:[Beverages]],O205,MATCH(R205,$J$2:$M$2,0)),"")</f>
        <v>0.75</v>
      </c>
      <c r="AH205" s="6">
        <f t="shared" si="12"/>
        <v>0.13250000000000001</v>
      </c>
    </row>
    <row r="206" spans="15:34" x14ac:dyDescent="0.25">
      <c r="O206" s="22">
        <v>7</v>
      </c>
      <c r="P206" s="1" t="str">
        <f>VLOOKUP(O:O,US_City_COGS_Order_Composition[#All],2,FALSE)</f>
        <v>Birmingham</v>
      </c>
      <c r="Q206" s="23">
        <f t="shared" si="13"/>
        <v>22</v>
      </c>
      <c r="R206" s="1" t="str">
        <f>VLOOKUP($Q206,'Menu and cost - Russia'!$B$3:$Q$29,MATCH(R$2,'Menu and cost - Russia'!$B$3:$Q$3,0),0)</f>
        <v>Beverages</v>
      </c>
      <c r="S206" s="1" t="str">
        <f>VLOOKUP($Q206,'Menu and cost - Russia'!$B$3:$Q$29,MATCH(S$2,'Menu and cost - Russia'!$B$3:$Q$3,0),0)</f>
        <v>Cold Drink B</v>
      </c>
      <c r="T206" s="5">
        <f>VLOOKUP($Q206,'Menu and cost - Russia'!$B$3:$Q$29,MATCH(T$2,'Menu and cost - Russia'!$B$3:$Q$3,0),0)*VLOOKUP(O206,US_City_COGS_Order_Composition[#All],MATCH("Coefficient for Price Calculation (comp. with Russia)",$A$2:$M$2,0))</f>
        <v>2</v>
      </c>
      <c r="U206" s="5">
        <f t="array" ref="U206">SUMPRODUCT(W206:AA206,_xlfn._xlws.FILTER(US_City_COGS_Order_Composition[[#All],[Dairy Products]:[Pantry]],US_City_COGS_Order_Composition[[#All],[ID City]]=O206))*V206</f>
        <v>1.74</v>
      </c>
      <c r="V206" s="37">
        <f>VLOOKUP($Q206,'Menu and cost - Russia'!$B$3:$Q$29,MATCH(V$2,'Menu and cost - Russia'!$B$3:$Q$3,0),0)</f>
        <v>0.2</v>
      </c>
      <c r="W206" s="7">
        <f>VLOOKUP($Q206,'Menu and cost - Russia'!$B$3:$Q$29,MATCH(W$2,'Menu and cost - Russia'!$B$3:$Q$3,0),0)</f>
        <v>0</v>
      </c>
      <c r="X206" s="7">
        <f>VLOOKUP($Q206,'Menu and cost - Russia'!$B$3:$Q$29,MATCH(X$2,'Menu and cost - Russia'!$B$3:$Q$3,0),0)</f>
        <v>0</v>
      </c>
      <c r="Y206" s="7">
        <f>VLOOKUP($Q206,'Menu and cost - Russia'!$B$3:$Q$29,MATCH(Y$2,'Menu and cost - Russia'!$B$3:$Q$3,0),0)</f>
        <v>0</v>
      </c>
      <c r="Z206" s="7">
        <f>VLOOKUP($Q206,'Menu and cost - Russia'!$B$3:$Q$29,MATCH(Z$2,'Menu and cost - Russia'!$B$3:$Q$3,0),0)</f>
        <v>1</v>
      </c>
      <c r="AA206" s="7">
        <f>VLOOKUP($Q206,'Menu and cost - Russia'!$B$3:$Q$29,MATCH(AA$2,'Menu and cost - Russia'!$B$3:$Q$3,0),0)</f>
        <v>0</v>
      </c>
      <c r="AB206" s="7">
        <f t="shared" si="11"/>
        <v>1</v>
      </c>
      <c r="AC206" s="9">
        <f>VLOOKUP($Q206,'Menu and cost - Russia'!$B$3:$Q$29,MATCH(AC$2,'Menu and cost - Russia'!$B$3:$Q$3,0),0)</f>
        <v>120</v>
      </c>
      <c r="AD206" s="8">
        <f>VLOOKUP($Q206,'Menu and cost - Russia'!$B$3:$Q$29,MATCH(AD$2,'Menu and cost - Russia'!$B$3:$Q$3,0),0)</f>
        <v>0.5</v>
      </c>
      <c r="AE206" s="8">
        <f>VLOOKUP($Q206,'Menu and cost - Russia'!$B$3:$Q$29,MATCH(AE$2,'Menu and cost - Russia'!$B$3:$Q$3,0),0)</f>
        <v>8.3333333333333332E-3</v>
      </c>
      <c r="AF206" s="16">
        <f>T206-U206-AE206*VLOOKUP(O206,US_City_COGS_Order_Composition[#All],MATCH("Labor Costs",$A$2:$M$2,0),0)</f>
        <v>0.17666666666666669</v>
      </c>
      <c r="AG206" s="39">
        <f t="array" ref="AG206">IFERROR(INDEX(US_City_COGS_Order_Composition[[Appetizer]:[Beverages]],O206,MATCH(R206,$J$2:$M$2,0)),"")</f>
        <v>0.75</v>
      </c>
      <c r="AH206" s="6">
        <f t="shared" si="12"/>
        <v>0.13250000000000001</v>
      </c>
    </row>
    <row r="207" spans="15:34" x14ac:dyDescent="0.25">
      <c r="O207" s="22">
        <v>7</v>
      </c>
      <c r="P207" s="1" t="str">
        <f>VLOOKUP(O:O,US_City_COGS_Order_Composition[#All],2,FALSE)</f>
        <v>Birmingham</v>
      </c>
      <c r="Q207" s="23">
        <f t="shared" si="13"/>
        <v>23</v>
      </c>
      <c r="R207" s="1" t="str">
        <f>VLOOKUP($Q207,'Menu and cost - Russia'!$B$3:$Q$29,MATCH(R$2,'Menu and cost - Russia'!$B$3:$Q$3,0),0)</f>
        <v>Beverages</v>
      </c>
      <c r="S207" s="1" t="str">
        <f>VLOOKUP($Q207,'Menu and cost - Russia'!$B$3:$Q$29,MATCH(S$2,'Menu and cost - Russia'!$B$3:$Q$3,0),0)</f>
        <v>Cold Drink C</v>
      </c>
      <c r="T207" s="5">
        <f>VLOOKUP($Q207,'Menu and cost - Russia'!$B$3:$Q$29,MATCH(T$2,'Menu and cost - Russia'!$B$3:$Q$3,0),0)*VLOOKUP(O207,US_City_COGS_Order_Composition[#All],MATCH("Coefficient for Price Calculation (comp. with Russia)",$A$2:$M$2,0))</f>
        <v>2.666666666666667</v>
      </c>
      <c r="U207" s="5">
        <f t="array" ref="U207">SUMPRODUCT(W207:AA207,_xlfn._xlws.FILTER(US_City_COGS_Order_Composition[[#All],[Dairy Products]:[Pantry]],US_City_COGS_Order_Composition[[#All],[ID City]]=O207))*V207</f>
        <v>1.9695999999999998</v>
      </c>
      <c r="V207" s="37">
        <f>VLOOKUP($Q207,'Menu and cost - Russia'!$B$3:$Q$29,MATCH(V$2,'Menu and cost - Russia'!$B$3:$Q$3,0),0)</f>
        <v>0.2</v>
      </c>
      <c r="W207" s="7">
        <f>VLOOKUP($Q207,'Menu and cost - Russia'!$B$3:$Q$29,MATCH(W$2,'Menu and cost - Russia'!$B$3:$Q$3,0),0)</f>
        <v>0</v>
      </c>
      <c r="X207" s="7">
        <f>VLOOKUP($Q207,'Menu and cost - Russia'!$B$3:$Q$29,MATCH(X$2,'Menu and cost - Russia'!$B$3:$Q$3,0),0)</f>
        <v>0</v>
      </c>
      <c r="Y207" s="7">
        <f>VLOOKUP($Q207,'Menu and cost - Russia'!$B$3:$Q$29,MATCH(Y$2,'Menu and cost - Russia'!$B$3:$Q$3,0),0)</f>
        <v>0.2</v>
      </c>
      <c r="Z207" s="7">
        <f>VLOOKUP($Q207,'Menu and cost - Russia'!$B$3:$Q$29,MATCH(Z$2,'Menu and cost - Russia'!$B$3:$Q$3,0),0)</f>
        <v>0.8</v>
      </c>
      <c r="AA207" s="7">
        <f>VLOOKUP($Q207,'Menu and cost - Russia'!$B$3:$Q$29,MATCH(AA$2,'Menu and cost - Russia'!$B$3:$Q$3,0),0)</f>
        <v>0</v>
      </c>
      <c r="AB207" s="7">
        <f t="shared" si="11"/>
        <v>1</v>
      </c>
      <c r="AC207" s="9">
        <f>VLOOKUP($Q207,'Menu and cost - Russia'!$B$3:$Q$29,MATCH(AC$2,'Menu and cost - Russia'!$B$3:$Q$3,0),0)</f>
        <v>60</v>
      </c>
      <c r="AD207" s="8">
        <f>VLOOKUP($Q207,'Menu and cost - Russia'!$B$3:$Q$29,MATCH(AD$2,'Menu and cost - Russia'!$B$3:$Q$3,0),0)</f>
        <v>1</v>
      </c>
      <c r="AE207" s="8">
        <f>VLOOKUP($Q207,'Menu and cost - Russia'!$B$3:$Q$29,MATCH(AE$2,'Menu and cost - Russia'!$B$3:$Q$3,0),0)</f>
        <v>1.6666666666666666E-2</v>
      </c>
      <c r="AF207" s="16">
        <f>T207-U207-AE207*VLOOKUP(O207,US_City_COGS_Order_Composition[#All],MATCH("Labor Costs",$A$2:$M$2,0),0)</f>
        <v>0.53040000000000054</v>
      </c>
      <c r="AG207" s="39">
        <f t="array" ref="AG207">IFERROR(INDEX(US_City_COGS_Order_Composition[[Appetizer]:[Beverages]],O207,MATCH(R207,$J$2:$M$2,0)),"")</f>
        <v>0.75</v>
      </c>
      <c r="AH207" s="6">
        <f t="shared" si="12"/>
        <v>0.39780000000000038</v>
      </c>
    </row>
    <row r="208" spans="15:34" x14ac:dyDescent="0.25">
      <c r="O208" s="22">
        <v>7</v>
      </c>
      <c r="P208" s="1" t="str">
        <f>VLOOKUP(O:O,US_City_COGS_Order_Composition[#All],2,FALSE)</f>
        <v>Birmingham</v>
      </c>
      <c r="Q208" s="23">
        <f t="shared" si="13"/>
        <v>24</v>
      </c>
      <c r="R208" s="1" t="str">
        <f>VLOOKUP($Q208,'Menu and cost - Russia'!$B$3:$Q$29,MATCH(R$2,'Menu and cost - Russia'!$B$3:$Q$3,0),0)</f>
        <v>Beverages</v>
      </c>
      <c r="S208" s="1" t="str">
        <f>VLOOKUP($Q208,'Menu and cost - Russia'!$B$3:$Q$29,MATCH(S$2,'Menu and cost - Russia'!$B$3:$Q$3,0),0)</f>
        <v>Cold Drink D</v>
      </c>
      <c r="T208" s="5">
        <f>VLOOKUP($Q208,'Menu and cost - Russia'!$B$3:$Q$29,MATCH(T$2,'Menu and cost - Russia'!$B$3:$Q$3,0),0)*VLOOKUP(O208,US_City_COGS_Order_Composition[#All],MATCH("Coefficient for Price Calculation (comp. with Russia)",$A$2:$M$2,0))</f>
        <v>2.666666666666667</v>
      </c>
      <c r="U208" s="5">
        <f t="array" ref="U208">SUMPRODUCT(W208:AA208,_xlfn._xlws.FILTER(US_City_COGS_Order_Composition[[#All],[Dairy Products]:[Pantry]],US_City_COGS_Order_Composition[[#All],[ID City]]=O208))*V208</f>
        <v>1.9695999999999998</v>
      </c>
      <c r="V208" s="37">
        <f>VLOOKUP($Q208,'Menu and cost - Russia'!$B$3:$Q$29,MATCH(V$2,'Menu and cost - Russia'!$B$3:$Q$3,0),0)</f>
        <v>0.2</v>
      </c>
      <c r="W208" s="7">
        <f>VLOOKUP($Q208,'Menu and cost - Russia'!$B$3:$Q$29,MATCH(W$2,'Menu and cost - Russia'!$B$3:$Q$3,0),0)</f>
        <v>0</v>
      </c>
      <c r="X208" s="7">
        <f>VLOOKUP($Q208,'Menu and cost - Russia'!$B$3:$Q$29,MATCH(X$2,'Menu and cost - Russia'!$B$3:$Q$3,0),0)</f>
        <v>0</v>
      </c>
      <c r="Y208" s="7">
        <f>VLOOKUP($Q208,'Menu and cost - Russia'!$B$3:$Q$29,MATCH(Y$2,'Menu and cost - Russia'!$B$3:$Q$3,0),0)</f>
        <v>0.2</v>
      </c>
      <c r="Z208" s="7">
        <f>VLOOKUP($Q208,'Menu and cost - Russia'!$B$3:$Q$29,MATCH(Z$2,'Menu and cost - Russia'!$B$3:$Q$3,0),0)</f>
        <v>0.8</v>
      </c>
      <c r="AA208" s="7">
        <f>VLOOKUP($Q208,'Menu and cost - Russia'!$B$3:$Q$29,MATCH(AA$2,'Menu and cost - Russia'!$B$3:$Q$3,0),0)</f>
        <v>0</v>
      </c>
      <c r="AB208" s="7">
        <f t="shared" si="11"/>
        <v>1</v>
      </c>
      <c r="AC208" s="9">
        <f>VLOOKUP($Q208,'Menu and cost - Russia'!$B$3:$Q$29,MATCH(AC$2,'Menu and cost - Russia'!$B$3:$Q$3,0),0)</f>
        <v>60</v>
      </c>
      <c r="AD208" s="8">
        <f>VLOOKUP($Q208,'Menu and cost - Russia'!$B$3:$Q$29,MATCH(AD$2,'Menu and cost - Russia'!$B$3:$Q$3,0),0)</f>
        <v>1</v>
      </c>
      <c r="AE208" s="8">
        <f>VLOOKUP($Q208,'Menu and cost - Russia'!$B$3:$Q$29,MATCH(AE$2,'Menu and cost - Russia'!$B$3:$Q$3,0),0)</f>
        <v>1.6666666666666666E-2</v>
      </c>
      <c r="AF208" s="16">
        <f>T208-U208-AE208*VLOOKUP(O208,US_City_COGS_Order_Composition[#All],MATCH("Labor Costs",$A$2:$M$2,0),0)</f>
        <v>0.53040000000000054</v>
      </c>
      <c r="AG208" s="39">
        <f t="array" ref="AG208">IFERROR(INDEX(US_City_COGS_Order_Composition[[Appetizer]:[Beverages]],O208,MATCH(R208,$J$2:$M$2,0)),"")</f>
        <v>0.75</v>
      </c>
      <c r="AH208" s="6">
        <f t="shared" si="12"/>
        <v>0.39780000000000038</v>
      </c>
    </row>
    <row r="209" spans="15:34" x14ac:dyDescent="0.25">
      <c r="O209" s="22">
        <v>7</v>
      </c>
      <c r="P209" s="1" t="str">
        <f>VLOOKUP(O:O,US_City_COGS_Order_Composition[#All],2,FALSE)</f>
        <v>Birmingham</v>
      </c>
      <c r="Q209" s="23">
        <f t="shared" si="13"/>
        <v>25</v>
      </c>
      <c r="R209" s="1" t="str">
        <f>VLOOKUP($Q209,'Menu and cost - Russia'!$B$3:$Q$29,MATCH(R$2,'Menu and cost - Russia'!$B$3:$Q$3,0),0)</f>
        <v>Beverages</v>
      </c>
      <c r="S209" s="1" t="str">
        <f>VLOOKUP($Q209,'Menu and cost - Russia'!$B$3:$Q$29,MATCH(S$2,'Menu and cost - Russia'!$B$3:$Q$3,0),0)</f>
        <v>Hot Drink A</v>
      </c>
      <c r="T209" s="5">
        <f>VLOOKUP($Q209,'Menu and cost - Russia'!$B$3:$Q$29,MATCH(T$2,'Menu and cost - Russia'!$B$3:$Q$3,0),0)*VLOOKUP(O209,US_City_COGS_Order_Composition[#All],MATCH("Coefficient for Price Calculation (comp. with Russia)",$A$2:$M$2,0))</f>
        <v>2</v>
      </c>
      <c r="U209" s="5">
        <f t="array" ref="U209">SUMPRODUCT(W209:AA209,_xlfn._xlws.FILTER(US_City_COGS_Order_Composition[[#All],[Dairy Products]:[Pantry]],US_City_COGS_Order_Composition[[#All],[ID City]]=O209))*V209</f>
        <v>1.74</v>
      </c>
      <c r="V209" s="37">
        <f>VLOOKUP($Q209,'Menu and cost - Russia'!$B$3:$Q$29,MATCH(V$2,'Menu and cost - Russia'!$B$3:$Q$3,0),0)</f>
        <v>0.2</v>
      </c>
      <c r="W209" s="7">
        <f>VLOOKUP($Q209,'Menu and cost - Russia'!$B$3:$Q$29,MATCH(W$2,'Menu and cost - Russia'!$B$3:$Q$3,0),0)</f>
        <v>0</v>
      </c>
      <c r="X209" s="7">
        <f>VLOOKUP($Q209,'Menu and cost - Russia'!$B$3:$Q$29,MATCH(X$2,'Menu and cost - Russia'!$B$3:$Q$3,0),0)</f>
        <v>0</v>
      </c>
      <c r="Y209" s="7">
        <f>VLOOKUP($Q209,'Menu and cost - Russia'!$B$3:$Q$29,MATCH(Y$2,'Menu and cost - Russia'!$B$3:$Q$3,0),0)</f>
        <v>0</v>
      </c>
      <c r="Z209" s="7">
        <f>VLOOKUP($Q209,'Menu and cost - Russia'!$B$3:$Q$29,MATCH(Z$2,'Menu and cost - Russia'!$B$3:$Q$3,0),0)</f>
        <v>1</v>
      </c>
      <c r="AA209" s="7">
        <f>VLOOKUP($Q209,'Menu and cost - Russia'!$B$3:$Q$29,MATCH(AA$2,'Menu and cost - Russia'!$B$3:$Q$3,0),0)</f>
        <v>0</v>
      </c>
      <c r="AB209" s="7">
        <f t="shared" si="11"/>
        <v>1</v>
      </c>
      <c r="AC209" s="9">
        <f>VLOOKUP($Q209,'Menu and cost - Russia'!$B$3:$Q$29,MATCH(AC$2,'Menu and cost - Russia'!$B$3:$Q$3,0),0)</f>
        <v>40</v>
      </c>
      <c r="AD209" s="8">
        <f>VLOOKUP($Q209,'Menu and cost - Russia'!$B$3:$Q$29,MATCH(AD$2,'Menu and cost - Russia'!$B$3:$Q$3,0),0)</f>
        <v>1.5</v>
      </c>
      <c r="AE209" s="8">
        <f>VLOOKUP($Q209,'Menu and cost - Russia'!$B$3:$Q$29,MATCH(AE$2,'Menu and cost - Russia'!$B$3:$Q$3,0),0)</f>
        <v>2.5000000000000001E-2</v>
      </c>
      <c r="AF209" s="16">
        <f>T209-U209-AE209*VLOOKUP(O209,US_City_COGS_Order_Composition[#All],MATCH("Labor Costs",$A$2:$M$2,0),0)</f>
        <v>1.0000000000000009E-2</v>
      </c>
      <c r="AG209" s="39">
        <f t="array" ref="AG209">IFERROR(INDEX(US_City_COGS_Order_Composition[[Appetizer]:[Beverages]],O209,MATCH(R209,$J$2:$M$2,0)),"")</f>
        <v>0.75</v>
      </c>
      <c r="AH209" s="6">
        <f t="shared" si="12"/>
        <v>7.5000000000000067E-3</v>
      </c>
    </row>
    <row r="210" spans="15:34" x14ac:dyDescent="0.25">
      <c r="O210" s="22">
        <v>7</v>
      </c>
      <c r="P210" s="1" t="str">
        <f>VLOOKUP(O:O,US_City_COGS_Order_Composition[#All],2,FALSE)</f>
        <v>Birmingham</v>
      </c>
      <c r="Q210" s="23">
        <f t="shared" si="13"/>
        <v>26</v>
      </c>
      <c r="R210" s="1" t="str">
        <f>VLOOKUP($Q210,'Menu and cost - Russia'!$B$3:$Q$29,MATCH(R$2,'Menu and cost - Russia'!$B$3:$Q$3,0),0)</f>
        <v>Beverages</v>
      </c>
      <c r="S210" s="1" t="str">
        <f>VLOOKUP($Q210,'Menu and cost - Russia'!$B$3:$Q$29,MATCH(S$2,'Menu and cost - Russia'!$B$3:$Q$3,0),0)</f>
        <v>Hot Drink B</v>
      </c>
      <c r="T210" s="5">
        <f>VLOOKUP($Q210,'Menu and cost - Russia'!$B$3:$Q$29,MATCH(T$2,'Menu and cost - Russia'!$B$3:$Q$3,0),0)*VLOOKUP(O210,US_City_COGS_Order_Composition[#All],MATCH("Coefficient for Price Calculation (comp. with Russia)",$A$2:$M$2,0))</f>
        <v>2</v>
      </c>
      <c r="U210" s="5">
        <f t="array" ref="U210">SUMPRODUCT(W210:AA210,_xlfn._xlws.FILTER(US_City_COGS_Order_Composition[[#All],[Dairy Products]:[Pantry]],US_City_COGS_Order_Composition[[#All],[ID City]]=O210))*V210</f>
        <v>1.8548</v>
      </c>
      <c r="V210" s="37">
        <f>VLOOKUP($Q210,'Menu and cost - Russia'!$B$3:$Q$29,MATCH(V$2,'Menu and cost - Russia'!$B$3:$Q$3,0),0)</f>
        <v>0.2</v>
      </c>
      <c r="W210" s="7">
        <f>VLOOKUP($Q210,'Menu and cost - Russia'!$B$3:$Q$29,MATCH(W$2,'Menu and cost - Russia'!$B$3:$Q$3,0),0)</f>
        <v>0</v>
      </c>
      <c r="X210" s="7">
        <f>VLOOKUP($Q210,'Menu and cost - Russia'!$B$3:$Q$29,MATCH(X$2,'Menu and cost - Russia'!$B$3:$Q$3,0),0)</f>
        <v>0</v>
      </c>
      <c r="Y210" s="7">
        <f>VLOOKUP($Q210,'Menu and cost - Russia'!$B$3:$Q$29,MATCH(Y$2,'Menu and cost - Russia'!$B$3:$Q$3,0),0)</f>
        <v>0.1</v>
      </c>
      <c r="Z210" s="7">
        <f>VLOOKUP($Q210,'Menu and cost - Russia'!$B$3:$Q$29,MATCH(Z$2,'Menu and cost - Russia'!$B$3:$Q$3,0),0)</f>
        <v>0.9</v>
      </c>
      <c r="AA210" s="7">
        <f>VLOOKUP($Q210,'Menu and cost - Russia'!$B$3:$Q$29,MATCH(AA$2,'Menu and cost - Russia'!$B$3:$Q$3,0),0)</f>
        <v>0</v>
      </c>
      <c r="AB210" s="7">
        <f t="shared" si="11"/>
        <v>1</v>
      </c>
      <c r="AC210" s="9">
        <f>VLOOKUP($Q210,'Menu and cost - Russia'!$B$3:$Q$29,MATCH(AC$2,'Menu and cost - Russia'!$B$3:$Q$3,0),0)</f>
        <v>40</v>
      </c>
      <c r="AD210" s="8">
        <f>VLOOKUP($Q210,'Menu and cost - Russia'!$B$3:$Q$29,MATCH(AD$2,'Menu and cost - Russia'!$B$3:$Q$3,0),0)</f>
        <v>1.5</v>
      </c>
      <c r="AE210" s="8">
        <f>VLOOKUP($Q210,'Menu and cost - Russia'!$B$3:$Q$29,MATCH(AE$2,'Menu and cost - Russia'!$B$3:$Q$3,0),0)</f>
        <v>2.5000000000000001E-2</v>
      </c>
      <c r="AF210" s="16">
        <f>T210-U210-AE210*VLOOKUP(O210,US_City_COGS_Order_Composition[#All],MATCH("Labor Costs",$A$2:$M$2,0),0)</f>
        <v>-0.1048</v>
      </c>
      <c r="AG210" s="39">
        <f t="array" ref="AG210">IFERROR(INDEX(US_City_COGS_Order_Composition[[Appetizer]:[Beverages]],O210,MATCH(R210,$J$2:$M$2,0)),"")</f>
        <v>0.75</v>
      </c>
      <c r="AH210" s="6">
        <f t="shared" si="12"/>
        <v>-7.8600000000000003E-2</v>
      </c>
    </row>
    <row r="211" spans="15:34" x14ac:dyDescent="0.25">
      <c r="O211" s="22">
        <v>8</v>
      </c>
      <c r="P211" s="1" t="str">
        <f>VLOOKUP(O:O,US_City_COGS_Order_Composition[#All],2,FALSE)</f>
        <v>Portland</v>
      </c>
      <c r="Q211" s="23">
        <f t="shared" si="13"/>
        <v>1</v>
      </c>
      <c r="R211" s="1" t="str">
        <f>VLOOKUP($Q211,'Menu and cost - Russia'!$B$3:$Q$29,MATCH(R$2,'Menu and cost - Russia'!$B$3:$Q$3,0),0)</f>
        <v>Appetizer</v>
      </c>
      <c r="S211" s="1" t="str">
        <f>VLOOKUP($Q211,'Menu and cost - Russia'!$B$3:$Q$29,MATCH(S$2,'Menu and cost - Russia'!$B$3:$Q$3,0),0)</f>
        <v>Salad A</v>
      </c>
      <c r="T211" s="5">
        <f>VLOOKUP($Q211,'Menu and cost - Russia'!$B$3:$Q$29,MATCH(T$2,'Menu and cost - Russia'!$B$3:$Q$3,0),0)*VLOOKUP(O211,US_City_COGS_Order_Composition[#All],MATCH("Coefficient for Price Calculation (comp. with Russia)",$A$2:$M$2,0))</f>
        <v>5.6000000000000005</v>
      </c>
      <c r="U211" s="5">
        <f t="array" ref="U211">SUMPRODUCT(W211:AA211,_xlfn._xlws.FILTER(US_City_COGS_Order_Composition[[#All],[Dairy Products]:[Pantry]],US_City_COGS_Order_Composition[[#All],[ID City]]=O211))*V211</f>
        <v>2.5678000000000001</v>
      </c>
      <c r="V211" s="37">
        <f>VLOOKUP($Q211,'Menu and cost - Russia'!$B$3:$Q$29,MATCH(V$2,'Menu and cost - Russia'!$B$3:$Q$3,0),0)</f>
        <v>0.2</v>
      </c>
      <c r="W211" s="7">
        <f>VLOOKUP($Q211,'Menu and cost - Russia'!$B$3:$Q$29,MATCH(W$2,'Menu and cost - Russia'!$B$3:$Q$3,0),0)</f>
        <v>0</v>
      </c>
      <c r="X211" s="7">
        <f>VLOOKUP($Q211,'Menu and cost - Russia'!$B$3:$Q$29,MATCH(X$2,'Menu and cost - Russia'!$B$3:$Q$3,0),0)</f>
        <v>0</v>
      </c>
      <c r="Y211" s="7">
        <f>VLOOKUP($Q211,'Menu and cost - Russia'!$B$3:$Q$29,MATCH(Y$2,'Menu and cost - Russia'!$B$3:$Q$3,0),0)</f>
        <v>0.9</v>
      </c>
      <c r="Z211" s="7">
        <f>VLOOKUP($Q211,'Menu and cost - Russia'!$B$3:$Q$29,MATCH(Z$2,'Menu and cost - Russia'!$B$3:$Q$3,0),0)</f>
        <v>0</v>
      </c>
      <c r="AA211" s="7">
        <f>VLOOKUP($Q211,'Menu and cost - Russia'!$B$3:$Q$29,MATCH(AA$2,'Menu and cost - Russia'!$B$3:$Q$3,0),0)</f>
        <v>0.1</v>
      </c>
      <c r="AB211" s="7">
        <f t="shared" ref="AB211:AB236" si="14">SUM(W211:AA211)</f>
        <v>1</v>
      </c>
      <c r="AC211" s="9">
        <f>VLOOKUP($Q211,'Menu and cost - Russia'!$B$3:$Q$29,MATCH(AC$2,'Menu and cost - Russia'!$B$3:$Q$3,0),0)</f>
        <v>20</v>
      </c>
      <c r="AD211" s="8">
        <f>VLOOKUP($Q211,'Menu and cost - Russia'!$B$3:$Q$29,MATCH(AD$2,'Menu and cost - Russia'!$B$3:$Q$3,0),0)</f>
        <v>3</v>
      </c>
      <c r="AE211" s="8">
        <f>VLOOKUP($Q211,'Menu and cost - Russia'!$B$3:$Q$29,MATCH(AE$2,'Menu and cost - Russia'!$B$3:$Q$3,0),0)</f>
        <v>0.05</v>
      </c>
      <c r="AF211" s="16">
        <f>T211-U211-AE211*VLOOKUP(O211,US_City_COGS_Order_Composition[#All],MATCH("Labor Costs",$A$2:$M$2,0),0)</f>
        <v>2.3322000000000003</v>
      </c>
      <c r="AG211" s="39">
        <f t="array" ref="AG211">IFERROR(INDEX(US_City_COGS_Order_Composition[[Appetizer]:[Beverages]],O211,MATCH(R211,$J$2:$M$2,0)),"")</f>
        <v>0.35</v>
      </c>
      <c r="AH211" s="6">
        <f t="shared" si="12"/>
        <v>0.81627000000000005</v>
      </c>
    </row>
    <row r="212" spans="15:34" x14ac:dyDescent="0.25">
      <c r="O212" s="22">
        <v>8</v>
      </c>
      <c r="P212" s="1" t="str">
        <f>VLOOKUP(O:O,US_City_COGS_Order_Composition[#All],2,FALSE)</f>
        <v>Portland</v>
      </c>
      <c r="Q212" s="23">
        <f t="shared" si="13"/>
        <v>2</v>
      </c>
      <c r="R212" s="1" t="str">
        <f>VLOOKUP($Q212,'Menu and cost - Russia'!$B$3:$Q$29,MATCH(R$2,'Menu and cost - Russia'!$B$3:$Q$3,0),0)</f>
        <v>Appetizer</v>
      </c>
      <c r="S212" s="1" t="str">
        <f>VLOOKUP($Q212,'Menu and cost - Russia'!$B$3:$Q$29,MATCH(S$2,'Menu and cost - Russia'!$B$3:$Q$3,0),0)</f>
        <v>Salad B</v>
      </c>
      <c r="T212" s="5">
        <f>VLOOKUP($Q212,'Menu and cost - Russia'!$B$3:$Q$29,MATCH(T$2,'Menu and cost - Russia'!$B$3:$Q$3,0),0)*VLOOKUP(O212,US_City_COGS_Order_Composition[#All],MATCH("Coefficient for Price Calculation (comp. with Russia)",$A$2:$M$2,0))</f>
        <v>5.6000000000000005</v>
      </c>
      <c r="U212" s="5">
        <f t="array" ref="U212">SUMPRODUCT(W212:AA212,_xlfn._xlws.FILTER(US_City_COGS_Order_Composition[[#All],[Dairy Products]:[Pantry]],US_City_COGS_Order_Composition[[#All],[ID City]]=O212))*V212</f>
        <v>2.5998000000000001</v>
      </c>
      <c r="V212" s="37">
        <f>VLOOKUP($Q212,'Menu and cost - Russia'!$B$3:$Q$29,MATCH(V$2,'Menu and cost - Russia'!$B$3:$Q$3,0),0)</f>
        <v>0.2</v>
      </c>
      <c r="W212" s="7">
        <f>VLOOKUP($Q212,'Menu and cost - Russia'!$B$3:$Q$29,MATCH(W$2,'Menu and cost - Russia'!$B$3:$Q$3,0),0)</f>
        <v>0</v>
      </c>
      <c r="X212" s="7">
        <f>VLOOKUP($Q212,'Menu and cost - Russia'!$B$3:$Q$29,MATCH(X$2,'Menu and cost - Russia'!$B$3:$Q$3,0),0)</f>
        <v>0.2</v>
      </c>
      <c r="Y212" s="7">
        <f>VLOOKUP($Q212,'Menu and cost - Russia'!$B$3:$Q$29,MATCH(Y$2,'Menu and cost - Russia'!$B$3:$Q$3,0),0)</f>
        <v>0.7</v>
      </c>
      <c r="Z212" s="7">
        <f>VLOOKUP($Q212,'Menu and cost - Russia'!$B$3:$Q$29,MATCH(Z$2,'Menu and cost - Russia'!$B$3:$Q$3,0),0)</f>
        <v>0</v>
      </c>
      <c r="AA212" s="7">
        <f>VLOOKUP($Q212,'Menu and cost - Russia'!$B$3:$Q$29,MATCH(AA$2,'Menu and cost - Russia'!$B$3:$Q$3,0),0)</f>
        <v>0.1</v>
      </c>
      <c r="AB212" s="7">
        <f t="shared" si="14"/>
        <v>0.99999999999999989</v>
      </c>
      <c r="AC212" s="9">
        <f>VLOOKUP($Q212,'Menu and cost - Russia'!$B$3:$Q$29,MATCH(AC$2,'Menu and cost - Russia'!$B$3:$Q$3,0),0)</f>
        <v>20</v>
      </c>
      <c r="AD212" s="8">
        <f>VLOOKUP($Q212,'Menu and cost - Russia'!$B$3:$Q$29,MATCH(AD$2,'Menu and cost - Russia'!$B$3:$Q$3,0),0)</f>
        <v>3</v>
      </c>
      <c r="AE212" s="8">
        <f>VLOOKUP($Q212,'Menu and cost - Russia'!$B$3:$Q$29,MATCH(AE$2,'Menu and cost - Russia'!$B$3:$Q$3,0),0)</f>
        <v>0.05</v>
      </c>
      <c r="AF212" s="16">
        <f>T212-U212-AE212*VLOOKUP(O212,US_City_COGS_Order_Composition[#All],MATCH("Labor Costs",$A$2:$M$2,0),0)</f>
        <v>2.3002000000000002</v>
      </c>
      <c r="AG212" s="39">
        <f t="array" ref="AG212">IFERROR(INDEX(US_City_COGS_Order_Composition[[Appetizer]:[Beverages]],O212,MATCH(R212,$J$2:$M$2,0)),"")</f>
        <v>0.35</v>
      </c>
      <c r="AH212" s="6">
        <f t="shared" si="12"/>
        <v>0.80507000000000006</v>
      </c>
    </row>
    <row r="213" spans="15:34" x14ac:dyDescent="0.25">
      <c r="O213" s="22">
        <v>8</v>
      </c>
      <c r="P213" s="1" t="str">
        <f>VLOOKUP(O:O,US_City_COGS_Order_Composition[#All],2,FALSE)</f>
        <v>Portland</v>
      </c>
      <c r="Q213" s="23">
        <f t="shared" si="13"/>
        <v>3</v>
      </c>
      <c r="R213" s="1" t="str">
        <f>VLOOKUP($Q213,'Menu and cost - Russia'!$B$3:$Q$29,MATCH(R$2,'Menu and cost - Russia'!$B$3:$Q$3,0),0)</f>
        <v>Appetizer</v>
      </c>
      <c r="S213" s="1" t="str">
        <f>VLOOKUP($Q213,'Menu and cost - Russia'!$B$3:$Q$29,MATCH(S$2,'Menu and cost - Russia'!$B$3:$Q$3,0),0)</f>
        <v>Salad C</v>
      </c>
      <c r="T213" s="5">
        <f>VLOOKUP($Q213,'Menu and cost - Russia'!$B$3:$Q$29,MATCH(T$2,'Menu and cost - Russia'!$B$3:$Q$3,0),0)*VLOOKUP(O213,US_City_COGS_Order_Composition[#All],MATCH("Coefficient for Price Calculation (comp. with Russia)",$A$2:$M$2,0))</f>
        <v>5.6000000000000005</v>
      </c>
      <c r="U213" s="5">
        <f t="array" ref="U213">SUMPRODUCT(W213:AA213,_xlfn._xlws.FILTER(US_City_COGS_Order_Composition[[#All],[Dairy Products]:[Pantry]],US_City_COGS_Order_Composition[[#All],[ID City]]=O213))*V213</f>
        <v>2.6478000000000002</v>
      </c>
      <c r="V213" s="37">
        <f>VLOOKUP($Q213,'Menu and cost - Russia'!$B$3:$Q$29,MATCH(V$2,'Menu and cost - Russia'!$B$3:$Q$3,0),0)</f>
        <v>0.2</v>
      </c>
      <c r="W213" s="7">
        <f>VLOOKUP($Q213,'Menu and cost - Russia'!$B$3:$Q$29,MATCH(W$2,'Menu and cost - Russia'!$B$3:$Q$3,0),0)</f>
        <v>0</v>
      </c>
      <c r="X213" s="7">
        <f>VLOOKUP($Q213,'Menu and cost - Russia'!$B$3:$Q$29,MATCH(X$2,'Menu and cost - Russia'!$B$3:$Q$3,0),0)</f>
        <v>0.5</v>
      </c>
      <c r="Y213" s="7">
        <f>VLOOKUP($Q213,'Menu and cost - Russia'!$B$3:$Q$29,MATCH(Y$2,'Menu and cost - Russia'!$B$3:$Q$3,0),0)</f>
        <v>0.4</v>
      </c>
      <c r="Z213" s="7">
        <f>VLOOKUP($Q213,'Menu and cost - Russia'!$B$3:$Q$29,MATCH(Z$2,'Menu and cost - Russia'!$B$3:$Q$3,0),0)</f>
        <v>0</v>
      </c>
      <c r="AA213" s="7">
        <f>VLOOKUP($Q213,'Menu and cost - Russia'!$B$3:$Q$29,MATCH(AA$2,'Menu and cost - Russia'!$B$3:$Q$3,0),0)</f>
        <v>0.1</v>
      </c>
      <c r="AB213" s="7">
        <f t="shared" si="14"/>
        <v>1</v>
      </c>
      <c r="AC213" s="9">
        <f>VLOOKUP($Q213,'Menu and cost - Russia'!$B$3:$Q$29,MATCH(AC$2,'Menu and cost - Russia'!$B$3:$Q$3,0),0)</f>
        <v>20</v>
      </c>
      <c r="AD213" s="8">
        <f>VLOOKUP($Q213,'Menu and cost - Russia'!$B$3:$Q$29,MATCH(AD$2,'Menu and cost - Russia'!$B$3:$Q$3,0),0)</f>
        <v>3</v>
      </c>
      <c r="AE213" s="8">
        <f>VLOOKUP($Q213,'Menu and cost - Russia'!$B$3:$Q$29,MATCH(AE$2,'Menu and cost - Russia'!$B$3:$Q$3,0),0)</f>
        <v>0.05</v>
      </c>
      <c r="AF213" s="16">
        <f>T213-U213-AE213*VLOOKUP(O213,US_City_COGS_Order_Composition[#All],MATCH("Labor Costs",$A$2:$M$2,0),0)</f>
        <v>2.2522000000000002</v>
      </c>
      <c r="AG213" s="39">
        <f t="array" ref="AG213">IFERROR(INDEX(US_City_COGS_Order_Composition[[Appetizer]:[Beverages]],O213,MATCH(R213,$J$2:$M$2,0)),"")</f>
        <v>0.35</v>
      </c>
      <c r="AH213" s="6">
        <f t="shared" si="12"/>
        <v>0.78827000000000003</v>
      </c>
    </row>
    <row r="214" spans="15:34" x14ac:dyDescent="0.25">
      <c r="O214" s="22">
        <v>8</v>
      </c>
      <c r="P214" s="1" t="str">
        <f>VLOOKUP(O:O,US_City_COGS_Order_Composition[#All],2,FALSE)</f>
        <v>Portland</v>
      </c>
      <c r="Q214" s="23">
        <f t="shared" si="13"/>
        <v>4</v>
      </c>
      <c r="R214" s="1" t="str">
        <f>VLOOKUP($Q214,'Menu and cost - Russia'!$B$3:$Q$29,MATCH(R$2,'Menu and cost - Russia'!$B$3:$Q$3,0),0)</f>
        <v>Appetizer</v>
      </c>
      <c r="S214" s="1" t="str">
        <f>VLOOKUP($Q214,'Menu and cost - Russia'!$B$3:$Q$29,MATCH(S$2,'Menu and cost - Russia'!$B$3:$Q$3,0),0)</f>
        <v>Soup A</v>
      </c>
      <c r="T214" s="5">
        <f>VLOOKUP($Q214,'Menu and cost - Russia'!$B$3:$Q$29,MATCH(T$2,'Menu and cost - Russia'!$B$3:$Q$3,0),0)*VLOOKUP(O214,US_City_COGS_Order_Composition[#All],MATCH("Coefficient for Price Calculation (comp. with Russia)",$A$2:$M$2,0))</f>
        <v>3.7333333333333338</v>
      </c>
      <c r="U214" s="5">
        <f t="array" ref="U214">SUMPRODUCT(W214:AA214,_xlfn._xlws.FILTER(US_City_COGS_Order_Composition[[#All],[Dairy Products]:[Pantry]],US_City_COGS_Order_Composition[[#All],[ID City]]=O214))*V214</f>
        <v>1.9498000000000006</v>
      </c>
      <c r="V214" s="37">
        <f>VLOOKUP($Q214,'Menu and cost - Russia'!$B$3:$Q$29,MATCH(V$2,'Menu and cost - Russia'!$B$3:$Q$3,0),0)</f>
        <v>0.2</v>
      </c>
      <c r="W214" s="7">
        <f>VLOOKUP($Q214,'Menu and cost - Russia'!$B$3:$Q$29,MATCH(W$2,'Menu and cost - Russia'!$B$3:$Q$3,0),0)</f>
        <v>0.1</v>
      </c>
      <c r="X214" s="7">
        <f>VLOOKUP($Q214,'Menu and cost - Russia'!$B$3:$Q$29,MATCH(X$2,'Menu and cost - Russia'!$B$3:$Q$3,0),0)</f>
        <v>0</v>
      </c>
      <c r="Y214" s="7">
        <f>VLOOKUP($Q214,'Menu and cost - Russia'!$B$3:$Q$29,MATCH(Y$2,'Menu and cost - Russia'!$B$3:$Q$3,0),0)</f>
        <v>0.4</v>
      </c>
      <c r="Z214" s="7">
        <f>VLOOKUP($Q214,'Menu and cost - Russia'!$B$3:$Q$29,MATCH(Z$2,'Menu and cost - Russia'!$B$3:$Q$3,0),0)</f>
        <v>0.1</v>
      </c>
      <c r="AA214" s="7">
        <f>VLOOKUP($Q214,'Menu and cost - Russia'!$B$3:$Q$29,MATCH(AA$2,'Menu and cost - Russia'!$B$3:$Q$3,0),0)</f>
        <v>0.4</v>
      </c>
      <c r="AB214" s="7">
        <f t="shared" si="14"/>
        <v>1</v>
      </c>
      <c r="AC214" s="9">
        <f>VLOOKUP($Q214,'Menu and cost - Russia'!$B$3:$Q$29,MATCH(AC$2,'Menu and cost - Russia'!$B$3:$Q$3,0),0)</f>
        <v>60</v>
      </c>
      <c r="AD214" s="8">
        <f>VLOOKUP($Q214,'Menu and cost - Russia'!$B$3:$Q$29,MATCH(AD$2,'Menu and cost - Russia'!$B$3:$Q$3,0),0)</f>
        <v>1</v>
      </c>
      <c r="AE214" s="8">
        <f>VLOOKUP($Q214,'Menu and cost - Russia'!$B$3:$Q$29,MATCH(AE$2,'Menu and cost - Russia'!$B$3:$Q$3,0),0)</f>
        <v>1.6666666666666666E-2</v>
      </c>
      <c r="AF214" s="16">
        <f>T214-U214-AE214*VLOOKUP(O214,US_City_COGS_Order_Composition[#All],MATCH("Labor Costs",$A$2:$M$2,0),0)</f>
        <v>1.5501999999999998</v>
      </c>
      <c r="AG214" s="39">
        <f t="array" ref="AG214">IFERROR(INDEX(US_City_COGS_Order_Composition[[Appetizer]:[Beverages]],O214,MATCH(R214,$J$2:$M$2,0)),"")</f>
        <v>0.35</v>
      </c>
      <c r="AH214" s="6">
        <f t="shared" si="12"/>
        <v>0.54256999999999989</v>
      </c>
    </row>
    <row r="215" spans="15:34" x14ac:dyDescent="0.25">
      <c r="O215" s="22">
        <v>8</v>
      </c>
      <c r="P215" s="1" t="str">
        <f>VLOOKUP(O:O,US_City_COGS_Order_Composition[#All],2,FALSE)</f>
        <v>Portland</v>
      </c>
      <c r="Q215" s="23">
        <f t="shared" si="13"/>
        <v>5</v>
      </c>
      <c r="R215" s="1" t="str">
        <f>VLOOKUP($Q215,'Menu and cost - Russia'!$B$3:$Q$29,MATCH(R$2,'Menu and cost - Russia'!$B$3:$Q$3,0),0)</f>
        <v>Appetizer</v>
      </c>
      <c r="S215" s="1" t="str">
        <f>VLOOKUP($Q215,'Menu and cost - Russia'!$B$3:$Q$29,MATCH(S$2,'Menu and cost - Russia'!$B$3:$Q$3,0),0)</f>
        <v>Soup B</v>
      </c>
      <c r="T215" s="5">
        <f>VLOOKUP($Q215,'Menu and cost - Russia'!$B$3:$Q$29,MATCH(T$2,'Menu and cost - Russia'!$B$3:$Q$3,0),0)*VLOOKUP(O215,US_City_COGS_Order_Composition[#All],MATCH("Coefficient for Price Calculation (comp. with Russia)",$A$2:$M$2,0))</f>
        <v>3.7333333333333338</v>
      </c>
      <c r="U215" s="5">
        <f t="array" ref="U215">SUMPRODUCT(W215:AA215,_xlfn._xlws.FILTER(US_City_COGS_Order_Composition[[#All],[Dairy Products]:[Pantry]],US_City_COGS_Order_Composition[[#All],[ID City]]=O215))*V215</f>
        <v>2.1240000000000001</v>
      </c>
      <c r="V215" s="37">
        <f>VLOOKUP($Q215,'Menu and cost - Russia'!$B$3:$Q$29,MATCH(V$2,'Menu and cost - Russia'!$B$3:$Q$3,0),0)</f>
        <v>0.2</v>
      </c>
      <c r="W215" s="7">
        <f>VLOOKUP($Q215,'Menu and cost - Russia'!$B$3:$Q$29,MATCH(W$2,'Menu and cost - Russia'!$B$3:$Q$3,0),0)</f>
        <v>0.1</v>
      </c>
      <c r="X215" s="7">
        <f>VLOOKUP($Q215,'Menu and cost - Russia'!$B$3:$Q$29,MATCH(X$2,'Menu and cost - Russia'!$B$3:$Q$3,0),0)</f>
        <v>0.2</v>
      </c>
      <c r="Y215" s="7">
        <f>VLOOKUP($Q215,'Menu and cost - Russia'!$B$3:$Q$29,MATCH(Y$2,'Menu and cost - Russia'!$B$3:$Q$3,0),0)</f>
        <v>0.3</v>
      </c>
      <c r="Z215" s="7">
        <f>VLOOKUP($Q215,'Menu and cost - Russia'!$B$3:$Q$29,MATCH(Z$2,'Menu and cost - Russia'!$B$3:$Q$3,0),0)</f>
        <v>0.1</v>
      </c>
      <c r="AA215" s="7">
        <f>VLOOKUP($Q215,'Menu and cost - Russia'!$B$3:$Q$29,MATCH(AA$2,'Menu and cost - Russia'!$B$3:$Q$3,0),0)</f>
        <v>0.3</v>
      </c>
      <c r="AB215" s="7">
        <f t="shared" si="14"/>
        <v>1</v>
      </c>
      <c r="AC215" s="9">
        <f>VLOOKUP($Q215,'Menu and cost - Russia'!$B$3:$Q$29,MATCH(AC$2,'Menu and cost - Russia'!$B$3:$Q$3,0),0)</f>
        <v>60</v>
      </c>
      <c r="AD215" s="8">
        <f>VLOOKUP($Q215,'Menu and cost - Russia'!$B$3:$Q$29,MATCH(AD$2,'Menu and cost - Russia'!$B$3:$Q$3,0),0)</f>
        <v>1</v>
      </c>
      <c r="AE215" s="8">
        <f>VLOOKUP($Q215,'Menu and cost - Russia'!$B$3:$Q$29,MATCH(AE$2,'Menu and cost - Russia'!$B$3:$Q$3,0),0)</f>
        <v>1.6666666666666666E-2</v>
      </c>
      <c r="AF215" s="16">
        <f>T215-U215-AE215*VLOOKUP(O215,US_City_COGS_Order_Composition[#All],MATCH("Labor Costs",$A$2:$M$2,0),0)</f>
        <v>1.3760000000000003</v>
      </c>
      <c r="AG215" s="39">
        <f t="array" ref="AG215">IFERROR(INDEX(US_City_COGS_Order_Composition[[Appetizer]:[Beverages]],O215,MATCH(R215,$J$2:$M$2,0)),"")</f>
        <v>0.35</v>
      </c>
      <c r="AH215" s="6">
        <f t="shared" si="12"/>
        <v>0.48160000000000008</v>
      </c>
    </row>
    <row r="216" spans="15:34" x14ac:dyDescent="0.25">
      <c r="O216" s="22">
        <v>8</v>
      </c>
      <c r="P216" s="1" t="str">
        <f>VLOOKUP(O:O,US_City_COGS_Order_Composition[#All],2,FALSE)</f>
        <v>Portland</v>
      </c>
      <c r="Q216" s="23">
        <f t="shared" si="13"/>
        <v>6</v>
      </c>
      <c r="R216" s="1" t="str">
        <f>VLOOKUP($Q216,'Menu and cost - Russia'!$B$3:$Q$29,MATCH(R$2,'Menu and cost - Russia'!$B$3:$Q$3,0),0)</f>
        <v>Appetizer</v>
      </c>
      <c r="S216" s="1" t="str">
        <f>VLOOKUP($Q216,'Menu and cost - Russia'!$B$3:$Q$29,MATCH(S$2,'Menu and cost - Russia'!$B$3:$Q$3,0),0)</f>
        <v>Pirozhok A</v>
      </c>
      <c r="T216" s="5">
        <f>VLOOKUP($Q216,'Menu and cost - Russia'!$B$3:$Q$29,MATCH(T$2,'Menu and cost - Russia'!$B$3:$Q$3,0),0)*VLOOKUP(O216,US_City_COGS_Order_Composition[#All],MATCH("Coefficient for Price Calculation (comp. with Russia)",$A$2:$M$2,0))</f>
        <v>1.8666666666666669</v>
      </c>
      <c r="U216" s="5">
        <f t="array" ref="U216">SUMPRODUCT(W216:AA216,_xlfn._xlws.FILTER(US_City_COGS_Order_Composition[[#All],[Dairy Products]:[Pantry]],US_City_COGS_Order_Composition[[#All],[ID City]]=O216))*V216</f>
        <v>1.2147500000000004</v>
      </c>
      <c r="V216" s="37">
        <f>VLOOKUP($Q216,'Menu and cost - Russia'!$B$3:$Q$29,MATCH(V$2,'Menu and cost - Russia'!$B$3:$Q$3,0),0)</f>
        <v>0.1</v>
      </c>
      <c r="W216" s="7">
        <f>VLOOKUP($Q216,'Menu and cost - Russia'!$B$3:$Q$29,MATCH(W$2,'Menu and cost - Russia'!$B$3:$Q$3,0),0)</f>
        <v>0.1</v>
      </c>
      <c r="X216" s="7">
        <f>VLOOKUP($Q216,'Menu and cost - Russia'!$B$3:$Q$29,MATCH(X$2,'Menu and cost - Russia'!$B$3:$Q$3,0),0)</f>
        <v>0</v>
      </c>
      <c r="Y216" s="7">
        <f>VLOOKUP($Q216,'Menu and cost - Russia'!$B$3:$Q$29,MATCH(Y$2,'Menu and cost - Russia'!$B$3:$Q$3,0),0)</f>
        <v>0.75</v>
      </c>
      <c r="Z216" s="7">
        <f>VLOOKUP($Q216,'Menu and cost - Russia'!$B$3:$Q$29,MATCH(Z$2,'Menu and cost - Russia'!$B$3:$Q$3,0),0)</f>
        <v>0.05</v>
      </c>
      <c r="AA216" s="7">
        <f>VLOOKUP($Q216,'Menu and cost - Russia'!$B$3:$Q$29,MATCH(AA$2,'Menu and cost - Russia'!$B$3:$Q$3,0),0)</f>
        <v>0.1</v>
      </c>
      <c r="AB216" s="7">
        <f t="shared" si="14"/>
        <v>1</v>
      </c>
      <c r="AC216" s="9">
        <f>VLOOKUP($Q216,'Menu and cost - Russia'!$B$3:$Q$29,MATCH(AC$2,'Menu and cost - Russia'!$B$3:$Q$3,0),0)</f>
        <v>30</v>
      </c>
      <c r="AD216" s="8">
        <f>VLOOKUP($Q216,'Menu and cost - Russia'!$B$3:$Q$29,MATCH(AD$2,'Menu and cost - Russia'!$B$3:$Q$3,0),0)</f>
        <v>2</v>
      </c>
      <c r="AE216" s="8">
        <f>VLOOKUP($Q216,'Menu and cost - Russia'!$B$3:$Q$29,MATCH(AE$2,'Menu and cost - Russia'!$B$3:$Q$3,0),0)</f>
        <v>3.3333333333333333E-2</v>
      </c>
      <c r="AF216" s="16">
        <f>T216-U216-AE216*VLOOKUP(O216,US_City_COGS_Order_Composition[#All],MATCH("Labor Costs",$A$2:$M$2,0),0)</f>
        <v>0.1852499999999998</v>
      </c>
      <c r="AG216" s="39">
        <f t="array" ref="AG216">IFERROR(INDEX(US_City_COGS_Order_Composition[[Appetizer]:[Beverages]],O216,MATCH(R216,$J$2:$M$2,0)),"")</f>
        <v>0.35</v>
      </c>
      <c r="AH216" s="6">
        <f t="shared" si="12"/>
        <v>6.4837499999999923E-2</v>
      </c>
    </row>
    <row r="217" spans="15:34" x14ac:dyDescent="0.25">
      <c r="O217" s="22">
        <v>8</v>
      </c>
      <c r="P217" s="1" t="str">
        <f>VLOOKUP(O:O,US_City_COGS_Order_Composition[#All],2,FALSE)</f>
        <v>Portland</v>
      </c>
      <c r="Q217" s="23">
        <f t="shared" si="13"/>
        <v>7</v>
      </c>
      <c r="R217" s="1" t="str">
        <f>VLOOKUP($Q217,'Menu and cost - Russia'!$B$3:$Q$29,MATCH(R$2,'Menu and cost - Russia'!$B$3:$Q$3,0),0)</f>
        <v>Appetizer</v>
      </c>
      <c r="S217" s="1" t="str">
        <f>VLOOKUP($Q217,'Menu and cost - Russia'!$B$3:$Q$29,MATCH(S$2,'Menu and cost - Russia'!$B$3:$Q$3,0),0)</f>
        <v>Pirozhok B</v>
      </c>
      <c r="T217" s="5">
        <f>VLOOKUP($Q217,'Menu and cost - Russia'!$B$3:$Q$29,MATCH(T$2,'Menu and cost - Russia'!$B$3:$Q$3,0),0)*VLOOKUP(O217,US_City_COGS_Order_Composition[#All],MATCH("Coefficient for Price Calculation (comp. with Russia)",$A$2:$M$2,0))</f>
        <v>1.8666666666666669</v>
      </c>
      <c r="U217" s="5">
        <f t="array" ref="U217">SUMPRODUCT(W217:AA217,_xlfn._xlws.FILTER(US_City_COGS_Order_Composition[[#All],[Dairy Products]:[Pantry]],US_City_COGS_Order_Composition[[#All],[ID City]]=O217))*V217</f>
        <v>1.25475</v>
      </c>
      <c r="V217" s="37">
        <f>VLOOKUP($Q217,'Menu and cost - Russia'!$B$3:$Q$29,MATCH(V$2,'Menu and cost - Russia'!$B$3:$Q$3,0),0)</f>
        <v>0.1</v>
      </c>
      <c r="W217" s="7">
        <f>VLOOKUP($Q217,'Menu and cost - Russia'!$B$3:$Q$29,MATCH(W$2,'Menu and cost - Russia'!$B$3:$Q$3,0),0)</f>
        <v>0.1</v>
      </c>
      <c r="X217" s="7">
        <f>VLOOKUP($Q217,'Menu and cost - Russia'!$B$3:$Q$29,MATCH(X$2,'Menu and cost - Russia'!$B$3:$Q$3,0),0)</f>
        <v>0.5</v>
      </c>
      <c r="Y217" s="7">
        <f>VLOOKUP($Q217,'Menu and cost - Russia'!$B$3:$Q$29,MATCH(Y$2,'Menu and cost - Russia'!$B$3:$Q$3,0),0)</f>
        <v>0.25</v>
      </c>
      <c r="Z217" s="7">
        <f>VLOOKUP($Q217,'Menu and cost - Russia'!$B$3:$Q$29,MATCH(Z$2,'Menu and cost - Russia'!$B$3:$Q$3,0),0)</f>
        <v>0.05</v>
      </c>
      <c r="AA217" s="7">
        <f>VLOOKUP($Q217,'Menu and cost - Russia'!$B$3:$Q$29,MATCH(AA$2,'Menu and cost - Russia'!$B$3:$Q$3,0),0)</f>
        <v>0.1</v>
      </c>
      <c r="AB217" s="7">
        <f t="shared" si="14"/>
        <v>1</v>
      </c>
      <c r="AC217" s="9">
        <f>VLOOKUP($Q217,'Menu and cost - Russia'!$B$3:$Q$29,MATCH(AC$2,'Menu and cost - Russia'!$B$3:$Q$3,0),0)</f>
        <v>30</v>
      </c>
      <c r="AD217" s="8">
        <f>VLOOKUP($Q217,'Menu and cost - Russia'!$B$3:$Q$29,MATCH(AD$2,'Menu and cost - Russia'!$B$3:$Q$3,0),0)</f>
        <v>2</v>
      </c>
      <c r="AE217" s="8">
        <f>VLOOKUP($Q217,'Menu and cost - Russia'!$B$3:$Q$29,MATCH(AE$2,'Menu and cost - Russia'!$B$3:$Q$3,0),0)</f>
        <v>3.3333333333333333E-2</v>
      </c>
      <c r="AF217" s="16">
        <f>T217-U217-AE217*VLOOKUP(O217,US_City_COGS_Order_Composition[#All],MATCH("Labor Costs",$A$2:$M$2,0),0)</f>
        <v>0.14525000000000021</v>
      </c>
      <c r="AG217" s="39">
        <f t="array" ref="AG217">IFERROR(INDEX(US_City_COGS_Order_Composition[[Appetizer]:[Beverages]],O217,MATCH(R217,$J$2:$M$2,0)),"")</f>
        <v>0.35</v>
      </c>
      <c r="AH217" s="6">
        <f t="shared" si="12"/>
        <v>5.083750000000007E-2</v>
      </c>
    </row>
    <row r="218" spans="15:34" x14ac:dyDescent="0.25">
      <c r="O218" s="22">
        <v>8</v>
      </c>
      <c r="P218" s="1" t="str">
        <f>VLOOKUP(O:O,US_City_COGS_Order_Composition[#All],2,FALSE)</f>
        <v>Portland</v>
      </c>
      <c r="Q218" s="23">
        <f t="shared" si="13"/>
        <v>8</v>
      </c>
      <c r="R218" s="1" t="str">
        <f>VLOOKUP($Q218,'Menu and cost - Russia'!$B$3:$Q$29,MATCH(R$2,'Menu and cost - Russia'!$B$3:$Q$3,0),0)</f>
        <v>Entry</v>
      </c>
      <c r="S218" s="1" t="str">
        <f>VLOOKUP($Q218,'Menu and cost - Russia'!$B$3:$Q$29,MATCH(S$2,'Menu and cost - Russia'!$B$3:$Q$3,0),0)</f>
        <v>Blin A</v>
      </c>
      <c r="T218" s="5">
        <f>VLOOKUP($Q218,'Menu and cost - Russia'!$B$3:$Q$29,MATCH(T$2,'Menu and cost - Russia'!$B$3:$Q$3,0),0)*VLOOKUP(O218,US_City_COGS_Order_Composition[#All],MATCH("Coefficient for Price Calculation (comp. with Russia)",$A$2:$M$2,0))</f>
        <v>5.6000000000000005</v>
      </c>
      <c r="U218" s="5">
        <f t="array" ref="U218">SUMPRODUCT(W218:AA218,_xlfn._xlws.FILTER(US_City_COGS_Order_Composition[[#All],[Dairy Products]:[Pantry]],US_City_COGS_Order_Composition[[#All],[ID City]]=O218))*V218</f>
        <v>2.4295000000000009</v>
      </c>
      <c r="V218" s="37">
        <f>VLOOKUP($Q218,'Menu and cost - Russia'!$B$3:$Q$29,MATCH(V$2,'Menu and cost - Russia'!$B$3:$Q$3,0),0)</f>
        <v>0.2</v>
      </c>
      <c r="W218" s="7">
        <f>VLOOKUP($Q218,'Menu and cost - Russia'!$B$3:$Q$29,MATCH(W$2,'Menu and cost - Russia'!$B$3:$Q$3,0),0)</f>
        <v>0.1</v>
      </c>
      <c r="X218" s="7">
        <f>VLOOKUP($Q218,'Menu and cost - Russia'!$B$3:$Q$29,MATCH(X$2,'Menu and cost - Russia'!$B$3:$Q$3,0),0)</f>
        <v>0</v>
      </c>
      <c r="Y218" s="7">
        <f>VLOOKUP($Q218,'Menu and cost - Russia'!$B$3:$Q$29,MATCH(Y$2,'Menu and cost - Russia'!$B$3:$Q$3,0),0)</f>
        <v>0.75</v>
      </c>
      <c r="Z218" s="7">
        <f>VLOOKUP($Q218,'Menu and cost - Russia'!$B$3:$Q$29,MATCH(Z$2,'Menu and cost - Russia'!$B$3:$Q$3,0),0)</f>
        <v>0.05</v>
      </c>
      <c r="AA218" s="7">
        <f>VLOOKUP($Q218,'Menu and cost - Russia'!$B$3:$Q$29,MATCH(AA$2,'Menu and cost - Russia'!$B$3:$Q$3,0),0)</f>
        <v>0.1</v>
      </c>
      <c r="AB218" s="7">
        <f t="shared" si="14"/>
        <v>1</v>
      </c>
      <c r="AC218" s="9">
        <f>VLOOKUP($Q218,'Menu and cost - Russia'!$B$3:$Q$29,MATCH(AC$2,'Menu and cost - Russia'!$B$3:$Q$3,0),0)</f>
        <v>15</v>
      </c>
      <c r="AD218" s="8">
        <f>VLOOKUP($Q218,'Menu and cost - Russia'!$B$3:$Q$29,MATCH(AD$2,'Menu and cost - Russia'!$B$3:$Q$3,0),0)</f>
        <v>4</v>
      </c>
      <c r="AE218" s="8">
        <f>VLOOKUP($Q218,'Menu and cost - Russia'!$B$3:$Q$29,MATCH(AE$2,'Menu and cost - Russia'!$B$3:$Q$3,0),0)</f>
        <v>6.6666666666666666E-2</v>
      </c>
      <c r="AF218" s="16">
        <f>T218-U218-AE218*VLOOKUP(O218,US_City_COGS_Order_Composition[#All],MATCH("Labor Costs",$A$2:$M$2,0),0)</f>
        <v>2.2371666666666661</v>
      </c>
      <c r="AG218" s="39">
        <f t="array" ref="AG218">IFERROR(INDEX(US_City_COGS_Order_Composition[[Appetizer]:[Beverages]],O218,MATCH(R218,$J$2:$M$2,0)),"")</f>
        <v>0.8</v>
      </c>
      <c r="AH218" s="6">
        <f t="shared" si="12"/>
        <v>1.789733333333333</v>
      </c>
    </row>
    <row r="219" spans="15:34" x14ac:dyDescent="0.25">
      <c r="O219" s="22">
        <v>8</v>
      </c>
      <c r="P219" s="1" t="str">
        <f>VLOOKUP(O:O,US_City_COGS_Order_Composition[#All],2,FALSE)</f>
        <v>Portland</v>
      </c>
      <c r="Q219" s="23">
        <f t="shared" si="13"/>
        <v>9</v>
      </c>
      <c r="R219" s="1" t="str">
        <f>VLOOKUP($Q219,'Menu and cost - Russia'!$B$3:$Q$29,MATCH(R$2,'Menu and cost - Russia'!$B$3:$Q$3,0),0)</f>
        <v>Entry</v>
      </c>
      <c r="S219" s="1" t="str">
        <f>VLOOKUP($Q219,'Menu and cost - Russia'!$B$3:$Q$29,MATCH(S$2,'Menu and cost - Russia'!$B$3:$Q$3,0),0)</f>
        <v>Blin B</v>
      </c>
      <c r="T219" s="5">
        <f>VLOOKUP($Q219,'Menu and cost - Russia'!$B$3:$Q$29,MATCH(T$2,'Menu and cost - Russia'!$B$3:$Q$3,0),0)*VLOOKUP(O219,US_City_COGS_Order_Composition[#All],MATCH("Coefficient for Price Calculation (comp. with Russia)",$A$2:$M$2,0))</f>
        <v>5.6000000000000005</v>
      </c>
      <c r="U219" s="5">
        <f t="array" ref="U219">SUMPRODUCT(W219:AA219,_xlfn._xlws.FILTER(US_City_COGS_Order_Composition[[#All],[Dairy Products]:[Pantry]],US_City_COGS_Order_Composition[[#All],[ID City]]=O219))*V219</f>
        <v>3.3886500000000002</v>
      </c>
      <c r="V219" s="37">
        <f>VLOOKUP($Q219,'Menu and cost - Russia'!$B$3:$Q$29,MATCH(V$2,'Menu and cost - Russia'!$B$3:$Q$3,0),0)</f>
        <v>0.3</v>
      </c>
      <c r="W219" s="7">
        <f>VLOOKUP($Q219,'Menu and cost - Russia'!$B$3:$Q$29,MATCH(W$2,'Menu and cost - Russia'!$B$3:$Q$3,0),0)</f>
        <v>0.3</v>
      </c>
      <c r="X219" s="7">
        <f>VLOOKUP($Q219,'Menu and cost - Russia'!$B$3:$Q$29,MATCH(X$2,'Menu and cost - Russia'!$B$3:$Q$3,0),0)</f>
        <v>0</v>
      </c>
      <c r="Y219" s="7">
        <f>VLOOKUP($Q219,'Menu and cost - Russia'!$B$3:$Q$29,MATCH(Y$2,'Menu and cost - Russia'!$B$3:$Q$3,0),0)</f>
        <v>0.55000000000000004</v>
      </c>
      <c r="Z219" s="7">
        <f>VLOOKUP($Q219,'Menu and cost - Russia'!$B$3:$Q$29,MATCH(Z$2,'Menu and cost - Russia'!$B$3:$Q$3,0),0)</f>
        <v>0.05</v>
      </c>
      <c r="AA219" s="7">
        <f>VLOOKUP($Q219,'Menu and cost - Russia'!$B$3:$Q$29,MATCH(AA$2,'Menu and cost - Russia'!$B$3:$Q$3,0),0)</f>
        <v>0.1</v>
      </c>
      <c r="AB219" s="7">
        <f t="shared" si="14"/>
        <v>1.0000000000000002</v>
      </c>
      <c r="AC219" s="9">
        <f>VLOOKUP($Q219,'Menu and cost - Russia'!$B$3:$Q$29,MATCH(AC$2,'Menu and cost - Russia'!$B$3:$Q$3,0),0)</f>
        <v>15</v>
      </c>
      <c r="AD219" s="8">
        <f>VLOOKUP($Q219,'Menu and cost - Russia'!$B$3:$Q$29,MATCH(AD$2,'Menu and cost - Russia'!$B$3:$Q$3,0),0)</f>
        <v>4</v>
      </c>
      <c r="AE219" s="8">
        <f>VLOOKUP($Q219,'Menu and cost - Russia'!$B$3:$Q$29,MATCH(AE$2,'Menu and cost - Russia'!$B$3:$Q$3,0),0)</f>
        <v>6.6666666666666666E-2</v>
      </c>
      <c r="AF219" s="16">
        <f>T219-U219-AE219*VLOOKUP(O219,US_City_COGS_Order_Composition[#All],MATCH("Labor Costs",$A$2:$M$2,0),0)</f>
        <v>1.278016666666667</v>
      </c>
      <c r="AG219" s="39">
        <f t="array" ref="AG219">IFERROR(INDEX(US_City_COGS_Order_Composition[[Appetizer]:[Beverages]],O219,MATCH(R219,$J$2:$M$2,0)),"")</f>
        <v>0.8</v>
      </c>
      <c r="AH219" s="6">
        <f t="shared" si="12"/>
        <v>1.0224133333333336</v>
      </c>
    </row>
    <row r="220" spans="15:34" x14ac:dyDescent="0.25">
      <c r="O220" s="22">
        <v>8</v>
      </c>
      <c r="P220" s="1" t="str">
        <f>VLOOKUP(O:O,US_City_COGS_Order_Composition[#All],2,FALSE)</f>
        <v>Portland</v>
      </c>
      <c r="Q220" s="23">
        <f t="shared" si="13"/>
        <v>10</v>
      </c>
      <c r="R220" s="1" t="str">
        <f>VLOOKUP($Q220,'Menu and cost - Russia'!$B$3:$Q$29,MATCH(R$2,'Menu and cost - Russia'!$B$3:$Q$3,0),0)</f>
        <v>Entry</v>
      </c>
      <c r="S220" s="1" t="str">
        <f>VLOOKUP($Q220,'Menu and cost - Russia'!$B$3:$Q$29,MATCH(S$2,'Menu and cost - Russia'!$B$3:$Q$3,0),0)</f>
        <v>Blin C</v>
      </c>
      <c r="T220" s="5">
        <f>VLOOKUP($Q220,'Menu and cost - Russia'!$B$3:$Q$29,MATCH(T$2,'Menu and cost - Russia'!$B$3:$Q$3,0),0)*VLOOKUP(O220,US_City_COGS_Order_Composition[#All],MATCH("Coefficient for Price Calculation (comp. with Russia)",$A$2:$M$2,0))</f>
        <v>5.6000000000000005</v>
      </c>
      <c r="U220" s="5">
        <f t="array" ref="U220">SUMPRODUCT(W220:AA220,_xlfn._xlws.FILTER(US_City_COGS_Order_Composition[[#All],[Dairy Products]:[Pantry]],US_City_COGS_Order_Composition[[#All],[ID City]]=O220))*V220</f>
        <v>3.70425</v>
      </c>
      <c r="V220" s="37">
        <f>VLOOKUP($Q220,'Menu and cost - Russia'!$B$3:$Q$29,MATCH(V$2,'Menu and cost - Russia'!$B$3:$Q$3,0),0)</f>
        <v>0.3</v>
      </c>
      <c r="W220" s="7">
        <f>VLOOKUP($Q220,'Menu and cost - Russia'!$B$3:$Q$29,MATCH(W$2,'Menu and cost - Russia'!$B$3:$Q$3,0),0)</f>
        <v>0.1</v>
      </c>
      <c r="X220" s="7">
        <f>VLOOKUP($Q220,'Menu and cost - Russia'!$B$3:$Q$29,MATCH(X$2,'Menu and cost - Russia'!$B$3:$Q$3,0),0)</f>
        <v>0.25</v>
      </c>
      <c r="Y220" s="7">
        <f>VLOOKUP($Q220,'Menu and cost - Russia'!$B$3:$Q$29,MATCH(Y$2,'Menu and cost - Russia'!$B$3:$Q$3,0),0)</f>
        <v>0.5</v>
      </c>
      <c r="Z220" s="7">
        <f>VLOOKUP($Q220,'Menu and cost - Russia'!$B$3:$Q$29,MATCH(Z$2,'Menu and cost - Russia'!$B$3:$Q$3,0),0)</f>
        <v>0.05</v>
      </c>
      <c r="AA220" s="7">
        <f>VLOOKUP($Q220,'Menu and cost - Russia'!$B$3:$Q$29,MATCH(AA$2,'Menu and cost - Russia'!$B$3:$Q$3,0),0)</f>
        <v>0.1</v>
      </c>
      <c r="AB220" s="7">
        <f t="shared" si="14"/>
        <v>1</v>
      </c>
      <c r="AC220" s="9">
        <f>VLOOKUP($Q220,'Menu and cost - Russia'!$B$3:$Q$29,MATCH(AC$2,'Menu and cost - Russia'!$B$3:$Q$3,0),0)</f>
        <v>15</v>
      </c>
      <c r="AD220" s="8">
        <f>VLOOKUP($Q220,'Menu and cost - Russia'!$B$3:$Q$29,MATCH(AD$2,'Menu and cost - Russia'!$B$3:$Q$3,0),0)</f>
        <v>4</v>
      </c>
      <c r="AE220" s="8">
        <f>VLOOKUP($Q220,'Menu and cost - Russia'!$B$3:$Q$29,MATCH(AE$2,'Menu and cost - Russia'!$B$3:$Q$3,0),0)</f>
        <v>6.6666666666666666E-2</v>
      </c>
      <c r="AF220" s="16">
        <f>T220-U220-AE220*VLOOKUP(O220,US_City_COGS_Order_Composition[#All],MATCH("Labor Costs",$A$2:$M$2,0),0)</f>
        <v>0.96241666666666714</v>
      </c>
      <c r="AG220" s="39">
        <f t="array" ref="AG220">IFERROR(INDEX(US_City_COGS_Order_Composition[[Appetizer]:[Beverages]],O220,MATCH(R220,$J$2:$M$2,0)),"")</f>
        <v>0.8</v>
      </c>
      <c r="AH220" s="6">
        <f t="shared" si="12"/>
        <v>0.7699333333333338</v>
      </c>
    </row>
    <row r="221" spans="15:34" x14ac:dyDescent="0.25">
      <c r="O221" s="22">
        <v>8</v>
      </c>
      <c r="P221" s="1" t="str">
        <f>VLOOKUP(O:O,US_City_COGS_Order_Composition[#All],2,FALSE)</f>
        <v>Portland</v>
      </c>
      <c r="Q221" s="23">
        <f t="shared" si="13"/>
        <v>11</v>
      </c>
      <c r="R221" s="1" t="str">
        <f>VLOOKUP($Q221,'Menu and cost - Russia'!$B$3:$Q$29,MATCH(R$2,'Menu and cost - Russia'!$B$3:$Q$3,0),0)</f>
        <v>Entry</v>
      </c>
      <c r="S221" s="1" t="str">
        <f>VLOOKUP($Q221,'Menu and cost - Russia'!$B$3:$Q$29,MATCH(S$2,'Menu and cost - Russia'!$B$3:$Q$3,0),0)</f>
        <v>Blin D</v>
      </c>
      <c r="T221" s="5">
        <f>VLOOKUP($Q221,'Menu and cost - Russia'!$B$3:$Q$29,MATCH(T$2,'Menu and cost - Russia'!$B$3:$Q$3,0),0)*VLOOKUP(O221,US_City_COGS_Order_Composition[#All],MATCH("Coefficient for Price Calculation (comp. with Russia)",$A$2:$M$2,0))</f>
        <v>5.6000000000000005</v>
      </c>
      <c r="U221" s="5">
        <f t="array" ref="U221">SUMPRODUCT(W221:AA221,_xlfn._xlws.FILTER(US_City_COGS_Order_Composition[[#All],[Dairy Products]:[Pantry]],US_City_COGS_Order_Composition[[#All],[ID City]]=O221))*V221</f>
        <v>2.4083000000000006</v>
      </c>
      <c r="V221" s="37">
        <f>VLOOKUP($Q221,'Menu and cost - Russia'!$B$3:$Q$29,MATCH(V$2,'Menu and cost - Russia'!$B$3:$Q$3,0),0)</f>
        <v>0.2</v>
      </c>
      <c r="W221" s="7">
        <f>VLOOKUP($Q221,'Menu and cost - Russia'!$B$3:$Q$29,MATCH(W$2,'Menu and cost - Russia'!$B$3:$Q$3,0),0)</f>
        <v>0.2</v>
      </c>
      <c r="X221" s="7">
        <f>VLOOKUP($Q221,'Menu and cost - Russia'!$B$3:$Q$29,MATCH(X$2,'Menu and cost - Russia'!$B$3:$Q$3,0),0)</f>
        <v>0.4</v>
      </c>
      <c r="Y221" s="7">
        <f>VLOOKUP($Q221,'Menu and cost - Russia'!$B$3:$Q$29,MATCH(Y$2,'Menu and cost - Russia'!$B$3:$Q$3,0),0)</f>
        <v>0.25</v>
      </c>
      <c r="Z221" s="7">
        <f>VLOOKUP($Q221,'Menu and cost - Russia'!$B$3:$Q$29,MATCH(Z$2,'Menu and cost - Russia'!$B$3:$Q$3,0),0)</f>
        <v>0.05</v>
      </c>
      <c r="AA221" s="7">
        <f>VLOOKUP($Q221,'Menu and cost - Russia'!$B$3:$Q$29,MATCH(AA$2,'Menu and cost - Russia'!$B$3:$Q$3,0),0)</f>
        <v>0.1</v>
      </c>
      <c r="AB221" s="7">
        <f t="shared" si="14"/>
        <v>1.0000000000000002</v>
      </c>
      <c r="AC221" s="9">
        <f>VLOOKUP($Q221,'Menu and cost - Russia'!$B$3:$Q$29,MATCH(AC$2,'Menu and cost - Russia'!$B$3:$Q$3,0),0)</f>
        <v>10</v>
      </c>
      <c r="AD221" s="8">
        <f>VLOOKUP($Q221,'Menu and cost - Russia'!$B$3:$Q$29,MATCH(AD$2,'Menu and cost - Russia'!$B$3:$Q$3,0),0)</f>
        <v>6</v>
      </c>
      <c r="AE221" s="8">
        <f>VLOOKUP($Q221,'Menu and cost - Russia'!$B$3:$Q$29,MATCH(AE$2,'Menu and cost - Russia'!$B$3:$Q$3,0),0)</f>
        <v>0.1</v>
      </c>
      <c r="AF221" s="16">
        <f>T221-U221-AE221*VLOOKUP(O221,US_City_COGS_Order_Composition[#All],MATCH("Labor Costs",$A$2:$M$2,0),0)</f>
        <v>1.7916999999999998</v>
      </c>
      <c r="AG221" s="39">
        <f t="array" ref="AG221">IFERROR(INDEX(US_City_COGS_Order_Composition[[Appetizer]:[Beverages]],O221,MATCH(R221,$J$2:$M$2,0)),"")</f>
        <v>0.8</v>
      </c>
      <c r="AH221" s="6">
        <f t="shared" si="12"/>
        <v>1.43336</v>
      </c>
    </row>
    <row r="222" spans="15:34" x14ac:dyDescent="0.25">
      <c r="O222" s="22">
        <v>8</v>
      </c>
      <c r="P222" s="1" t="str">
        <f>VLOOKUP(O:O,US_City_COGS_Order_Composition[#All],2,FALSE)</f>
        <v>Portland</v>
      </c>
      <c r="Q222" s="23">
        <f t="shared" si="13"/>
        <v>12</v>
      </c>
      <c r="R222" s="1" t="str">
        <f>VLOOKUP($Q222,'Menu and cost - Russia'!$B$3:$Q$29,MATCH(R$2,'Menu and cost - Russia'!$B$3:$Q$3,0),0)</f>
        <v>Entry</v>
      </c>
      <c r="S222" s="1" t="str">
        <f>VLOOKUP($Q222,'Menu and cost - Russia'!$B$3:$Q$29,MATCH(S$2,'Menu and cost - Russia'!$B$3:$Q$3,0),0)</f>
        <v>Blin E</v>
      </c>
      <c r="T222" s="5">
        <f>VLOOKUP($Q222,'Menu and cost - Russia'!$B$3:$Q$29,MATCH(T$2,'Menu and cost - Russia'!$B$3:$Q$3,0),0)*VLOOKUP(O222,US_City_COGS_Order_Composition[#All],MATCH("Coefficient for Price Calculation (comp. with Russia)",$A$2:$M$2,0))</f>
        <v>7.4666666666666677</v>
      </c>
      <c r="U222" s="5">
        <f t="array" ref="U222">SUMPRODUCT(W222:AA222,_xlfn._xlws.FILTER(US_City_COGS_Order_Composition[[#All],[Dairy Products]:[Pantry]],US_City_COGS_Order_Composition[[#All],[ID City]]=O222))*V222</f>
        <v>3.66045</v>
      </c>
      <c r="V222" s="37">
        <f>VLOOKUP($Q222,'Menu and cost - Russia'!$B$3:$Q$29,MATCH(V$2,'Menu and cost - Russia'!$B$3:$Q$3,0),0)</f>
        <v>0.3</v>
      </c>
      <c r="W222" s="7">
        <f>VLOOKUP($Q222,'Menu and cost - Russia'!$B$3:$Q$29,MATCH(W$2,'Menu and cost - Russia'!$B$3:$Q$3,0),0)</f>
        <v>0.2</v>
      </c>
      <c r="X222" s="7">
        <f>VLOOKUP($Q222,'Menu and cost - Russia'!$B$3:$Q$29,MATCH(X$2,'Menu and cost - Russia'!$B$3:$Q$3,0),0)</f>
        <v>0.6</v>
      </c>
      <c r="Y222" s="7">
        <f>VLOOKUP($Q222,'Menu and cost - Russia'!$B$3:$Q$29,MATCH(Y$2,'Menu and cost - Russia'!$B$3:$Q$3,0),0)</f>
        <v>0.05</v>
      </c>
      <c r="Z222" s="7">
        <f>VLOOKUP($Q222,'Menu and cost - Russia'!$B$3:$Q$29,MATCH(Z$2,'Menu and cost - Russia'!$B$3:$Q$3,0),0)</f>
        <v>0.05</v>
      </c>
      <c r="AA222" s="7">
        <f>VLOOKUP($Q222,'Menu and cost - Russia'!$B$3:$Q$29,MATCH(AA$2,'Menu and cost - Russia'!$B$3:$Q$3,0),0)</f>
        <v>0.1</v>
      </c>
      <c r="AB222" s="7">
        <f t="shared" si="14"/>
        <v>1.0000000000000002</v>
      </c>
      <c r="AC222" s="9">
        <f>VLOOKUP($Q222,'Menu and cost - Russia'!$B$3:$Q$29,MATCH(AC$2,'Menu and cost - Russia'!$B$3:$Q$3,0),0)</f>
        <v>10</v>
      </c>
      <c r="AD222" s="8">
        <f>VLOOKUP($Q222,'Menu and cost - Russia'!$B$3:$Q$29,MATCH(AD$2,'Menu and cost - Russia'!$B$3:$Q$3,0),0)</f>
        <v>6</v>
      </c>
      <c r="AE222" s="8">
        <f>VLOOKUP($Q222,'Menu and cost - Russia'!$B$3:$Q$29,MATCH(AE$2,'Menu and cost - Russia'!$B$3:$Q$3,0),0)</f>
        <v>0.1</v>
      </c>
      <c r="AF222" s="16">
        <f>T222-U222-AE222*VLOOKUP(O222,US_City_COGS_Order_Composition[#All],MATCH("Labor Costs",$A$2:$M$2,0),0)</f>
        <v>2.4062166666666673</v>
      </c>
      <c r="AG222" s="39">
        <f t="array" ref="AG222">IFERROR(INDEX(US_City_COGS_Order_Composition[[Appetizer]:[Beverages]],O222,MATCH(R222,$J$2:$M$2,0)),"")</f>
        <v>0.8</v>
      </c>
      <c r="AH222" s="6">
        <f t="shared" ref="AH222:AH236" si="15">IFERROR(AF222*AG222,"")</f>
        <v>1.9249733333333339</v>
      </c>
    </row>
    <row r="223" spans="15:34" x14ac:dyDescent="0.25">
      <c r="O223" s="22">
        <v>8</v>
      </c>
      <c r="P223" s="1" t="str">
        <f>VLOOKUP(O:O,US_City_COGS_Order_Composition[#All],2,FALSE)</f>
        <v>Portland</v>
      </c>
      <c r="Q223" s="23">
        <f t="shared" si="13"/>
        <v>13</v>
      </c>
      <c r="R223" s="1" t="str">
        <f>VLOOKUP($Q223,'Menu and cost - Russia'!$B$3:$Q$29,MATCH(R$2,'Menu and cost - Russia'!$B$3:$Q$3,0),0)</f>
        <v>Entry</v>
      </c>
      <c r="S223" s="1" t="str">
        <f>VLOOKUP($Q223,'Menu and cost - Russia'!$B$3:$Q$29,MATCH(S$2,'Menu and cost - Russia'!$B$3:$Q$3,0),0)</f>
        <v>Blin F</v>
      </c>
      <c r="T223" s="5">
        <f>VLOOKUP($Q223,'Menu and cost - Russia'!$B$3:$Q$29,MATCH(T$2,'Menu and cost - Russia'!$B$3:$Q$3,0),0)*VLOOKUP(O223,US_City_COGS_Order_Composition[#All],MATCH("Coefficient for Price Calculation (comp. with Russia)",$A$2:$M$2,0))</f>
        <v>7.4666666666666677</v>
      </c>
      <c r="U223" s="5">
        <f t="array" ref="U223">SUMPRODUCT(W223:AA223,_xlfn._xlws.FILTER(US_City_COGS_Order_Composition[[#All],[Dairy Products]:[Pantry]],US_City_COGS_Order_Composition[[#All],[ID City]]=O223))*V223</f>
        <v>3.63645</v>
      </c>
      <c r="V223" s="37">
        <f>VLOOKUP($Q223,'Menu and cost - Russia'!$B$3:$Q$29,MATCH(V$2,'Menu and cost - Russia'!$B$3:$Q$3,0),0)</f>
        <v>0.3</v>
      </c>
      <c r="W223" s="7">
        <f>VLOOKUP($Q223,'Menu and cost - Russia'!$B$3:$Q$29,MATCH(W$2,'Menu and cost - Russia'!$B$3:$Q$3,0),0)</f>
        <v>0.2</v>
      </c>
      <c r="X223" s="7">
        <f>VLOOKUP($Q223,'Menu and cost - Russia'!$B$3:$Q$29,MATCH(X$2,'Menu and cost - Russia'!$B$3:$Q$3,0),0)</f>
        <v>0.5</v>
      </c>
      <c r="Y223" s="7">
        <f>VLOOKUP($Q223,'Menu and cost - Russia'!$B$3:$Q$29,MATCH(Y$2,'Menu and cost - Russia'!$B$3:$Q$3,0),0)</f>
        <v>0.15</v>
      </c>
      <c r="Z223" s="7">
        <f>VLOOKUP($Q223,'Menu and cost - Russia'!$B$3:$Q$29,MATCH(Z$2,'Menu and cost - Russia'!$B$3:$Q$3,0),0)</f>
        <v>0.05</v>
      </c>
      <c r="AA223" s="7">
        <f>VLOOKUP($Q223,'Menu and cost - Russia'!$B$3:$Q$29,MATCH(AA$2,'Menu and cost - Russia'!$B$3:$Q$3,0),0)</f>
        <v>0.1</v>
      </c>
      <c r="AB223" s="7">
        <f t="shared" si="14"/>
        <v>1</v>
      </c>
      <c r="AC223" s="9">
        <f>VLOOKUP($Q223,'Menu and cost - Russia'!$B$3:$Q$29,MATCH(AC$2,'Menu and cost - Russia'!$B$3:$Q$3,0),0)</f>
        <v>10</v>
      </c>
      <c r="AD223" s="8">
        <f>VLOOKUP($Q223,'Menu and cost - Russia'!$B$3:$Q$29,MATCH(AD$2,'Menu and cost - Russia'!$B$3:$Q$3,0),0)</f>
        <v>6</v>
      </c>
      <c r="AE223" s="8">
        <f>VLOOKUP($Q223,'Menu and cost - Russia'!$B$3:$Q$29,MATCH(AE$2,'Menu and cost - Russia'!$B$3:$Q$3,0),0)</f>
        <v>0.1</v>
      </c>
      <c r="AF223" s="16">
        <f>T223-U223-AE223*VLOOKUP(O223,US_City_COGS_Order_Composition[#All],MATCH("Labor Costs",$A$2:$M$2,0),0)</f>
        <v>2.4302166666666674</v>
      </c>
      <c r="AG223" s="39">
        <f t="array" ref="AG223">IFERROR(INDEX(US_City_COGS_Order_Composition[[Appetizer]:[Beverages]],O223,MATCH(R223,$J$2:$M$2,0)),"")</f>
        <v>0.8</v>
      </c>
      <c r="AH223" s="6">
        <f t="shared" si="15"/>
        <v>1.944173333333334</v>
      </c>
    </row>
    <row r="224" spans="15:34" x14ac:dyDescent="0.25">
      <c r="O224" s="22">
        <v>8</v>
      </c>
      <c r="P224" s="1" t="str">
        <f>VLOOKUP(O:O,US_City_COGS_Order_Composition[#All],2,FALSE)</f>
        <v>Portland</v>
      </c>
      <c r="Q224" s="23">
        <f t="shared" si="13"/>
        <v>14</v>
      </c>
      <c r="R224" s="1" t="str">
        <f>VLOOKUP($Q224,'Menu and cost - Russia'!$B$3:$Q$29,MATCH(R$2,'Menu and cost - Russia'!$B$3:$Q$3,0),0)</f>
        <v>Entry</v>
      </c>
      <c r="S224" s="1" t="str">
        <f>VLOOKUP($Q224,'Menu and cost - Russia'!$B$3:$Q$29,MATCH(S$2,'Menu and cost - Russia'!$B$3:$Q$3,0),0)</f>
        <v>Veggie Blin A</v>
      </c>
      <c r="T224" s="5">
        <f>VLOOKUP($Q224,'Menu and cost - Russia'!$B$3:$Q$29,MATCH(T$2,'Menu and cost - Russia'!$B$3:$Q$3,0),0)*VLOOKUP(O224,US_City_COGS_Order_Composition[#All],MATCH("Coefficient for Price Calculation (comp. with Russia)",$A$2:$M$2,0))</f>
        <v>5.6000000000000005</v>
      </c>
      <c r="U224" s="5">
        <f t="array" ref="U224">SUMPRODUCT(W224:AA224,_xlfn._xlws.FILTER(US_City_COGS_Order_Composition[[#All],[Dairy Products]:[Pantry]],US_City_COGS_Order_Composition[[#All],[ID City]]=O224))*V224</f>
        <v>2.4295000000000009</v>
      </c>
      <c r="V224" s="37">
        <f>VLOOKUP($Q224,'Menu and cost - Russia'!$B$3:$Q$29,MATCH(V$2,'Menu and cost - Russia'!$B$3:$Q$3,0),0)</f>
        <v>0.2</v>
      </c>
      <c r="W224" s="7">
        <f>VLOOKUP($Q224,'Menu and cost - Russia'!$B$3:$Q$29,MATCH(W$2,'Menu and cost - Russia'!$B$3:$Q$3,0),0)</f>
        <v>0.1</v>
      </c>
      <c r="X224" s="7">
        <f>VLOOKUP($Q224,'Menu and cost - Russia'!$B$3:$Q$29,MATCH(X$2,'Menu and cost - Russia'!$B$3:$Q$3,0),0)</f>
        <v>0</v>
      </c>
      <c r="Y224" s="7">
        <f>VLOOKUP($Q224,'Menu and cost - Russia'!$B$3:$Q$29,MATCH(Y$2,'Menu and cost - Russia'!$B$3:$Q$3,0),0)</f>
        <v>0.75</v>
      </c>
      <c r="Z224" s="7">
        <f>VLOOKUP($Q224,'Menu and cost - Russia'!$B$3:$Q$29,MATCH(Z$2,'Menu and cost - Russia'!$B$3:$Q$3,0),0)</f>
        <v>0.05</v>
      </c>
      <c r="AA224" s="7">
        <f>VLOOKUP($Q224,'Menu and cost - Russia'!$B$3:$Q$29,MATCH(AA$2,'Menu and cost - Russia'!$B$3:$Q$3,0),0)</f>
        <v>0.1</v>
      </c>
      <c r="AB224" s="7">
        <f t="shared" si="14"/>
        <v>1</v>
      </c>
      <c r="AC224" s="9">
        <f>VLOOKUP($Q224,'Menu and cost - Russia'!$B$3:$Q$29,MATCH(AC$2,'Menu and cost - Russia'!$B$3:$Q$3,0),0)</f>
        <v>15</v>
      </c>
      <c r="AD224" s="8">
        <f>VLOOKUP($Q224,'Menu and cost - Russia'!$B$3:$Q$29,MATCH(AD$2,'Menu and cost - Russia'!$B$3:$Q$3,0),0)</f>
        <v>4</v>
      </c>
      <c r="AE224" s="8">
        <f>VLOOKUP($Q224,'Menu and cost - Russia'!$B$3:$Q$29,MATCH(AE$2,'Menu and cost - Russia'!$B$3:$Q$3,0),0)</f>
        <v>6.6666666666666666E-2</v>
      </c>
      <c r="AF224" s="16">
        <f>T224-U224-AE224*VLOOKUP(O224,US_City_COGS_Order_Composition[#All],MATCH("Labor Costs",$A$2:$M$2,0),0)</f>
        <v>2.2371666666666661</v>
      </c>
      <c r="AG224" s="39">
        <f t="array" ref="AG224">IFERROR(INDEX(US_City_COGS_Order_Composition[[Appetizer]:[Beverages]],O224,MATCH(R224,$J$2:$M$2,0)),"")</f>
        <v>0.8</v>
      </c>
      <c r="AH224" s="6">
        <f t="shared" si="15"/>
        <v>1.789733333333333</v>
      </c>
    </row>
    <row r="225" spans="15:34" x14ac:dyDescent="0.25">
      <c r="O225" s="22">
        <v>8</v>
      </c>
      <c r="P225" s="1" t="str">
        <f>VLOOKUP(O:O,US_City_COGS_Order_Composition[#All],2,FALSE)</f>
        <v>Portland</v>
      </c>
      <c r="Q225" s="23">
        <f t="shared" si="13"/>
        <v>15</v>
      </c>
      <c r="R225" s="1" t="str">
        <f>VLOOKUP($Q225,'Menu and cost - Russia'!$B$3:$Q$29,MATCH(R$2,'Menu and cost - Russia'!$B$3:$Q$3,0),0)</f>
        <v>Entry</v>
      </c>
      <c r="S225" s="1" t="str">
        <f>VLOOKUP($Q225,'Menu and cost - Russia'!$B$3:$Q$29,MATCH(S$2,'Menu and cost - Russia'!$B$3:$Q$3,0),0)</f>
        <v>Fruit Blin B</v>
      </c>
      <c r="T225" s="5">
        <f>VLOOKUP($Q225,'Menu and cost - Russia'!$B$3:$Q$29,MATCH(T$2,'Menu and cost - Russia'!$B$3:$Q$3,0),0)*VLOOKUP(O225,US_City_COGS_Order_Composition[#All],MATCH("Coefficient for Price Calculation (comp. with Russia)",$A$2:$M$2,0))</f>
        <v>5.6000000000000005</v>
      </c>
      <c r="U225" s="5">
        <f t="array" ref="U225">SUMPRODUCT(W225:AA225,_xlfn._xlws.FILTER(US_City_COGS_Order_Composition[[#All],[Dairy Products]:[Pantry]],US_City_COGS_Order_Composition[[#All],[ID City]]=O225))*V225</f>
        <v>2.3443000000000005</v>
      </c>
      <c r="V225" s="37">
        <f>VLOOKUP($Q225,'Menu and cost - Russia'!$B$3:$Q$29,MATCH(V$2,'Menu and cost - Russia'!$B$3:$Q$3,0),0)</f>
        <v>0.2</v>
      </c>
      <c r="W225" s="7">
        <f>VLOOKUP($Q225,'Menu and cost - Russia'!$B$3:$Q$29,MATCH(W$2,'Menu and cost - Russia'!$B$3:$Q$3,0),0)</f>
        <v>0.2</v>
      </c>
      <c r="X225" s="7">
        <f>VLOOKUP($Q225,'Menu and cost - Russia'!$B$3:$Q$29,MATCH(X$2,'Menu and cost - Russia'!$B$3:$Q$3,0),0)</f>
        <v>0</v>
      </c>
      <c r="Y225" s="7">
        <f>VLOOKUP($Q225,'Menu and cost - Russia'!$B$3:$Q$29,MATCH(Y$2,'Menu and cost - Russia'!$B$3:$Q$3,0),0)</f>
        <v>0.65</v>
      </c>
      <c r="Z225" s="7">
        <f>VLOOKUP($Q225,'Menu and cost - Russia'!$B$3:$Q$29,MATCH(Z$2,'Menu and cost - Russia'!$B$3:$Q$3,0),0)</f>
        <v>0.05</v>
      </c>
      <c r="AA225" s="7">
        <f>VLOOKUP($Q225,'Menu and cost - Russia'!$B$3:$Q$29,MATCH(AA$2,'Menu and cost - Russia'!$B$3:$Q$3,0),0)</f>
        <v>0.1</v>
      </c>
      <c r="AB225" s="7">
        <f t="shared" si="14"/>
        <v>1.0000000000000002</v>
      </c>
      <c r="AC225" s="9">
        <f>VLOOKUP($Q225,'Menu and cost - Russia'!$B$3:$Q$29,MATCH(AC$2,'Menu and cost - Russia'!$B$3:$Q$3,0),0)</f>
        <v>15</v>
      </c>
      <c r="AD225" s="8">
        <f>VLOOKUP($Q225,'Menu and cost - Russia'!$B$3:$Q$29,MATCH(AD$2,'Menu and cost - Russia'!$B$3:$Q$3,0),0)</f>
        <v>4</v>
      </c>
      <c r="AE225" s="8">
        <f>VLOOKUP($Q225,'Menu and cost - Russia'!$B$3:$Q$29,MATCH(AE$2,'Menu and cost - Russia'!$B$3:$Q$3,0),0)</f>
        <v>6.6666666666666666E-2</v>
      </c>
      <c r="AF225" s="16">
        <f>T225-U225-AE225*VLOOKUP(O225,US_City_COGS_Order_Composition[#All],MATCH("Labor Costs",$A$2:$M$2,0),0)</f>
        <v>2.3223666666666665</v>
      </c>
      <c r="AG225" s="39">
        <f t="array" ref="AG225">IFERROR(INDEX(US_City_COGS_Order_Composition[[Appetizer]:[Beverages]],O225,MATCH(R225,$J$2:$M$2,0)),"")</f>
        <v>0.8</v>
      </c>
      <c r="AH225" s="6">
        <f t="shared" si="15"/>
        <v>1.8578933333333332</v>
      </c>
    </row>
    <row r="226" spans="15:34" x14ac:dyDescent="0.25">
      <c r="O226" s="22">
        <v>8</v>
      </c>
      <c r="P226" s="1" t="str">
        <f>VLOOKUP(O:O,US_City_COGS_Order_Composition[#All],2,FALSE)</f>
        <v>Portland</v>
      </c>
      <c r="Q226" s="23">
        <f t="shared" si="13"/>
        <v>16</v>
      </c>
      <c r="R226" s="1" t="str">
        <f>VLOOKUP($Q226,'Menu and cost - Russia'!$B$3:$Q$29,MATCH(R$2,'Menu and cost - Russia'!$B$3:$Q$3,0),0)</f>
        <v>Entry</v>
      </c>
      <c r="S226" s="1" t="str">
        <f>VLOOKUP($Q226,'Menu and cost - Russia'!$B$3:$Q$29,MATCH(S$2,'Menu and cost - Russia'!$B$3:$Q$3,0),0)</f>
        <v>Entry A</v>
      </c>
      <c r="T226" s="5">
        <f>VLOOKUP($Q226,'Menu and cost - Russia'!$B$3:$Q$29,MATCH(T$2,'Menu and cost - Russia'!$B$3:$Q$3,0),0)*VLOOKUP(O226,US_City_COGS_Order_Composition[#All],MATCH("Coefficient for Price Calculation (comp. with Russia)",$A$2:$M$2,0))</f>
        <v>9.3333333333333339</v>
      </c>
      <c r="U226" s="5">
        <f t="array" ref="U226">SUMPRODUCT(W226:AA226,_xlfn._xlws.FILTER(US_City_COGS_Order_Composition[[#All],[Dairy Products]:[Pantry]],US_City_COGS_Order_Composition[[#All],[ID City]]=O226))*V226</f>
        <v>3.5451000000000001</v>
      </c>
      <c r="V226" s="37">
        <f>VLOOKUP($Q226,'Menu and cost - Russia'!$B$3:$Q$29,MATCH(V$2,'Menu and cost - Russia'!$B$3:$Q$3,0),0)</f>
        <v>0.3</v>
      </c>
      <c r="W226" s="7">
        <f>VLOOKUP($Q226,'Menu and cost - Russia'!$B$3:$Q$29,MATCH(W$2,'Menu and cost - Russia'!$B$3:$Q$3,0),0)</f>
        <v>0</v>
      </c>
      <c r="X226" s="7">
        <f>VLOOKUP($Q226,'Menu and cost - Russia'!$B$3:$Q$29,MATCH(X$2,'Menu and cost - Russia'!$B$3:$Q$3,0),0)</f>
        <v>0.5</v>
      </c>
      <c r="Y226" s="7">
        <f>VLOOKUP($Q226,'Menu and cost - Russia'!$B$3:$Q$29,MATCH(Y$2,'Menu and cost - Russia'!$B$3:$Q$3,0),0)</f>
        <v>0.2</v>
      </c>
      <c r="Z226" s="7">
        <f>VLOOKUP($Q226,'Menu and cost - Russia'!$B$3:$Q$29,MATCH(Z$2,'Menu and cost - Russia'!$B$3:$Q$3,0),0)</f>
        <v>0</v>
      </c>
      <c r="AA226" s="7">
        <f>VLOOKUP($Q226,'Menu and cost - Russia'!$B$3:$Q$29,MATCH(AA$2,'Menu and cost - Russia'!$B$3:$Q$3,0),0)</f>
        <v>0.3</v>
      </c>
      <c r="AB226" s="7">
        <f t="shared" si="14"/>
        <v>1</v>
      </c>
      <c r="AC226" s="9">
        <f>VLOOKUP($Q226,'Menu and cost - Russia'!$B$3:$Q$29,MATCH(AC$2,'Menu and cost - Russia'!$B$3:$Q$3,0),0)</f>
        <v>10</v>
      </c>
      <c r="AD226" s="8">
        <f>VLOOKUP($Q226,'Menu and cost - Russia'!$B$3:$Q$29,MATCH(AD$2,'Menu and cost - Russia'!$B$3:$Q$3,0),0)</f>
        <v>6</v>
      </c>
      <c r="AE226" s="8">
        <f>VLOOKUP($Q226,'Menu and cost - Russia'!$B$3:$Q$29,MATCH(AE$2,'Menu and cost - Russia'!$B$3:$Q$3,0),0)</f>
        <v>0.1</v>
      </c>
      <c r="AF226" s="16">
        <f>T226-U226-AE226*VLOOKUP(O226,US_City_COGS_Order_Composition[#All],MATCH("Labor Costs",$A$2:$M$2,0),0)</f>
        <v>4.3882333333333339</v>
      </c>
      <c r="AG226" s="39">
        <f t="array" ref="AG226">IFERROR(INDEX(US_City_COGS_Order_Composition[[Appetizer]:[Beverages]],O226,MATCH(R226,$J$2:$M$2,0)),"")</f>
        <v>0.8</v>
      </c>
      <c r="AH226" s="6">
        <f t="shared" si="15"/>
        <v>3.5105866666666672</v>
      </c>
    </row>
    <row r="227" spans="15:34" x14ac:dyDescent="0.25">
      <c r="O227" s="22">
        <v>8</v>
      </c>
      <c r="P227" s="1" t="str">
        <f>VLOOKUP(O:O,US_City_COGS_Order_Composition[#All],2,FALSE)</f>
        <v>Portland</v>
      </c>
      <c r="Q227" s="23">
        <f t="shared" si="13"/>
        <v>17</v>
      </c>
      <c r="R227" s="1" t="str">
        <f>VLOOKUP($Q227,'Menu and cost - Russia'!$B$3:$Q$29,MATCH(R$2,'Menu and cost - Russia'!$B$3:$Q$3,0),0)</f>
        <v>Entry</v>
      </c>
      <c r="S227" s="1" t="str">
        <f>VLOOKUP($Q227,'Menu and cost - Russia'!$B$3:$Q$29,MATCH(S$2,'Menu and cost - Russia'!$B$3:$Q$3,0),0)</f>
        <v>Entry B</v>
      </c>
      <c r="T227" s="5">
        <f>VLOOKUP($Q227,'Menu and cost - Russia'!$B$3:$Q$29,MATCH(T$2,'Menu and cost - Russia'!$B$3:$Q$3,0),0)*VLOOKUP(O227,US_City_COGS_Order_Composition[#All],MATCH("Coefficient for Price Calculation (comp. with Russia)",$A$2:$M$2,0))</f>
        <v>9.3333333333333339</v>
      </c>
      <c r="U227" s="5">
        <f t="array" ref="U227">SUMPRODUCT(W227:AA227,_xlfn._xlws.FILTER(US_City_COGS_Order_Composition[[#All],[Dairy Products]:[Pantry]],US_City_COGS_Order_Composition[[#All],[ID City]]=O227))*V227</f>
        <v>3.6305999999999998</v>
      </c>
      <c r="V227" s="37">
        <f>VLOOKUP($Q227,'Menu and cost - Russia'!$B$3:$Q$29,MATCH(V$2,'Menu and cost - Russia'!$B$3:$Q$3,0),0)</f>
        <v>0.3</v>
      </c>
      <c r="W227" s="7">
        <f>VLOOKUP($Q227,'Menu and cost - Russia'!$B$3:$Q$29,MATCH(W$2,'Menu and cost - Russia'!$B$3:$Q$3,0),0)</f>
        <v>0.1</v>
      </c>
      <c r="X227" s="7">
        <f>VLOOKUP($Q227,'Menu and cost - Russia'!$B$3:$Q$29,MATCH(X$2,'Menu and cost - Russia'!$B$3:$Q$3,0),0)</f>
        <v>0.5</v>
      </c>
      <c r="Y227" s="7">
        <f>VLOOKUP($Q227,'Menu and cost - Russia'!$B$3:$Q$29,MATCH(Y$2,'Menu and cost - Russia'!$B$3:$Q$3,0),0)</f>
        <v>0.2</v>
      </c>
      <c r="Z227" s="7">
        <f>VLOOKUP($Q227,'Menu and cost - Russia'!$B$3:$Q$29,MATCH(Z$2,'Menu and cost - Russia'!$B$3:$Q$3,0),0)</f>
        <v>0</v>
      </c>
      <c r="AA227" s="7">
        <f>VLOOKUP($Q227,'Menu and cost - Russia'!$B$3:$Q$29,MATCH(AA$2,'Menu and cost - Russia'!$B$3:$Q$3,0),0)</f>
        <v>0.2</v>
      </c>
      <c r="AB227" s="7">
        <f t="shared" si="14"/>
        <v>1</v>
      </c>
      <c r="AC227" s="9">
        <f>VLOOKUP($Q227,'Menu and cost - Russia'!$B$3:$Q$29,MATCH(AC$2,'Menu and cost - Russia'!$B$3:$Q$3,0),0)</f>
        <v>10</v>
      </c>
      <c r="AD227" s="8">
        <f>VLOOKUP($Q227,'Menu and cost - Russia'!$B$3:$Q$29,MATCH(AD$2,'Menu and cost - Russia'!$B$3:$Q$3,0),0)</f>
        <v>6</v>
      </c>
      <c r="AE227" s="8">
        <f>VLOOKUP($Q227,'Menu and cost - Russia'!$B$3:$Q$29,MATCH(AE$2,'Menu and cost - Russia'!$B$3:$Q$3,0),0)</f>
        <v>0.1</v>
      </c>
      <c r="AF227" s="16">
        <f>T227-U227-AE227*VLOOKUP(O227,US_City_COGS_Order_Composition[#All],MATCH("Labor Costs",$A$2:$M$2,0),0)</f>
        <v>4.3027333333333342</v>
      </c>
      <c r="AG227" s="39">
        <f t="array" ref="AG227">IFERROR(INDEX(US_City_COGS_Order_Composition[[Appetizer]:[Beverages]],O227,MATCH(R227,$J$2:$M$2,0)),"")</f>
        <v>0.8</v>
      </c>
      <c r="AH227" s="6">
        <f t="shared" si="15"/>
        <v>3.4421866666666676</v>
      </c>
    </row>
    <row r="228" spans="15:34" x14ac:dyDescent="0.25">
      <c r="O228" s="22">
        <v>8</v>
      </c>
      <c r="P228" s="1" t="str">
        <f>VLOOKUP(O:O,US_City_COGS_Order_Composition[#All],2,FALSE)</f>
        <v>Portland</v>
      </c>
      <c r="Q228" s="23">
        <f t="shared" si="13"/>
        <v>18</v>
      </c>
      <c r="R228" s="1" t="str">
        <f>VLOOKUP($Q228,'Menu and cost - Russia'!$B$3:$Q$29,MATCH(R$2,'Menu and cost - Russia'!$B$3:$Q$3,0),0)</f>
        <v>Dessert</v>
      </c>
      <c r="S228" s="1" t="str">
        <f>VLOOKUP($Q228,'Menu and cost - Russia'!$B$3:$Q$29,MATCH(S$2,'Menu and cost - Russia'!$B$3:$Q$3,0),0)</f>
        <v>Cake A</v>
      </c>
      <c r="T228" s="5">
        <f>VLOOKUP($Q228,'Menu and cost - Russia'!$B$3:$Q$29,MATCH(T$2,'Menu and cost - Russia'!$B$3:$Q$3,0),0)*VLOOKUP(O228,US_City_COGS_Order_Composition[#All],MATCH("Coefficient for Price Calculation (comp. with Russia)",$A$2:$M$2,0))</f>
        <v>5.6000000000000005</v>
      </c>
      <c r="U228" s="5">
        <f t="array" ref="U228">SUMPRODUCT(W228:AA228,_xlfn._xlws.FILTER(US_City_COGS_Order_Composition[[#All],[Dairy Products]:[Pantry]],US_City_COGS_Order_Composition[[#All],[ID City]]=O228))*V228</f>
        <v>1.5847500000000001</v>
      </c>
      <c r="V228" s="37">
        <f>VLOOKUP($Q228,'Menu and cost - Russia'!$B$3:$Q$29,MATCH(V$2,'Menu and cost - Russia'!$B$3:$Q$3,0),0)</f>
        <v>0.15</v>
      </c>
      <c r="W228" s="7">
        <f>VLOOKUP($Q228,'Menu and cost - Russia'!$B$3:$Q$29,MATCH(W$2,'Menu and cost - Russia'!$B$3:$Q$3,0),0)</f>
        <v>0.2</v>
      </c>
      <c r="X228" s="7">
        <f>VLOOKUP($Q228,'Menu and cost - Russia'!$B$3:$Q$29,MATCH(X$2,'Menu and cost - Russia'!$B$3:$Q$3,0),0)</f>
        <v>0</v>
      </c>
      <c r="Y228" s="7">
        <f>VLOOKUP($Q228,'Menu and cost - Russia'!$B$3:$Q$29,MATCH(Y$2,'Menu and cost - Russia'!$B$3:$Q$3,0),0)</f>
        <v>0.5</v>
      </c>
      <c r="Z228" s="7">
        <f>VLOOKUP($Q228,'Menu and cost - Russia'!$B$3:$Q$29,MATCH(Z$2,'Menu and cost - Russia'!$B$3:$Q$3,0),0)</f>
        <v>0</v>
      </c>
      <c r="AA228" s="7">
        <f>VLOOKUP($Q228,'Menu and cost - Russia'!$B$3:$Q$29,MATCH(AA$2,'Menu and cost - Russia'!$B$3:$Q$3,0),0)</f>
        <v>0.3</v>
      </c>
      <c r="AB228" s="7">
        <f t="shared" si="14"/>
        <v>1</v>
      </c>
      <c r="AC228" s="9">
        <f>VLOOKUP($Q228,'Menu and cost - Russia'!$B$3:$Q$29,MATCH(AC$2,'Menu and cost - Russia'!$B$3:$Q$3,0),0)</f>
        <v>20</v>
      </c>
      <c r="AD228" s="8">
        <f>VLOOKUP($Q228,'Menu and cost - Russia'!$B$3:$Q$29,MATCH(AD$2,'Menu and cost - Russia'!$B$3:$Q$3,0),0)</f>
        <v>3</v>
      </c>
      <c r="AE228" s="8">
        <f>VLOOKUP($Q228,'Menu and cost - Russia'!$B$3:$Q$29,MATCH(AE$2,'Menu and cost - Russia'!$B$3:$Q$3,0),0)</f>
        <v>0.05</v>
      </c>
      <c r="AF228" s="16">
        <f>T228-U228-AE228*VLOOKUP(O228,US_City_COGS_Order_Composition[#All],MATCH("Labor Costs",$A$2:$M$2,0),0)</f>
        <v>3.3152499999999998</v>
      </c>
      <c r="AG228" s="39">
        <f t="array" ref="AG228">IFERROR(INDEX(US_City_COGS_Order_Composition[[Appetizer]:[Beverages]],O228,MATCH(R228,$J$2:$M$2,0)),"")</f>
        <v>0.5</v>
      </c>
      <c r="AH228" s="6">
        <f t="shared" si="15"/>
        <v>1.6576249999999999</v>
      </c>
    </row>
    <row r="229" spans="15:34" x14ac:dyDescent="0.25">
      <c r="O229" s="22">
        <v>8</v>
      </c>
      <c r="P229" s="1" t="str">
        <f>VLOOKUP(O:O,US_City_COGS_Order_Composition[#All],2,FALSE)</f>
        <v>Portland</v>
      </c>
      <c r="Q229" s="23">
        <f t="shared" si="13"/>
        <v>19</v>
      </c>
      <c r="R229" s="1" t="str">
        <f>VLOOKUP($Q229,'Menu and cost - Russia'!$B$3:$Q$29,MATCH(R$2,'Menu and cost - Russia'!$B$3:$Q$3,0),0)</f>
        <v>Dessert</v>
      </c>
      <c r="S229" s="1" t="str">
        <f>VLOOKUP($Q229,'Menu and cost - Russia'!$B$3:$Q$29,MATCH(S$2,'Menu and cost - Russia'!$B$3:$Q$3,0),0)</f>
        <v>Cake B</v>
      </c>
      <c r="T229" s="5">
        <f>VLOOKUP($Q229,'Menu and cost - Russia'!$B$3:$Q$29,MATCH(T$2,'Menu and cost - Russia'!$B$3:$Q$3,0),0)*VLOOKUP(O229,US_City_COGS_Order_Composition[#All],MATCH("Coefficient for Price Calculation (comp. with Russia)",$A$2:$M$2,0))</f>
        <v>5.6000000000000005</v>
      </c>
      <c r="U229" s="5">
        <f t="array" ref="U229">SUMPRODUCT(W229:AA229,_xlfn._xlws.FILTER(US_City_COGS_Order_Composition[[#All],[Dairy Products]:[Pantry]],US_City_COGS_Order_Composition[[#All],[ID City]]=O229))*V229</f>
        <v>1.5847500000000001</v>
      </c>
      <c r="V229" s="37">
        <f>VLOOKUP($Q229,'Menu and cost - Russia'!$B$3:$Q$29,MATCH(V$2,'Menu and cost - Russia'!$B$3:$Q$3,0),0)</f>
        <v>0.15</v>
      </c>
      <c r="W229" s="7">
        <f>VLOOKUP($Q229,'Menu and cost - Russia'!$B$3:$Q$29,MATCH(W$2,'Menu and cost - Russia'!$B$3:$Q$3,0),0)</f>
        <v>0.2</v>
      </c>
      <c r="X229" s="7">
        <f>VLOOKUP($Q229,'Menu and cost - Russia'!$B$3:$Q$29,MATCH(X$2,'Menu and cost - Russia'!$B$3:$Q$3,0),0)</f>
        <v>0</v>
      </c>
      <c r="Y229" s="7">
        <f>VLOOKUP($Q229,'Menu and cost - Russia'!$B$3:$Q$29,MATCH(Y$2,'Menu and cost - Russia'!$B$3:$Q$3,0),0)</f>
        <v>0.5</v>
      </c>
      <c r="Z229" s="7">
        <f>VLOOKUP($Q229,'Menu and cost - Russia'!$B$3:$Q$29,MATCH(Z$2,'Menu and cost - Russia'!$B$3:$Q$3,0),0)</f>
        <v>0</v>
      </c>
      <c r="AA229" s="7">
        <f>VLOOKUP($Q229,'Menu and cost - Russia'!$B$3:$Q$29,MATCH(AA$2,'Menu and cost - Russia'!$B$3:$Q$3,0),0)</f>
        <v>0.3</v>
      </c>
      <c r="AB229" s="7">
        <f t="shared" si="14"/>
        <v>1</v>
      </c>
      <c r="AC229" s="9">
        <f>VLOOKUP($Q229,'Menu and cost - Russia'!$B$3:$Q$29,MATCH(AC$2,'Menu and cost - Russia'!$B$3:$Q$3,0),0)</f>
        <v>20</v>
      </c>
      <c r="AD229" s="8">
        <f>VLOOKUP($Q229,'Menu and cost - Russia'!$B$3:$Q$29,MATCH(AD$2,'Menu and cost - Russia'!$B$3:$Q$3,0),0)</f>
        <v>3</v>
      </c>
      <c r="AE229" s="8">
        <f>VLOOKUP($Q229,'Menu and cost - Russia'!$B$3:$Q$29,MATCH(AE$2,'Menu and cost - Russia'!$B$3:$Q$3,0),0)</f>
        <v>0.05</v>
      </c>
      <c r="AF229" s="16">
        <f>T229-U229-AE229*VLOOKUP(O229,US_City_COGS_Order_Composition[#All],MATCH("Labor Costs",$A$2:$M$2,0),0)</f>
        <v>3.3152499999999998</v>
      </c>
      <c r="AG229" s="39">
        <f t="array" ref="AG229">IFERROR(INDEX(US_City_COGS_Order_Composition[[Appetizer]:[Beverages]],O229,MATCH(R229,$J$2:$M$2,0)),"")</f>
        <v>0.5</v>
      </c>
      <c r="AH229" s="6">
        <f t="shared" si="15"/>
        <v>1.6576249999999999</v>
      </c>
    </row>
    <row r="230" spans="15:34" x14ac:dyDescent="0.25">
      <c r="O230" s="22">
        <v>8</v>
      </c>
      <c r="P230" s="1" t="str">
        <f>VLOOKUP(O:O,US_City_COGS_Order_Composition[#All],2,FALSE)</f>
        <v>Portland</v>
      </c>
      <c r="Q230" s="23">
        <f t="shared" si="13"/>
        <v>20</v>
      </c>
      <c r="R230" s="1" t="str">
        <f>VLOOKUP($Q230,'Menu and cost - Russia'!$B$3:$Q$29,MATCH(R$2,'Menu and cost - Russia'!$B$3:$Q$3,0),0)</f>
        <v>Dessert</v>
      </c>
      <c r="S230" s="1" t="str">
        <f>VLOOKUP($Q230,'Menu and cost - Russia'!$B$3:$Q$29,MATCH(S$2,'Menu and cost - Russia'!$B$3:$Q$3,0),0)</f>
        <v>Candy A</v>
      </c>
      <c r="T230" s="5">
        <f>VLOOKUP($Q230,'Menu and cost - Russia'!$B$3:$Q$29,MATCH(T$2,'Menu and cost - Russia'!$B$3:$Q$3,0),0)*VLOOKUP(O230,US_City_COGS_Order_Composition[#All],MATCH("Coefficient for Price Calculation (comp. with Russia)",$A$2:$M$2,0))</f>
        <v>2.8000000000000003</v>
      </c>
      <c r="U230" s="5">
        <f t="array" ref="U230">SUMPRODUCT(W230:AA230,_xlfn._xlws.FILTER(US_City_COGS_Order_Composition[[#All],[Dairy Products]:[Pantry]],US_City_COGS_Order_Composition[[#All],[ID City]]=O230))*V230</f>
        <v>1.0565000000000002</v>
      </c>
      <c r="V230" s="37">
        <f>VLOOKUP($Q230,'Menu and cost - Russia'!$B$3:$Q$29,MATCH(V$2,'Menu and cost - Russia'!$B$3:$Q$3,0),0)</f>
        <v>0.1</v>
      </c>
      <c r="W230" s="7">
        <f>VLOOKUP($Q230,'Menu and cost - Russia'!$B$3:$Q$29,MATCH(W$2,'Menu and cost - Russia'!$B$3:$Q$3,0),0)</f>
        <v>0.2</v>
      </c>
      <c r="X230" s="7">
        <f>VLOOKUP($Q230,'Menu and cost - Russia'!$B$3:$Q$29,MATCH(X$2,'Menu and cost - Russia'!$B$3:$Q$3,0),0)</f>
        <v>0</v>
      </c>
      <c r="Y230" s="7">
        <f>VLOOKUP($Q230,'Menu and cost - Russia'!$B$3:$Q$29,MATCH(Y$2,'Menu and cost - Russia'!$B$3:$Q$3,0),0)</f>
        <v>0.5</v>
      </c>
      <c r="Z230" s="7">
        <f>VLOOKUP($Q230,'Menu and cost - Russia'!$B$3:$Q$29,MATCH(Z$2,'Menu and cost - Russia'!$B$3:$Q$3,0),0)</f>
        <v>0</v>
      </c>
      <c r="AA230" s="7">
        <f>VLOOKUP($Q230,'Menu and cost - Russia'!$B$3:$Q$29,MATCH(AA$2,'Menu and cost - Russia'!$B$3:$Q$3,0),0)</f>
        <v>0.3</v>
      </c>
      <c r="AB230" s="7">
        <f t="shared" si="14"/>
        <v>1</v>
      </c>
      <c r="AC230" s="9">
        <f>VLOOKUP($Q230,'Menu and cost - Russia'!$B$3:$Q$29,MATCH(AC$2,'Menu and cost - Russia'!$B$3:$Q$3,0),0)</f>
        <v>60</v>
      </c>
      <c r="AD230" s="8">
        <f>VLOOKUP($Q230,'Menu and cost - Russia'!$B$3:$Q$29,MATCH(AD$2,'Menu and cost - Russia'!$B$3:$Q$3,0),0)</f>
        <v>1</v>
      </c>
      <c r="AE230" s="8">
        <f>VLOOKUP($Q230,'Menu and cost - Russia'!$B$3:$Q$29,MATCH(AE$2,'Menu and cost - Russia'!$B$3:$Q$3,0),0)</f>
        <v>1.6666666666666666E-2</v>
      </c>
      <c r="AF230" s="16">
        <f>T230-U230-AE230*VLOOKUP(O230,US_City_COGS_Order_Composition[#All],MATCH("Labor Costs",$A$2:$M$2,0),0)</f>
        <v>1.5101666666666667</v>
      </c>
      <c r="AG230" s="39">
        <f t="array" ref="AG230">IFERROR(INDEX(US_City_COGS_Order_Composition[[Appetizer]:[Beverages]],O230,MATCH(R230,$J$2:$M$2,0)),"")</f>
        <v>0.5</v>
      </c>
      <c r="AH230" s="6">
        <f t="shared" si="15"/>
        <v>0.75508333333333333</v>
      </c>
    </row>
    <row r="231" spans="15:34" x14ac:dyDescent="0.25">
      <c r="O231" s="22">
        <v>8</v>
      </c>
      <c r="P231" s="1" t="str">
        <f>VLOOKUP(O:O,US_City_COGS_Order_Composition[#All],2,FALSE)</f>
        <v>Portland</v>
      </c>
      <c r="Q231" s="23">
        <f t="shared" si="13"/>
        <v>21</v>
      </c>
      <c r="R231" s="1" t="str">
        <f>VLOOKUP($Q231,'Menu and cost - Russia'!$B$3:$Q$29,MATCH(R$2,'Menu and cost - Russia'!$B$3:$Q$3,0),0)</f>
        <v>Beverages</v>
      </c>
      <c r="S231" s="1" t="str">
        <f>VLOOKUP($Q231,'Menu and cost - Russia'!$B$3:$Q$29,MATCH(S$2,'Menu and cost - Russia'!$B$3:$Q$3,0),0)</f>
        <v>Cold Drink A</v>
      </c>
      <c r="T231" s="5">
        <f>VLOOKUP($Q231,'Menu and cost - Russia'!$B$3:$Q$29,MATCH(T$2,'Menu and cost - Russia'!$B$3:$Q$3,0),0)*VLOOKUP(O231,US_City_COGS_Order_Composition[#All],MATCH("Coefficient for Price Calculation (comp. with Russia)",$A$2:$M$2,0))</f>
        <v>2.8000000000000003</v>
      </c>
      <c r="U231" s="5">
        <f t="array" ref="U231">SUMPRODUCT(W231:AA231,_xlfn._xlws.FILTER(US_City_COGS_Order_Composition[[#All],[Dairy Products]:[Pantry]],US_City_COGS_Order_Composition[[#All],[ID City]]=O231))*V231</f>
        <v>1.6480000000000001</v>
      </c>
      <c r="V231" s="37">
        <f>VLOOKUP($Q231,'Menu and cost - Russia'!$B$3:$Q$29,MATCH(V$2,'Menu and cost - Russia'!$B$3:$Q$3,0),0)</f>
        <v>0.2</v>
      </c>
      <c r="W231" s="7">
        <f>VLOOKUP($Q231,'Menu and cost - Russia'!$B$3:$Q$29,MATCH(W$2,'Menu and cost - Russia'!$B$3:$Q$3,0),0)</f>
        <v>0</v>
      </c>
      <c r="X231" s="7">
        <f>VLOOKUP($Q231,'Menu and cost - Russia'!$B$3:$Q$29,MATCH(X$2,'Menu and cost - Russia'!$B$3:$Q$3,0),0)</f>
        <v>0</v>
      </c>
      <c r="Y231" s="7">
        <f>VLOOKUP($Q231,'Menu and cost - Russia'!$B$3:$Q$29,MATCH(Y$2,'Menu and cost - Russia'!$B$3:$Q$3,0),0)</f>
        <v>0</v>
      </c>
      <c r="Z231" s="7">
        <f>VLOOKUP($Q231,'Menu and cost - Russia'!$B$3:$Q$29,MATCH(Z$2,'Menu and cost - Russia'!$B$3:$Q$3,0),0)</f>
        <v>1</v>
      </c>
      <c r="AA231" s="7">
        <f>VLOOKUP($Q231,'Menu and cost - Russia'!$B$3:$Q$29,MATCH(AA$2,'Menu and cost - Russia'!$B$3:$Q$3,0),0)</f>
        <v>0</v>
      </c>
      <c r="AB231" s="7">
        <f t="shared" si="14"/>
        <v>1</v>
      </c>
      <c r="AC231" s="9">
        <f>VLOOKUP($Q231,'Menu and cost - Russia'!$B$3:$Q$29,MATCH(AC$2,'Menu and cost - Russia'!$B$3:$Q$3,0),0)</f>
        <v>120</v>
      </c>
      <c r="AD231" s="8">
        <f>VLOOKUP($Q231,'Menu and cost - Russia'!$B$3:$Q$29,MATCH(AD$2,'Menu and cost - Russia'!$B$3:$Q$3,0),0)</f>
        <v>0.5</v>
      </c>
      <c r="AE231" s="8">
        <f>VLOOKUP($Q231,'Menu and cost - Russia'!$B$3:$Q$29,MATCH(AE$2,'Menu and cost - Russia'!$B$3:$Q$3,0),0)</f>
        <v>8.3333333333333332E-3</v>
      </c>
      <c r="AF231" s="16">
        <f>T231-U231-AE231*VLOOKUP(O231,US_City_COGS_Order_Composition[#All],MATCH("Labor Costs",$A$2:$M$2,0),0)</f>
        <v>1.0353333333333334</v>
      </c>
      <c r="AG231" s="39">
        <f t="array" ref="AG231">IFERROR(INDEX(US_City_COGS_Order_Composition[[Appetizer]:[Beverages]],O231,MATCH(R231,$J$2:$M$2,0)),"")</f>
        <v>0.95</v>
      </c>
      <c r="AH231" s="6">
        <f t="shared" si="15"/>
        <v>0.9835666666666667</v>
      </c>
    </row>
    <row r="232" spans="15:34" x14ac:dyDescent="0.25">
      <c r="O232" s="22">
        <v>8</v>
      </c>
      <c r="P232" s="1" t="str">
        <f>VLOOKUP(O:O,US_City_COGS_Order_Composition[#All],2,FALSE)</f>
        <v>Portland</v>
      </c>
      <c r="Q232" s="23">
        <f t="shared" si="13"/>
        <v>22</v>
      </c>
      <c r="R232" s="1" t="str">
        <f>VLOOKUP($Q232,'Menu and cost - Russia'!$B$3:$Q$29,MATCH(R$2,'Menu and cost - Russia'!$B$3:$Q$3,0),0)</f>
        <v>Beverages</v>
      </c>
      <c r="S232" s="1" t="str">
        <f>VLOOKUP($Q232,'Menu and cost - Russia'!$B$3:$Q$29,MATCH(S$2,'Menu and cost - Russia'!$B$3:$Q$3,0),0)</f>
        <v>Cold Drink B</v>
      </c>
      <c r="T232" s="5">
        <f>VLOOKUP($Q232,'Menu and cost - Russia'!$B$3:$Q$29,MATCH(T$2,'Menu and cost - Russia'!$B$3:$Q$3,0),0)*VLOOKUP(O232,US_City_COGS_Order_Composition[#All],MATCH("Coefficient for Price Calculation (comp. with Russia)",$A$2:$M$2,0))</f>
        <v>2.8000000000000003</v>
      </c>
      <c r="U232" s="5">
        <f t="array" ref="U232">SUMPRODUCT(W232:AA232,_xlfn._xlws.FILTER(US_City_COGS_Order_Composition[[#All],[Dairy Products]:[Pantry]],US_City_COGS_Order_Composition[[#All],[ID City]]=O232))*V232</f>
        <v>1.6480000000000001</v>
      </c>
      <c r="V232" s="37">
        <f>VLOOKUP($Q232,'Menu and cost - Russia'!$B$3:$Q$29,MATCH(V$2,'Menu and cost - Russia'!$B$3:$Q$3,0),0)</f>
        <v>0.2</v>
      </c>
      <c r="W232" s="7">
        <f>VLOOKUP($Q232,'Menu and cost - Russia'!$B$3:$Q$29,MATCH(W$2,'Menu and cost - Russia'!$B$3:$Q$3,0),0)</f>
        <v>0</v>
      </c>
      <c r="X232" s="7">
        <f>VLOOKUP($Q232,'Menu and cost - Russia'!$B$3:$Q$29,MATCH(X$2,'Menu and cost - Russia'!$B$3:$Q$3,0),0)</f>
        <v>0</v>
      </c>
      <c r="Y232" s="7">
        <f>VLOOKUP($Q232,'Menu and cost - Russia'!$B$3:$Q$29,MATCH(Y$2,'Menu and cost - Russia'!$B$3:$Q$3,0),0)</f>
        <v>0</v>
      </c>
      <c r="Z232" s="7">
        <f>VLOOKUP($Q232,'Menu and cost - Russia'!$B$3:$Q$29,MATCH(Z$2,'Menu and cost - Russia'!$B$3:$Q$3,0),0)</f>
        <v>1</v>
      </c>
      <c r="AA232" s="7">
        <f>VLOOKUP($Q232,'Menu and cost - Russia'!$B$3:$Q$29,MATCH(AA$2,'Menu and cost - Russia'!$B$3:$Q$3,0),0)</f>
        <v>0</v>
      </c>
      <c r="AB232" s="7">
        <f t="shared" si="14"/>
        <v>1</v>
      </c>
      <c r="AC232" s="9">
        <f>VLOOKUP($Q232,'Menu and cost - Russia'!$B$3:$Q$29,MATCH(AC$2,'Menu and cost - Russia'!$B$3:$Q$3,0),0)</f>
        <v>120</v>
      </c>
      <c r="AD232" s="8">
        <f>VLOOKUP($Q232,'Menu and cost - Russia'!$B$3:$Q$29,MATCH(AD$2,'Menu and cost - Russia'!$B$3:$Q$3,0),0)</f>
        <v>0.5</v>
      </c>
      <c r="AE232" s="8">
        <f>VLOOKUP($Q232,'Menu and cost - Russia'!$B$3:$Q$29,MATCH(AE$2,'Menu and cost - Russia'!$B$3:$Q$3,0),0)</f>
        <v>8.3333333333333332E-3</v>
      </c>
      <c r="AF232" s="16">
        <f>T232-U232-AE232*VLOOKUP(O232,US_City_COGS_Order_Composition[#All],MATCH("Labor Costs",$A$2:$M$2,0),0)</f>
        <v>1.0353333333333334</v>
      </c>
      <c r="AG232" s="39">
        <f t="array" ref="AG232">IFERROR(INDEX(US_City_COGS_Order_Composition[[Appetizer]:[Beverages]],O232,MATCH(R232,$J$2:$M$2,0)),"")</f>
        <v>0.95</v>
      </c>
      <c r="AH232" s="6">
        <f t="shared" si="15"/>
        <v>0.9835666666666667</v>
      </c>
    </row>
    <row r="233" spans="15:34" x14ac:dyDescent="0.25">
      <c r="O233" s="22">
        <v>8</v>
      </c>
      <c r="P233" s="1" t="str">
        <f>VLOOKUP(O:O,US_City_COGS_Order_Composition[#All],2,FALSE)</f>
        <v>Portland</v>
      </c>
      <c r="Q233" s="23">
        <f t="shared" si="13"/>
        <v>23</v>
      </c>
      <c r="R233" s="1" t="str">
        <f>VLOOKUP($Q233,'Menu and cost - Russia'!$B$3:$Q$29,MATCH(R$2,'Menu and cost - Russia'!$B$3:$Q$3,0),0)</f>
        <v>Beverages</v>
      </c>
      <c r="S233" s="1" t="str">
        <f>VLOOKUP($Q233,'Menu and cost - Russia'!$B$3:$Q$29,MATCH(S$2,'Menu and cost - Russia'!$B$3:$Q$3,0),0)</f>
        <v>Cold Drink C</v>
      </c>
      <c r="T233" s="5">
        <f>VLOOKUP($Q233,'Menu and cost - Russia'!$B$3:$Q$29,MATCH(T$2,'Menu and cost - Russia'!$B$3:$Q$3,0),0)*VLOOKUP(O233,US_City_COGS_Order_Composition[#All],MATCH("Coefficient for Price Calculation (comp. with Russia)",$A$2:$M$2,0))</f>
        <v>3.7333333333333338</v>
      </c>
      <c r="U233" s="5">
        <f t="array" ref="U233">SUMPRODUCT(W233:AA233,_xlfn._xlws.FILTER(US_City_COGS_Order_Composition[[#All],[Dairy Products]:[Pantry]],US_City_COGS_Order_Composition[[#All],[ID City]]=O233))*V233</f>
        <v>1.8604000000000003</v>
      </c>
      <c r="V233" s="37">
        <f>VLOOKUP($Q233,'Menu and cost - Russia'!$B$3:$Q$29,MATCH(V$2,'Menu and cost - Russia'!$B$3:$Q$3,0),0)</f>
        <v>0.2</v>
      </c>
      <c r="W233" s="7">
        <f>VLOOKUP($Q233,'Menu and cost - Russia'!$B$3:$Q$29,MATCH(W$2,'Menu and cost - Russia'!$B$3:$Q$3,0),0)</f>
        <v>0</v>
      </c>
      <c r="X233" s="7">
        <f>VLOOKUP($Q233,'Menu and cost - Russia'!$B$3:$Q$29,MATCH(X$2,'Menu and cost - Russia'!$B$3:$Q$3,0),0)</f>
        <v>0</v>
      </c>
      <c r="Y233" s="7">
        <f>VLOOKUP($Q233,'Menu and cost - Russia'!$B$3:$Q$29,MATCH(Y$2,'Menu and cost - Russia'!$B$3:$Q$3,0),0)</f>
        <v>0.2</v>
      </c>
      <c r="Z233" s="7">
        <f>VLOOKUP($Q233,'Menu and cost - Russia'!$B$3:$Q$29,MATCH(Z$2,'Menu and cost - Russia'!$B$3:$Q$3,0),0)</f>
        <v>0.8</v>
      </c>
      <c r="AA233" s="7">
        <f>VLOOKUP($Q233,'Menu and cost - Russia'!$B$3:$Q$29,MATCH(AA$2,'Menu and cost - Russia'!$B$3:$Q$3,0),0)</f>
        <v>0</v>
      </c>
      <c r="AB233" s="7">
        <f t="shared" si="14"/>
        <v>1</v>
      </c>
      <c r="AC233" s="9">
        <f>VLOOKUP($Q233,'Menu and cost - Russia'!$B$3:$Q$29,MATCH(AC$2,'Menu and cost - Russia'!$B$3:$Q$3,0),0)</f>
        <v>60</v>
      </c>
      <c r="AD233" s="8">
        <f>VLOOKUP($Q233,'Menu and cost - Russia'!$B$3:$Q$29,MATCH(AD$2,'Menu and cost - Russia'!$B$3:$Q$3,0),0)</f>
        <v>1</v>
      </c>
      <c r="AE233" s="8">
        <f>VLOOKUP($Q233,'Menu and cost - Russia'!$B$3:$Q$29,MATCH(AE$2,'Menu and cost - Russia'!$B$3:$Q$3,0),0)</f>
        <v>1.6666666666666666E-2</v>
      </c>
      <c r="AF233" s="16">
        <f>T233-U233-AE233*VLOOKUP(O233,US_City_COGS_Order_Composition[#All],MATCH("Labor Costs",$A$2:$M$2,0),0)</f>
        <v>1.6396000000000002</v>
      </c>
      <c r="AG233" s="39">
        <f t="array" ref="AG233">IFERROR(INDEX(US_City_COGS_Order_Composition[[Appetizer]:[Beverages]],O233,MATCH(R233,$J$2:$M$2,0)),"")</f>
        <v>0.95</v>
      </c>
      <c r="AH233" s="6">
        <f t="shared" si="15"/>
        <v>1.55762</v>
      </c>
    </row>
    <row r="234" spans="15:34" x14ac:dyDescent="0.25">
      <c r="O234" s="22">
        <v>8</v>
      </c>
      <c r="P234" s="1" t="str">
        <f>VLOOKUP(O:O,US_City_COGS_Order_Composition[#All],2,FALSE)</f>
        <v>Portland</v>
      </c>
      <c r="Q234" s="23">
        <f t="shared" si="13"/>
        <v>24</v>
      </c>
      <c r="R234" s="1" t="str">
        <f>VLOOKUP($Q234,'Menu and cost - Russia'!$B$3:$Q$29,MATCH(R$2,'Menu and cost - Russia'!$B$3:$Q$3,0),0)</f>
        <v>Beverages</v>
      </c>
      <c r="S234" s="1" t="str">
        <f>VLOOKUP($Q234,'Menu and cost - Russia'!$B$3:$Q$29,MATCH(S$2,'Menu and cost - Russia'!$B$3:$Q$3,0),0)</f>
        <v>Cold Drink D</v>
      </c>
      <c r="T234" s="5">
        <f>VLOOKUP($Q234,'Menu and cost - Russia'!$B$3:$Q$29,MATCH(T$2,'Menu and cost - Russia'!$B$3:$Q$3,0),0)*VLOOKUP(O234,US_City_COGS_Order_Composition[#All],MATCH("Coefficient for Price Calculation (comp. with Russia)",$A$2:$M$2,0))</f>
        <v>3.7333333333333338</v>
      </c>
      <c r="U234" s="5">
        <f t="array" ref="U234">SUMPRODUCT(W234:AA234,_xlfn._xlws.FILTER(US_City_COGS_Order_Composition[[#All],[Dairy Products]:[Pantry]],US_City_COGS_Order_Composition[[#All],[ID City]]=O234))*V234</f>
        <v>1.8604000000000003</v>
      </c>
      <c r="V234" s="37">
        <f>VLOOKUP($Q234,'Menu and cost - Russia'!$B$3:$Q$29,MATCH(V$2,'Menu and cost - Russia'!$B$3:$Q$3,0),0)</f>
        <v>0.2</v>
      </c>
      <c r="W234" s="7">
        <f>VLOOKUP($Q234,'Menu and cost - Russia'!$B$3:$Q$29,MATCH(W$2,'Menu and cost - Russia'!$B$3:$Q$3,0),0)</f>
        <v>0</v>
      </c>
      <c r="X234" s="7">
        <f>VLOOKUP($Q234,'Menu and cost - Russia'!$B$3:$Q$29,MATCH(X$2,'Menu and cost - Russia'!$B$3:$Q$3,0),0)</f>
        <v>0</v>
      </c>
      <c r="Y234" s="7">
        <f>VLOOKUP($Q234,'Menu and cost - Russia'!$B$3:$Q$29,MATCH(Y$2,'Menu and cost - Russia'!$B$3:$Q$3,0),0)</f>
        <v>0.2</v>
      </c>
      <c r="Z234" s="7">
        <f>VLOOKUP($Q234,'Menu and cost - Russia'!$B$3:$Q$29,MATCH(Z$2,'Menu and cost - Russia'!$B$3:$Q$3,0),0)</f>
        <v>0.8</v>
      </c>
      <c r="AA234" s="7">
        <f>VLOOKUP($Q234,'Menu and cost - Russia'!$B$3:$Q$29,MATCH(AA$2,'Menu and cost - Russia'!$B$3:$Q$3,0),0)</f>
        <v>0</v>
      </c>
      <c r="AB234" s="7">
        <f t="shared" si="14"/>
        <v>1</v>
      </c>
      <c r="AC234" s="9">
        <f>VLOOKUP($Q234,'Menu and cost - Russia'!$B$3:$Q$29,MATCH(AC$2,'Menu and cost - Russia'!$B$3:$Q$3,0),0)</f>
        <v>60</v>
      </c>
      <c r="AD234" s="8">
        <f>VLOOKUP($Q234,'Menu and cost - Russia'!$B$3:$Q$29,MATCH(AD$2,'Menu and cost - Russia'!$B$3:$Q$3,0),0)</f>
        <v>1</v>
      </c>
      <c r="AE234" s="8">
        <f>VLOOKUP($Q234,'Menu and cost - Russia'!$B$3:$Q$29,MATCH(AE$2,'Menu and cost - Russia'!$B$3:$Q$3,0),0)</f>
        <v>1.6666666666666666E-2</v>
      </c>
      <c r="AF234" s="16">
        <f>T234-U234-AE234*VLOOKUP(O234,US_City_COGS_Order_Composition[#All],MATCH("Labor Costs",$A$2:$M$2,0),0)</f>
        <v>1.6396000000000002</v>
      </c>
      <c r="AG234" s="39">
        <f t="array" ref="AG234">IFERROR(INDEX(US_City_COGS_Order_Composition[[Appetizer]:[Beverages]],O234,MATCH(R234,$J$2:$M$2,0)),"")</f>
        <v>0.95</v>
      </c>
      <c r="AH234" s="6">
        <f t="shared" si="15"/>
        <v>1.55762</v>
      </c>
    </row>
    <row r="235" spans="15:34" x14ac:dyDescent="0.25">
      <c r="O235" s="22">
        <v>8</v>
      </c>
      <c r="P235" s="1" t="str">
        <f>VLOOKUP(O:O,US_City_COGS_Order_Composition[#All],2,FALSE)</f>
        <v>Portland</v>
      </c>
      <c r="Q235" s="23">
        <f t="shared" si="13"/>
        <v>25</v>
      </c>
      <c r="R235" s="1" t="str">
        <f>VLOOKUP($Q235,'Menu and cost - Russia'!$B$3:$Q$29,MATCH(R$2,'Menu and cost - Russia'!$B$3:$Q$3,0),0)</f>
        <v>Beverages</v>
      </c>
      <c r="S235" s="1" t="str">
        <f>VLOOKUP($Q235,'Menu and cost - Russia'!$B$3:$Q$29,MATCH(S$2,'Menu and cost - Russia'!$B$3:$Q$3,0),0)</f>
        <v>Hot Drink A</v>
      </c>
      <c r="T235" s="5">
        <f>VLOOKUP($Q235,'Menu and cost - Russia'!$B$3:$Q$29,MATCH(T$2,'Menu and cost - Russia'!$B$3:$Q$3,0),0)*VLOOKUP(O235,US_City_COGS_Order_Composition[#All],MATCH("Coefficient for Price Calculation (comp. with Russia)",$A$2:$M$2,0))</f>
        <v>2.8000000000000003</v>
      </c>
      <c r="U235" s="5">
        <f t="array" ref="U235">SUMPRODUCT(W235:AA235,_xlfn._xlws.FILTER(US_City_COGS_Order_Composition[[#All],[Dairy Products]:[Pantry]],US_City_COGS_Order_Composition[[#All],[ID City]]=O235))*V235</f>
        <v>1.6480000000000001</v>
      </c>
      <c r="V235" s="37">
        <f>VLOOKUP($Q235,'Menu and cost - Russia'!$B$3:$Q$29,MATCH(V$2,'Menu and cost - Russia'!$B$3:$Q$3,0),0)</f>
        <v>0.2</v>
      </c>
      <c r="W235" s="7">
        <f>VLOOKUP($Q235,'Menu and cost - Russia'!$B$3:$Q$29,MATCH(W$2,'Menu and cost - Russia'!$B$3:$Q$3,0),0)</f>
        <v>0</v>
      </c>
      <c r="X235" s="7">
        <f>VLOOKUP($Q235,'Menu and cost - Russia'!$B$3:$Q$29,MATCH(X$2,'Menu and cost - Russia'!$B$3:$Q$3,0),0)</f>
        <v>0</v>
      </c>
      <c r="Y235" s="7">
        <f>VLOOKUP($Q235,'Menu and cost - Russia'!$B$3:$Q$29,MATCH(Y$2,'Menu and cost - Russia'!$B$3:$Q$3,0),0)</f>
        <v>0</v>
      </c>
      <c r="Z235" s="7">
        <f>VLOOKUP($Q235,'Menu and cost - Russia'!$B$3:$Q$29,MATCH(Z$2,'Menu and cost - Russia'!$B$3:$Q$3,0),0)</f>
        <v>1</v>
      </c>
      <c r="AA235" s="7">
        <f>VLOOKUP($Q235,'Menu and cost - Russia'!$B$3:$Q$29,MATCH(AA$2,'Menu and cost - Russia'!$B$3:$Q$3,0),0)</f>
        <v>0</v>
      </c>
      <c r="AB235" s="7">
        <f t="shared" si="14"/>
        <v>1</v>
      </c>
      <c r="AC235" s="9">
        <f>VLOOKUP($Q235,'Menu and cost - Russia'!$B$3:$Q$29,MATCH(AC$2,'Menu and cost - Russia'!$B$3:$Q$3,0),0)</f>
        <v>40</v>
      </c>
      <c r="AD235" s="8">
        <f>VLOOKUP($Q235,'Menu and cost - Russia'!$B$3:$Q$29,MATCH(AD$2,'Menu and cost - Russia'!$B$3:$Q$3,0),0)</f>
        <v>1.5</v>
      </c>
      <c r="AE235" s="8">
        <f>VLOOKUP($Q235,'Menu and cost - Russia'!$B$3:$Q$29,MATCH(AE$2,'Menu and cost - Russia'!$B$3:$Q$3,0),0)</f>
        <v>2.5000000000000001E-2</v>
      </c>
      <c r="AF235" s="16">
        <f>T235-U235-AE235*VLOOKUP(O235,US_City_COGS_Order_Composition[#All],MATCH("Labor Costs",$A$2:$M$2,0),0)</f>
        <v>0.80200000000000005</v>
      </c>
      <c r="AG235" s="39">
        <f t="array" ref="AG235">IFERROR(INDEX(US_City_COGS_Order_Composition[[Appetizer]:[Beverages]],O235,MATCH(R235,$J$2:$M$2,0)),"")</f>
        <v>0.95</v>
      </c>
      <c r="AH235" s="6">
        <f t="shared" si="15"/>
        <v>0.76190000000000002</v>
      </c>
    </row>
    <row r="236" spans="15:34" x14ac:dyDescent="0.25">
      <c r="O236" s="22">
        <v>8</v>
      </c>
      <c r="P236" s="1" t="str">
        <f>VLOOKUP(O:O,US_City_COGS_Order_Composition[#All],2,FALSE)</f>
        <v>Portland</v>
      </c>
      <c r="Q236" s="23">
        <f t="shared" si="13"/>
        <v>26</v>
      </c>
      <c r="R236" s="1" t="str">
        <f>VLOOKUP($Q236,'Menu and cost - Russia'!$B$3:$Q$29,MATCH(R$2,'Menu and cost - Russia'!$B$3:$Q$3,0),0)</f>
        <v>Beverages</v>
      </c>
      <c r="S236" s="1" t="str">
        <f>VLOOKUP($Q236,'Menu and cost - Russia'!$B$3:$Q$29,MATCH(S$2,'Menu and cost - Russia'!$B$3:$Q$3,0),0)</f>
        <v>Hot Drink B</v>
      </c>
      <c r="T236" s="5">
        <f>VLOOKUP($Q236,'Menu and cost - Russia'!$B$3:$Q$29,MATCH(T$2,'Menu and cost - Russia'!$B$3:$Q$3,0),0)*VLOOKUP(O236,US_City_COGS_Order_Composition[#All],MATCH("Coefficient for Price Calculation (comp. with Russia)",$A$2:$M$2,0))</f>
        <v>2.8000000000000003</v>
      </c>
      <c r="U236" s="5">
        <f t="array" ref="U236">SUMPRODUCT(W236:AA236,_xlfn._xlws.FILTER(US_City_COGS_Order_Composition[[#All],[Dairy Products]:[Pantry]],US_City_COGS_Order_Composition[[#All],[ID City]]=O236))*V236</f>
        <v>1.7542000000000002</v>
      </c>
      <c r="V236" s="37">
        <f>VLOOKUP($Q236,'Menu and cost - Russia'!$B$3:$Q$29,MATCH(V$2,'Menu and cost - Russia'!$B$3:$Q$3,0),0)</f>
        <v>0.2</v>
      </c>
      <c r="W236" s="7">
        <f>VLOOKUP($Q236,'Menu and cost - Russia'!$B$3:$Q$29,MATCH(W$2,'Menu and cost - Russia'!$B$3:$Q$3,0),0)</f>
        <v>0</v>
      </c>
      <c r="X236" s="7">
        <f>VLOOKUP($Q236,'Menu and cost - Russia'!$B$3:$Q$29,MATCH(X$2,'Menu and cost - Russia'!$B$3:$Q$3,0),0)</f>
        <v>0</v>
      </c>
      <c r="Y236" s="7">
        <f>VLOOKUP($Q236,'Menu and cost - Russia'!$B$3:$Q$29,MATCH(Y$2,'Menu and cost - Russia'!$B$3:$Q$3,0),0)</f>
        <v>0.1</v>
      </c>
      <c r="Z236" s="7">
        <f>VLOOKUP($Q236,'Menu and cost - Russia'!$B$3:$Q$29,MATCH(Z$2,'Menu and cost - Russia'!$B$3:$Q$3,0),0)</f>
        <v>0.9</v>
      </c>
      <c r="AA236" s="7">
        <f>VLOOKUP($Q236,'Menu and cost - Russia'!$B$3:$Q$29,MATCH(AA$2,'Menu and cost - Russia'!$B$3:$Q$3,0),0)</f>
        <v>0</v>
      </c>
      <c r="AB236" s="7">
        <f t="shared" si="14"/>
        <v>1</v>
      </c>
      <c r="AC236" s="9">
        <f>VLOOKUP($Q236,'Menu and cost - Russia'!$B$3:$Q$29,MATCH(AC$2,'Menu and cost - Russia'!$B$3:$Q$3,0),0)</f>
        <v>40</v>
      </c>
      <c r="AD236" s="8">
        <f>VLOOKUP($Q236,'Menu and cost - Russia'!$B$3:$Q$29,MATCH(AD$2,'Menu and cost - Russia'!$B$3:$Q$3,0),0)</f>
        <v>1.5</v>
      </c>
      <c r="AE236" s="8">
        <f>VLOOKUP($Q236,'Menu and cost - Russia'!$B$3:$Q$29,MATCH(AE$2,'Menu and cost - Russia'!$B$3:$Q$3,0),0)</f>
        <v>2.5000000000000001E-2</v>
      </c>
      <c r="AF236" s="16">
        <f>T236-U236-AE236*VLOOKUP(O236,US_City_COGS_Order_Composition[#All],MATCH("Labor Costs",$A$2:$M$2,0),0)</f>
        <v>0.69579999999999997</v>
      </c>
      <c r="AG236" s="39">
        <f t="array" ref="AG236">IFERROR(INDEX(US_City_COGS_Order_Composition[[Appetizer]:[Beverages]],O236,MATCH(R236,$J$2:$M$2,0)),"")</f>
        <v>0.95</v>
      </c>
      <c r="AH236" s="6">
        <f t="shared" si="15"/>
        <v>0.66100999999999999</v>
      </c>
    </row>
  </sheetData>
  <mergeCells count="1">
    <mergeCell ref="J1:M1"/>
  </mergeCells>
  <conditionalFormatting sqref="AF3:AF23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{C06CD11E-7988-4877-9A55-B6FEF30D0CE3}</x14:id>
        </ext>
      </extLst>
    </cfRule>
  </conditionalFormatting>
  <conditionalFormatting sqref="AH3:AH23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{574E822C-1F43-4E9F-8E62-2EEFBC6FF589}</x14:id>
        </ext>
      </extLst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6CD11E-7988-4877-9A55-B6FEF30D0CE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AF3:AF236</xm:sqref>
        </x14:conditionalFormatting>
        <x14:conditionalFormatting xmlns:xm="http://schemas.microsoft.com/office/excel/2006/main">
          <x14:cfRule type="dataBar" id="{574E822C-1F43-4E9F-8E62-2EEFBC6FF58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AH3:AH236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B0E3-DE69-445E-86D5-32FA2F034C59}">
  <sheetPr>
    <tabColor rgb="FF00B0F0"/>
  </sheetPr>
  <dimension ref="A3:U61"/>
  <sheetViews>
    <sheetView workbookViewId="0">
      <selection activeCell="C9" sqref="C9"/>
    </sheetView>
  </sheetViews>
  <sheetFormatPr defaultRowHeight="15.75" x14ac:dyDescent="0.25"/>
  <cols>
    <col min="1" max="1" width="13.25" bestFit="1" customWidth="1"/>
    <col min="2" max="2" width="10.5" bestFit="1" customWidth="1"/>
    <col min="3" max="3" width="11.375" customWidth="1"/>
    <col min="4" max="4" width="9.25" bestFit="1" customWidth="1"/>
    <col min="5" max="5" width="8.625" bestFit="1" customWidth="1"/>
    <col min="6" max="6" width="9.875" bestFit="1" customWidth="1"/>
    <col min="7" max="7" width="12.5" customWidth="1"/>
    <col min="8" max="8" width="8.5" bestFit="1" customWidth="1"/>
    <col min="9" max="9" width="8.5" customWidth="1"/>
    <col min="11" max="19" width="11.625" customWidth="1"/>
    <col min="23" max="23" width="11.75" bestFit="1" customWidth="1"/>
  </cols>
  <sheetData>
    <row r="3" spans="1:21" x14ac:dyDescent="0.25">
      <c r="K3" s="27" t="s">
        <v>65</v>
      </c>
      <c r="L3" t="s">
        <v>62</v>
      </c>
      <c r="N3" s="42"/>
    </row>
    <row r="5" spans="1:21" ht="47.25" x14ac:dyDescent="0.25">
      <c r="A5" s="29" t="s">
        <v>67</v>
      </c>
      <c r="B5" s="27" t="s">
        <v>2</v>
      </c>
      <c r="F5" s="30"/>
      <c r="K5" s="54" t="s">
        <v>2</v>
      </c>
      <c r="L5" s="54" t="s">
        <v>1</v>
      </c>
      <c r="M5" s="51" t="s">
        <v>90</v>
      </c>
      <c r="N5" s="45" t="s">
        <v>72</v>
      </c>
      <c r="O5" s="45" t="s">
        <v>73</v>
      </c>
      <c r="P5" s="45" t="s">
        <v>74</v>
      </c>
      <c r="Q5" s="51" t="s">
        <v>75</v>
      </c>
      <c r="R5" s="48" t="s">
        <v>76</v>
      </c>
      <c r="S5" s="45" t="s">
        <v>77</v>
      </c>
    </row>
    <row r="6" spans="1:21" x14ac:dyDescent="0.25">
      <c r="A6" s="27" t="s">
        <v>65</v>
      </c>
      <c r="B6" t="s">
        <v>3</v>
      </c>
      <c r="C6" t="s">
        <v>35</v>
      </c>
      <c r="D6" t="s">
        <v>19</v>
      </c>
      <c r="E6" t="s">
        <v>9</v>
      </c>
      <c r="F6" s="31" t="s">
        <v>40</v>
      </c>
      <c r="K6" t="s">
        <v>9</v>
      </c>
      <c r="L6" t="s">
        <v>10</v>
      </c>
      <c r="M6" s="44">
        <v>0.8</v>
      </c>
      <c r="N6" s="42">
        <v>5.6000000000000005</v>
      </c>
      <c r="O6" s="42">
        <v>2.4295000000000009</v>
      </c>
      <c r="P6" s="42">
        <v>2.2371666666666661</v>
      </c>
      <c r="Q6" s="42">
        <v>1.789733333333333</v>
      </c>
      <c r="R6" s="58">
        <v>0.31959523809523799</v>
      </c>
      <c r="S6" s="47">
        <v>0.53220994201318306</v>
      </c>
      <c r="U6" s="46"/>
    </row>
    <row r="7" spans="1:21" x14ac:dyDescent="0.25">
      <c r="A7" s="28" t="s">
        <v>62</v>
      </c>
      <c r="B7" s="25">
        <v>0.50706499999999999</v>
      </c>
      <c r="C7" s="25">
        <v>1.0842138888888888</v>
      </c>
      <c r="D7" s="25">
        <v>1.3567777777777776</v>
      </c>
      <c r="E7" s="25">
        <v>1.9484986666666668</v>
      </c>
      <c r="F7" s="41">
        <f>SUM(B7:E7)</f>
        <v>4.8965553333333327</v>
      </c>
      <c r="L7" t="s">
        <v>11</v>
      </c>
      <c r="M7" s="44">
        <v>0.8</v>
      </c>
      <c r="N7" s="42">
        <v>5.6000000000000005</v>
      </c>
      <c r="O7" s="42">
        <v>3.3886500000000002</v>
      </c>
      <c r="P7" s="42">
        <v>1.278016666666667</v>
      </c>
      <c r="Q7" s="42">
        <v>1.0224133333333336</v>
      </c>
      <c r="R7" s="58">
        <v>0.18257380952380955</v>
      </c>
      <c r="S7" s="47">
        <v>0.23656114669576858</v>
      </c>
      <c r="U7" s="46"/>
    </row>
    <row r="8" spans="1:21" x14ac:dyDescent="0.25">
      <c r="A8" s="28" t="s">
        <v>49</v>
      </c>
      <c r="B8" s="25">
        <v>0.35544000000000009</v>
      </c>
      <c r="C8" s="25">
        <v>0.82520833333333343</v>
      </c>
      <c r="D8" s="25">
        <v>1.1081155555555557</v>
      </c>
      <c r="E8" s="25">
        <v>1.3359350833333337</v>
      </c>
      <c r="F8" s="40">
        <f t="shared" ref="F8:F14" si="0">SUM(B8:E8)</f>
        <v>3.6246989722222227</v>
      </c>
      <c r="L8" t="s">
        <v>12</v>
      </c>
      <c r="M8" s="44">
        <v>0.8</v>
      </c>
      <c r="N8" s="42">
        <v>5.6000000000000005</v>
      </c>
      <c r="O8" s="42">
        <v>3.70425</v>
      </c>
      <c r="P8" s="42">
        <v>0.96241666666666714</v>
      </c>
      <c r="Q8" s="42">
        <v>0.7699333333333338</v>
      </c>
      <c r="R8" s="58">
        <v>0.1374880952380953</v>
      </c>
      <c r="S8" s="47">
        <v>0.16602037699232727</v>
      </c>
      <c r="U8" s="46"/>
    </row>
    <row r="9" spans="1:21" x14ac:dyDescent="0.25">
      <c r="A9" s="28" t="s">
        <v>48</v>
      </c>
      <c r="B9" s="25">
        <v>0.48623142857142859</v>
      </c>
      <c r="C9" s="25">
        <v>0.90666666666666684</v>
      </c>
      <c r="D9" s="25">
        <v>0.77640000000000009</v>
      </c>
      <c r="E9" s="25">
        <v>0.89854800000000012</v>
      </c>
      <c r="F9" s="40">
        <f t="shared" si="0"/>
        <v>3.0678460952380959</v>
      </c>
      <c r="L9" t="s">
        <v>13</v>
      </c>
      <c r="M9" s="44">
        <v>0.8</v>
      </c>
      <c r="N9" s="42">
        <v>5.6000000000000005</v>
      </c>
      <c r="O9" s="42">
        <v>2.4083000000000006</v>
      </c>
      <c r="P9" s="42">
        <v>1.7916999999999998</v>
      </c>
      <c r="Q9" s="42">
        <v>1.43336</v>
      </c>
      <c r="R9" s="58">
        <v>0.25595714285714283</v>
      </c>
      <c r="S9" s="47">
        <v>0.37637791140403842</v>
      </c>
      <c r="U9" s="46"/>
    </row>
    <row r="10" spans="1:21" x14ac:dyDescent="0.25">
      <c r="A10" s="28" t="s">
        <v>47</v>
      </c>
      <c r="B10" s="25">
        <v>0.16909714285714283</v>
      </c>
      <c r="C10" s="25">
        <v>0.60364444444444443</v>
      </c>
      <c r="D10" s="25">
        <v>0.5707955555555555</v>
      </c>
      <c r="E10" s="25">
        <v>0.55849016666666684</v>
      </c>
      <c r="F10" s="40">
        <f t="shared" si="0"/>
        <v>1.9020273095238096</v>
      </c>
      <c r="L10" t="s">
        <v>14</v>
      </c>
      <c r="M10" s="44">
        <v>0.8</v>
      </c>
      <c r="N10" s="42">
        <v>7.4666666666666677</v>
      </c>
      <c r="O10" s="42">
        <v>3.66045</v>
      </c>
      <c r="P10" s="42">
        <v>2.4062166666666673</v>
      </c>
      <c r="Q10" s="42">
        <v>1.9249733333333339</v>
      </c>
      <c r="R10" s="58">
        <v>0.25780892857142862</v>
      </c>
      <c r="S10" s="47">
        <v>0.38039568286087871</v>
      </c>
      <c r="U10" s="46"/>
    </row>
    <row r="11" spans="1:21" x14ac:dyDescent="0.25">
      <c r="A11" s="28" t="s">
        <v>60</v>
      </c>
      <c r="B11" s="25">
        <v>0.16139999999999993</v>
      </c>
      <c r="C11" s="25">
        <v>0.4976888888888889</v>
      </c>
      <c r="D11" s="25">
        <v>0.86707111111111113</v>
      </c>
      <c r="E11" s="25">
        <v>0.43838299999999997</v>
      </c>
      <c r="F11" s="40">
        <f t="shared" si="0"/>
        <v>1.9645429999999999</v>
      </c>
      <c r="L11" t="s">
        <v>15</v>
      </c>
      <c r="M11" s="44">
        <v>0.8</v>
      </c>
      <c r="N11" s="42">
        <v>7.4666666666666677</v>
      </c>
      <c r="O11" s="42">
        <v>3.63645</v>
      </c>
      <c r="P11" s="42">
        <v>2.4302166666666674</v>
      </c>
      <c r="Q11" s="42">
        <v>1.944173333333334</v>
      </c>
      <c r="R11" s="58">
        <v>0.26038035714285718</v>
      </c>
      <c r="S11" s="47">
        <v>0.38602057666279499</v>
      </c>
      <c r="U11" s="46"/>
    </row>
    <row r="12" spans="1:21" x14ac:dyDescent="0.25">
      <c r="A12" s="28" t="s">
        <v>61</v>
      </c>
      <c r="B12" s="25">
        <v>5.9305714285714309E-2</v>
      </c>
      <c r="C12" s="25">
        <v>0.16491666666666682</v>
      </c>
      <c r="D12" s="25">
        <v>0.63164000000000009</v>
      </c>
      <c r="E12" s="25">
        <v>0.42521158333333364</v>
      </c>
      <c r="F12" s="40">
        <f t="shared" si="0"/>
        <v>1.281073964285715</v>
      </c>
      <c r="L12" t="s">
        <v>17</v>
      </c>
      <c r="M12" s="44">
        <v>0.8</v>
      </c>
      <c r="N12" s="42">
        <v>9.3333333333333339</v>
      </c>
      <c r="O12" s="42">
        <v>3.5451000000000001</v>
      </c>
      <c r="P12" s="42">
        <v>4.3882333333333339</v>
      </c>
      <c r="Q12" s="42">
        <v>3.5105866666666672</v>
      </c>
      <c r="R12" s="58">
        <v>0.37613428571428575</v>
      </c>
      <c r="S12" s="47">
        <v>0.70991216894838671</v>
      </c>
      <c r="U12" s="46"/>
    </row>
    <row r="13" spans="1:21" x14ac:dyDescent="0.25">
      <c r="A13" s="28" t="s">
        <v>51</v>
      </c>
      <c r="B13" s="25">
        <v>-6.6078571428571639E-2</v>
      </c>
      <c r="C13" s="25">
        <v>-4.074444444444468E-2</v>
      </c>
      <c r="D13" s="25">
        <v>0.83372444444444438</v>
      </c>
      <c r="E13" s="25">
        <v>-0.18126391666666702</v>
      </c>
      <c r="F13" s="40">
        <f t="shared" si="0"/>
        <v>0.54563751190476095</v>
      </c>
      <c r="L13" t="s">
        <v>18</v>
      </c>
      <c r="M13" s="44">
        <v>0.8</v>
      </c>
      <c r="N13" s="42">
        <v>9.3333333333333339</v>
      </c>
      <c r="O13" s="42">
        <v>3.6305999999999998</v>
      </c>
      <c r="P13" s="42">
        <v>4.3027333333333342</v>
      </c>
      <c r="Q13" s="42">
        <v>3.4421866666666676</v>
      </c>
      <c r="R13" s="58">
        <v>0.36880571428571435</v>
      </c>
      <c r="S13" s="47">
        <v>0.68424972501623416</v>
      </c>
      <c r="U13" s="46"/>
    </row>
    <row r="14" spans="1:21" x14ac:dyDescent="0.25">
      <c r="A14" s="28" t="s">
        <v>50</v>
      </c>
      <c r="B14" s="25">
        <v>-0.23294071428571408</v>
      </c>
      <c r="C14" s="25">
        <v>-0.19004999999999994</v>
      </c>
      <c r="D14" s="25">
        <v>0.55617333333333352</v>
      </c>
      <c r="E14" s="25">
        <v>-0.63555299999999915</v>
      </c>
      <c r="F14" s="40">
        <f t="shared" si="0"/>
        <v>-0.50237038095237962</v>
      </c>
      <c r="L14" t="s">
        <v>44</v>
      </c>
      <c r="M14" s="44">
        <v>0.8</v>
      </c>
      <c r="N14" s="42">
        <v>5.6000000000000005</v>
      </c>
      <c r="O14" s="42">
        <v>2.3443000000000005</v>
      </c>
      <c r="P14" s="42">
        <v>2.3223666666666665</v>
      </c>
      <c r="Q14" s="42">
        <v>1.8578933333333332</v>
      </c>
      <c r="R14" s="58">
        <v>0.3317666666666666</v>
      </c>
      <c r="S14" s="47">
        <v>0.56683989463942464</v>
      </c>
      <c r="U14" s="46"/>
    </row>
    <row r="15" spans="1:21" x14ac:dyDescent="0.25">
      <c r="L15" t="s">
        <v>16</v>
      </c>
      <c r="M15" s="44">
        <v>0.8</v>
      </c>
      <c r="N15" s="42">
        <v>5.6000000000000005</v>
      </c>
      <c r="O15" s="42">
        <v>2.4295000000000009</v>
      </c>
      <c r="P15" s="42">
        <v>2.2371666666666661</v>
      </c>
      <c r="Q15" s="42">
        <v>1.789733333333333</v>
      </c>
      <c r="R15" s="58">
        <v>0.31959523809523799</v>
      </c>
      <c r="S15" s="47">
        <v>0.53220994201318306</v>
      </c>
      <c r="U15" s="46"/>
    </row>
    <row r="16" spans="1:21" x14ac:dyDescent="0.25">
      <c r="K16" t="s">
        <v>71</v>
      </c>
      <c r="M16" s="44">
        <v>0.79999999999999993</v>
      </c>
      <c r="N16" s="42">
        <v>67.2</v>
      </c>
      <c r="O16" s="42">
        <v>31.177100000000006</v>
      </c>
      <c r="P16" s="42">
        <v>24.356233333333336</v>
      </c>
      <c r="Q16" s="42">
        <v>19.484986666666668</v>
      </c>
      <c r="R16" s="58">
        <v>0.28995515873015876</v>
      </c>
      <c r="S16" s="47">
        <v>0.45479163441122905</v>
      </c>
      <c r="U16" s="46"/>
    </row>
    <row r="17" spans="1:21" x14ac:dyDescent="0.25">
      <c r="K17" t="s">
        <v>35</v>
      </c>
      <c r="L17" t="s">
        <v>25</v>
      </c>
      <c r="M17" s="44">
        <v>0.95</v>
      </c>
      <c r="N17" s="42">
        <v>2.8000000000000003</v>
      </c>
      <c r="O17" s="42">
        <v>1.6480000000000001</v>
      </c>
      <c r="P17" s="42">
        <v>1.0353333333333334</v>
      </c>
      <c r="Q17" s="42">
        <v>0.9835666666666667</v>
      </c>
      <c r="R17" s="58">
        <v>0.35127380952380949</v>
      </c>
      <c r="S17" s="47">
        <v>0.55736683037400825</v>
      </c>
      <c r="U17" s="46"/>
    </row>
    <row r="18" spans="1:21" x14ac:dyDescent="0.25">
      <c r="L18" t="s">
        <v>26</v>
      </c>
      <c r="M18" s="44">
        <v>0.95</v>
      </c>
      <c r="N18" s="42">
        <v>2.8000000000000003</v>
      </c>
      <c r="O18" s="42">
        <v>1.6480000000000001</v>
      </c>
      <c r="P18" s="42">
        <v>1.0353333333333334</v>
      </c>
      <c r="Q18" s="42">
        <v>0.9835666666666667</v>
      </c>
      <c r="R18" s="58">
        <v>0.35127380952380949</v>
      </c>
      <c r="S18" s="47">
        <v>0.55736683037400825</v>
      </c>
      <c r="U18" s="46"/>
    </row>
    <row r="19" spans="1:21" x14ac:dyDescent="0.25">
      <c r="L19" t="s">
        <v>27</v>
      </c>
      <c r="M19" s="44">
        <v>0.95</v>
      </c>
      <c r="N19" s="42">
        <v>3.7333333333333338</v>
      </c>
      <c r="O19" s="42">
        <v>1.8604000000000003</v>
      </c>
      <c r="P19" s="42">
        <v>1.6396000000000002</v>
      </c>
      <c r="Q19" s="42">
        <v>1.55762</v>
      </c>
      <c r="R19" s="58">
        <v>0.4172196428571428</v>
      </c>
      <c r="S19" s="47">
        <v>0.74394383238871542</v>
      </c>
      <c r="U19" s="46"/>
    </row>
    <row r="20" spans="1:21" x14ac:dyDescent="0.25">
      <c r="L20" t="s">
        <v>28</v>
      </c>
      <c r="M20" s="44">
        <v>0.95</v>
      </c>
      <c r="N20" s="42">
        <v>3.7333333333333338</v>
      </c>
      <c r="O20" s="42">
        <v>1.8604000000000003</v>
      </c>
      <c r="P20" s="42">
        <v>1.6396000000000002</v>
      </c>
      <c r="Q20" s="42">
        <v>1.55762</v>
      </c>
      <c r="R20" s="58">
        <v>0.4172196428571428</v>
      </c>
      <c r="S20" s="47">
        <v>0.74394383238871542</v>
      </c>
      <c r="U20" s="46"/>
    </row>
    <row r="21" spans="1:21" ht="32.25" customHeight="1" x14ac:dyDescent="0.25">
      <c r="A21" s="57" t="s">
        <v>65</v>
      </c>
      <c r="B21" s="57" t="s">
        <v>2</v>
      </c>
      <c r="C21" s="55" t="s">
        <v>90</v>
      </c>
      <c r="D21" s="55" t="s">
        <v>86</v>
      </c>
      <c r="E21" s="55" t="s">
        <v>87</v>
      </c>
      <c r="F21" s="55" t="s">
        <v>88</v>
      </c>
      <c r="G21" s="56" t="s">
        <v>67</v>
      </c>
      <c r="H21" s="56" t="s">
        <v>89</v>
      </c>
      <c r="I21" s="51"/>
      <c r="L21" s="43" t="s">
        <v>29</v>
      </c>
      <c r="M21" s="47">
        <v>0.95</v>
      </c>
      <c r="N21" s="49">
        <v>2.8000000000000003</v>
      </c>
      <c r="O21" s="49">
        <v>1.6480000000000001</v>
      </c>
      <c r="P21" s="49">
        <v>0.80200000000000005</v>
      </c>
      <c r="Q21" s="49">
        <v>0.76190000000000002</v>
      </c>
      <c r="R21" s="53">
        <v>0.27210714285714283</v>
      </c>
      <c r="S21" s="47">
        <v>0.38133133133133129</v>
      </c>
      <c r="U21" s="46"/>
    </row>
    <row r="22" spans="1:21" x14ac:dyDescent="0.25">
      <c r="A22" t="s">
        <v>62</v>
      </c>
      <c r="B22" t="s">
        <v>3</v>
      </c>
      <c r="C22" s="47">
        <v>0.35000000000000003</v>
      </c>
      <c r="D22" s="50">
        <v>4.0000000000000009</v>
      </c>
      <c r="E22" s="50">
        <v>2.0512428571428574</v>
      </c>
      <c r="F22" s="50">
        <v>1.4487571428571431</v>
      </c>
      <c r="G22" s="50">
        <v>0.50706499999999999</v>
      </c>
      <c r="H22" s="52">
        <v>0.12676625</v>
      </c>
      <c r="I22" s="52"/>
      <c r="L22" s="43" t="s">
        <v>30</v>
      </c>
      <c r="M22" s="44">
        <v>0.95</v>
      </c>
      <c r="N22" s="42">
        <v>2.8000000000000003</v>
      </c>
      <c r="O22" s="42">
        <v>1.7542000000000002</v>
      </c>
      <c r="P22" s="42">
        <v>0.69579999999999997</v>
      </c>
      <c r="Q22" s="42">
        <v>0.66100999999999999</v>
      </c>
      <c r="R22" s="58">
        <v>0.23607499999999998</v>
      </c>
      <c r="S22" s="47">
        <v>0.3141383898868928</v>
      </c>
      <c r="U22" s="46"/>
    </row>
    <row r="23" spans="1:21" x14ac:dyDescent="0.25">
      <c r="B23" t="s">
        <v>35</v>
      </c>
      <c r="C23" s="47">
        <v>0.95000000000000007</v>
      </c>
      <c r="D23" s="50">
        <v>3.1111111111111112</v>
      </c>
      <c r="E23" s="50">
        <v>1.7365000000000004</v>
      </c>
      <c r="F23" s="50">
        <v>1.1412777777777778</v>
      </c>
      <c r="G23" s="50">
        <v>1.0842138888888888</v>
      </c>
      <c r="H23" s="52">
        <v>0.34849732142857137</v>
      </c>
      <c r="I23" s="52"/>
      <c r="K23" t="s">
        <v>69</v>
      </c>
      <c r="M23" s="44">
        <v>0.95000000000000007</v>
      </c>
      <c r="N23" s="42">
        <v>18.666666666666668</v>
      </c>
      <c r="O23" s="42">
        <v>10.419000000000002</v>
      </c>
      <c r="P23" s="42">
        <v>6.847666666666667</v>
      </c>
      <c r="Q23" s="42">
        <v>6.5052833333333329</v>
      </c>
      <c r="R23" s="58">
        <v>0.34849732142857137</v>
      </c>
      <c r="S23" s="47">
        <v>0.55040894604732482</v>
      </c>
      <c r="U23" s="46"/>
    </row>
    <row r="24" spans="1:21" x14ac:dyDescent="0.25">
      <c r="B24" t="s">
        <v>19</v>
      </c>
      <c r="C24" s="47">
        <v>0.5</v>
      </c>
      <c r="D24" s="50">
        <v>4.666666666666667</v>
      </c>
      <c r="E24" s="50">
        <v>1.408666666666667</v>
      </c>
      <c r="F24" s="50">
        <v>2.7135555555555553</v>
      </c>
      <c r="G24" s="50">
        <v>1.3567777777777776</v>
      </c>
      <c r="H24" s="52">
        <v>0.29073809523809518</v>
      </c>
      <c r="I24" s="52"/>
      <c r="K24" t="s">
        <v>19</v>
      </c>
      <c r="L24" t="s">
        <v>20</v>
      </c>
      <c r="M24" s="44">
        <v>0.5</v>
      </c>
      <c r="N24" s="42">
        <v>5.6000000000000005</v>
      </c>
      <c r="O24" s="42">
        <v>1.5847500000000001</v>
      </c>
      <c r="P24" s="42">
        <v>3.3152499999999998</v>
      </c>
      <c r="Q24" s="42">
        <v>1.6576249999999999</v>
      </c>
      <c r="R24" s="58">
        <v>0.29600446428571425</v>
      </c>
      <c r="S24" s="47">
        <v>0.72551701499069898</v>
      </c>
      <c r="U24" s="46"/>
    </row>
    <row r="25" spans="1:21" x14ac:dyDescent="0.25">
      <c r="B25" t="s">
        <v>9</v>
      </c>
      <c r="C25" s="47">
        <v>0.79999999999999993</v>
      </c>
      <c r="D25" s="50">
        <v>6.7200000000000006</v>
      </c>
      <c r="E25" s="50">
        <v>3.1177100000000006</v>
      </c>
      <c r="F25" s="50">
        <v>2.4356233333333335</v>
      </c>
      <c r="G25" s="50">
        <v>1.9484986666666668</v>
      </c>
      <c r="H25" s="52">
        <v>0.28995515873015876</v>
      </c>
      <c r="I25" s="52"/>
      <c r="L25" t="s">
        <v>21</v>
      </c>
      <c r="M25" s="44">
        <v>0.5</v>
      </c>
      <c r="N25" s="42">
        <v>5.6000000000000005</v>
      </c>
      <c r="O25" s="42">
        <v>1.5847500000000001</v>
      </c>
      <c r="P25" s="42">
        <v>3.3152499999999998</v>
      </c>
      <c r="Q25" s="42">
        <v>1.6576249999999999</v>
      </c>
      <c r="R25" s="58">
        <v>0.29600446428571425</v>
      </c>
      <c r="S25" s="47">
        <v>0.72551701499069898</v>
      </c>
      <c r="U25" s="46"/>
    </row>
    <row r="26" spans="1:21" x14ac:dyDescent="0.25">
      <c r="A26" t="s">
        <v>78</v>
      </c>
      <c r="C26" s="47">
        <v>0.6788461538461541</v>
      </c>
      <c r="D26" s="50">
        <v>4.9179487179487165</v>
      </c>
      <c r="E26" s="50">
        <v>2.3146461538461542</v>
      </c>
      <c r="F26" s="50">
        <v>1.903302564102564</v>
      </c>
      <c r="G26" s="50">
        <v>1.2926945512820514</v>
      </c>
      <c r="H26" s="52">
        <v>0.26285238529718463</v>
      </c>
      <c r="I26" s="52"/>
      <c r="L26" t="s">
        <v>22</v>
      </c>
      <c r="M26" s="44">
        <v>0.5</v>
      </c>
      <c r="N26" s="42">
        <v>2.8000000000000003</v>
      </c>
      <c r="O26" s="42">
        <v>1.0565000000000002</v>
      </c>
      <c r="P26" s="42">
        <v>1.5101666666666667</v>
      </c>
      <c r="Q26" s="42">
        <v>0.75508333333333333</v>
      </c>
      <c r="R26" s="58">
        <v>0.26967261904761902</v>
      </c>
      <c r="S26" s="47">
        <v>0.58541155188008775</v>
      </c>
      <c r="U26" s="46"/>
    </row>
    <row r="27" spans="1:21" x14ac:dyDescent="0.25">
      <c r="A27" t="s">
        <v>49</v>
      </c>
      <c r="B27" t="s">
        <v>3</v>
      </c>
      <c r="C27" s="47">
        <v>0.39999999999999997</v>
      </c>
      <c r="D27" s="50">
        <v>3.1428571428571428</v>
      </c>
      <c r="E27" s="50">
        <v>1.8613999999999999</v>
      </c>
      <c r="F27" s="50">
        <v>0.88860000000000017</v>
      </c>
      <c r="G27" s="50">
        <v>0.35544000000000009</v>
      </c>
      <c r="H27" s="52">
        <v>0.11309454545454548</v>
      </c>
      <c r="I27" s="52"/>
      <c r="K27" t="s">
        <v>70</v>
      </c>
      <c r="M27" s="44">
        <v>0.5</v>
      </c>
      <c r="N27" s="42">
        <v>14.000000000000002</v>
      </c>
      <c r="O27" s="42">
        <v>4.2260000000000009</v>
      </c>
      <c r="P27" s="42">
        <v>8.1406666666666663</v>
      </c>
      <c r="Q27" s="42">
        <v>4.0703333333333331</v>
      </c>
      <c r="R27" s="58">
        <v>0.29073809523809518</v>
      </c>
      <c r="S27" s="47">
        <v>0.69467516213448599</v>
      </c>
      <c r="U27" s="46"/>
    </row>
    <row r="28" spans="1:21" x14ac:dyDescent="0.25">
      <c r="B28" t="s">
        <v>35</v>
      </c>
      <c r="C28" s="47">
        <v>0.75</v>
      </c>
      <c r="D28" s="50">
        <v>2.4444444444444446</v>
      </c>
      <c r="E28" s="50">
        <v>1.1608333333333334</v>
      </c>
      <c r="F28" s="50">
        <v>1.1002777777777779</v>
      </c>
      <c r="G28" s="50">
        <v>0.82520833333333343</v>
      </c>
      <c r="H28" s="52">
        <v>0.33758522727272733</v>
      </c>
      <c r="I28" s="52"/>
      <c r="K28" t="s">
        <v>3</v>
      </c>
      <c r="L28" t="s">
        <v>23</v>
      </c>
      <c r="M28" s="44">
        <v>0.35</v>
      </c>
      <c r="N28" s="42">
        <v>1.8666666666666669</v>
      </c>
      <c r="O28" s="42">
        <v>1.2147500000000004</v>
      </c>
      <c r="P28" s="42">
        <v>0.1852499999999998</v>
      </c>
      <c r="Q28" s="42">
        <v>6.4837499999999923E-2</v>
      </c>
      <c r="R28" s="58">
        <v>3.4734374999999956E-2</v>
      </c>
      <c r="S28" s="47">
        <v>3.8561233087178411E-2</v>
      </c>
      <c r="U28" s="46"/>
    </row>
    <row r="29" spans="1:21" x14ac:dyDescent="0.25">
      <c r="B29" t="s">
        <v>19</v>
      </c>
      <c r="C29" s="47">
        <v>0.55000000000000004</v>
      </c>
      <c r="D29" s="50">
        <v>3.6666666666666665</v>
      </c>
      <c r="E29" s="50">
        <v>1.2241333333333335</v>
      </c>
      <c r="F29" s="50">
        <v>2.0147555555555559</v>
      </c>
      <c r="G29" s="50">
        <v>1.1081155555555557</v>
      </c>
      <c r="H29" s="52">
        <v>0.30221333333333339</v>
      </c>
      <c r="I29" s="52"/>
      <c r="L29" t="s">
        <v>24</v>
      </c>
      <c r="M29" s="44">
        <v>0.35</v>
      </c>
      <c r="N29" s="42">
        <v>1.8666666666666669</v>
      </c>
      <c r="O29" s="42">
        <v>1.25475</v>
      </c>
      <c r="P29" s="42">
        <v>0.14525000000000021</v>
      </c>
      <c r="Q29" s="42">
        <v>5.083750000000007E-2</v>
      </c>
      <c r="R29" s="58">
        <v>2.7234375000000033E-2</v>
      </c>
      <c r="S29" s="47">
        <v>2.9532361911216574E-2</v>
      </c>
      <c r="U29" s="46"/>
    </row>
    <row r="30" spans="1:21" x14ac:dyDescent="0.25">
      <c r="B30" t="s">
        <v>9</v>
      </c>
      <c r="C30" s="47">
        <v>0.84999999999999987</v>
      </c>
      <c r="D30" s="50">
        <v>5.28</v>
      </c>
      <c r="E30" s="50">
        <v>2.7916449999999999</v>
      </c>
      <c r="F30" s="50">
        <v>1.5716883333333336</v>
      </c>
      <c r="G30" s="50">
        <v>1.3359350833333337</v>
      </c>
      <c r="H30" s="52">
        <v>0.25301800820707071</v>
      </c>
      <c r="I30" s="52"/>
      <c r="L30" t="s">
        <v>4</v>
      </c>
      <c r="M30" s="44">
        <v>0.35</v>
      </c>
      <c r="N30" s="42">
        <v>5.6000000000000005</v>
      </c>
      <c r="O30" s="42">
        <v>2.5678000000000001</v>
      </c>
      <c r="P30" s="42">
        <v>2.3322000000000003</v>
      </c>
      <c r="Q30" s="42">
        <v>0.81627000000000005</v>
      </c>
      <c r="R30" s="58">
        <v>0.14576249999999999</v>
      </c>
      <c r="S30" s="47">
        <v>0.24979190892955505</v>
      </c>
      <c r="U30" s="46"/>
    </row>
    <row r="31" spans="1:21" x14ac:dyDescent="0.25">
      <c r="A31" t="s">
        <v>79</v>
      </c>
      <c r="C31" s="47">
        <v>0.6711538461538461</v>
      </c>
      <c r="D31" s="50">
        <v>3.8641025641025641</v>
      </c>
      <c r="E31" s="50">
        <v>1.9839865384615385</v>
      </c>
      <c r="F31" s="50">
        <v>1.3301160256410258</v>
      </c>
      <c r="G31" s="50">
        <v>0.92780875000000007</v>
      </c>
      <c r="H31" s="52">
        <v>0.24010976277372265</v>
      </c>
      <c r="I31" s="52"/>
      <c r="L31" t="s">
        <v>5</v>
      </c>
      <c r="M31" s="44">
        <v>0.35</v>
      </c>
      <c r="N31" s="42">
        <v>5.6000000000000005</v>
      </c>
      <c r="O31" s="42">
        <v>2.5998000000000001</v>
      </c>
      <c r="P31" s="42">
        <v>2.3002000000000002</v>
      </c>
      <c r="Q31" s="42">
        <v>0.80507000000000006</v>
      </c>
      <c r="R31" s="58">
        <v>0.14376249999999999</v>
      </c>
      <c r="S31" s="47">
        <v>0.24397539244802716</v>
      </c>
      <c r="U31" s="46"/>
    </row>
    <row r="32" spans="1:21" x14ac:dyDescent="0.25">
      <c r="A32" t="s">
        <v>48</v>
      </c>
      <c r="B32" t="s">
        <v>3</v>
      </c>
      <c r="C32" s="47">
        <v>0.54999999999999993</v>
      </c>
      <c r="D32" s="50">
        <v>3</v>
      </c>
      <c r="E32" s="50">
        <v>1.7409428571428573</v>
      </c>
      <c r="F32" s="50">
        <v>0.88405714285714276</v>
      </c>
      <c r="G32" s="50">
        <v>0.48623142857142859</v>
      </c>
      <c r="H32" s="52">
        <v>0.16207714285714286</v>
      </c>
      <c r="I32" s="52"/>
      <c r="L32" t="s">
        <v>6</v>
      </c>
      <c r="M32" s="44">
        <v>0.35</v>
      </c>
      <c r="N32" s="42">
        <v>5.6000000000000005</v>
      </c>
      <c r="O32" s="42">
        <v>2.6478000000000002</v>
      </c>
      <c r="P32" s="42">
        <v>2.2522000000000002</v>
      </c>
      <c r="Q32" s="42">
        <v>0.78827000000000003</v>
      </c>
      <c r="R32" s="58">
        <v>0.14076249999999998</v>
      </c>
      <c r="S32" s="47">
        <v>0.23545910747356472</v>
      </c>
      <c r="U32" s="46"/>
    </row>
    <row r="33" spans="1:21" x14ac:dyDescent="0.25">
      <c r="B33" t="s">
        <v>35</v>
      </c>
      <c r="C33" s="47">
        <v>0.79999999999999993</v>
      </c>
      <c r="D33" s="50">
        <v>2.3333333333333335</v>
      </c>
      <c r="E33" s="50">
        <v>1.0250000000000001</v>
      </c>
      <c r="F33" s="50">
        <v>1.1333333333333335</v>
      </c>
      <c r="G33" s="50">
        <v>0.90666666666666684</v>
      </c>
      <c r="H33" s="52">
        <v>0.38857142857142868</v>
      </c>
      <c r="I33" s="52"/>
      <c r="L33" t="s">
        <v>7</v>
      </c>
      <c r="M33" s="44">
        <v>0.35</v>
      </c>
      <c r="N33" s="42">
        <v>3.7333333333333338</v>
      </c>
      <c r="O33" s="42">
        <v>1.9498000000000006</v>
      </c>
      <c r="P33" s="42">
        <v>1.5501999999999998</v>
      </c>
      <c r="Q33" s="42">
        <v>0.54256999999999989</v>
      </c>
      <c r="R33" s="58">
        <v>0.14533124999999994</v>
      </c>
      <c r="S33" s="47">
        <v>0.24852810944513989</v>
      </c>
      <c r="U33" s="46"/>
    </row>
    <row r="34" spans="1:21" x14ac:dyDescent="0.25">
      <c r="B34" t="s">
        <v>19</v>
      </c>
      <c r="C34" s="47">
        <v>0.40000000000000008</v>
      </c>
      <c r="D34" s="50">
        <v>3.5</v>
      </c>
      <c r="E34" s="50">
        <v>1.1506666666666667</v>
      </c>
      <c r="F34" s="50">
        <v>1.9410000000000001</v>
      </c>
      <c r="G34" s="50">
        <v>0.77640000000000009</v>
      </c>
      <c r="H34" s="52">
        <v>0.22182857142857143</v>
      </c>
      <c r="I34" s="52"/>
      <c r="L34" t="s">
        <v>8</v>
      </c>
      <c r="M34" s="44">
        <v>0.35</v>
      </c>
      <c r="N34" s="42">
        <v>3.7333333333333338</v>
      </c>
      <c r="O34" s="42">
        <v>2.1240000000000001</v>
      </c>
      <c r="P34" s="42">
        <v>1.3760000000000003</v>
      </c>
      <c r="Q34" s="42">
        <v>0.48160000000000008</v>
      </c>
      <c r="R34" s="58">
        <v>0.129</v>
      </c>
      <c r="S34" s="47">
        <v>0.20429864253393668</v>
      </c>
      <c r="U34" s="46"/>
    </row>
    <row r="35" spans="1:21" x14ac:dyDescent="0.25">
      <c r="B35" t="s">
        <v>9</v>
      </c>
      <c r="C35" s="47">
        <v>0.59999999999999987</v>
      </c>
      <c r="D35" s="50">
        <v>5.0400000000000009</v>
      </c>
      <c r="E35" s="50">
        <v>2.6674199999999999</v>
      </c>
      <c r="F35" s="50">
        <v>1.4975800000000001</v>
      </c>
      <c r="G35" s="50">
        <v>0.89854800000000012</v>
      </c>
      <c r="H35" s="52">
        <v>0.17828333333333332</v>
      </c>
      <c r="I35" s="52"/>
      <c r="K35" t="s">
        <v>68</v>
      </c>
      <c r="M35" s="44">
        <v>0.35000000000000003</v>
      </c>
      <c r="N35" s="42">
        <v>28.000000000000004</v>
      </c>
      <c r="O35" s="42">
        <v>14.358700000000001</v>
      </c>
      <c r="P35" s="42">
        <v>10.141300000000001</v>
      </c>
      <c r="Q35" s="42">
        <v>3.5494550000000005</v>
      </c>
      <c r="R35" s="58">
        <v>0.12676625</v>
      </c>
      <c r="S35" s="47">
        <v>0.19875214881262354</v>
      </c>
      <c r="U35" s="46"/>
    </row>
    <row r="36" spans="1:21" x14ac:dyDescent="0.25">
      <c r="A36" t="s">
        <v>80</v>
      </c>
      <c r="C36" s="47">
        <v>0.60961538461538445</v>
      </c>
      <c r="D36" s="50">
        <v>3.6884615384615391</v>
      </c>
      <c r="E36" s="50">
        <v>1.8639538461538463</v>
      </c>
      <c r="F36" s="50">
        <v>1.2995076923076925</v>
      </c>
      <c r="G36" s="50">
        <v>0.77531923076923093</v>
      </c>
      <c r="H36" s="52">
        <v>0.21020125130344108</v>
      </c>
      <c r="I36" s="52"/>
    </row>
    <row r="37" spans="1:21" x14ac:dyDescent="0.25">
      <c r="A37" t="s">
        <v>60</v>
      </c>
      <c r="B37" t="s">
        <v>3</v>
      </c>
      <c r="C37" s="47">
        <v>0.4</v>
      </c>
      <c r="D37" s="50">
        <v>2.2857142857142856</v>
      </c>
      <c r="E37" s="50">
        <v>1.5965000000000005</v>
      </c>
      <c r="F37" s="50">
        <v>0.4034999999999998</v>
      </c>
      <c r="G37" s="50">
        <v>0.16139999999999993</v>
      </c>
      <c r="H37" s="52">
        <v>7.0612499999999981E-2</v>
      </c>
      <c r="I37" s="52"/>
    </row>
    <row r="38" spans="1:21" x14ac:dyDescent="0.25">
      <c r="B38" t="s">
        <v>35</v>
      </c>
      <c r="C38" s="47">
        <v>0.79999999999999993</v>
      </c>
      <c r="D38" s="50">
        <v>1.7777777777777779</v>
      </c>
      <c r="E38" s="50">
        <v>1.0223333333333333</v>
      </c>
      <c r="F38" s="50">
        <v>0.62211111111111117</v>
      </c>
      <c r="G38" s="50">
        <v>0.4976888888888889</v>
      </c>
      <c r="H38" s="52">
        <v>0.27994999999999998</v>
      </c>
      <c r="I38" s="52"/>
    </row>
    <row r="39" spans="1:21" x14ac:dyDescent="0.25">
      <c r="B39" t="s">
        <v>19</v>
      </c>
      <c r="C39" s="47">
        <v>0.65</v>
      </c>
      <c r="D39" s="50">
        <v>2.6666666666666665</v>
      </c>
      <c r="E39" s="50">
        <v>1.0216000000000001</v>
      </c>
      <c r="F39" s="50">
        <v>1.3339555555555558</v>
      </c>
      <c r="G39" s="50">
        <v>0.86707111111111113</v>
      </c>
      <c r="H39" s="52">
        <v>0.32515166666666673</v>
      </c>
      <c r="I39" s="52"/>
    </row>
    <row r="40" spans="1:21" x14ac:dyDescent="0.25">
      <c r="B40" t="s">
        <v>9</v>
      </c>
      <c r="C40" s="47">
        <v>0.59999999999999987</v>
      </c>
      <c r="D40" s="50">
        <v>3.84</v>
      </c>
      <c r="E40" s="50">
        <v>2.4426950000000001</v>
      </c>
      <c r="F40" s="50">
        <v>0.73063833333333328</v>
      </c>
      <c r="G40" s="50">
        <v>0.43838299999999997</v>
      </c>
      <c r="H40" s="52">
        <v>0.11416223958333332</v>
      </c>
      <c r="I40" s="52"/>
    </row>
    <row r="41" spans="1:21" x14ac:dyDescent="0.25">
      <c r="A41" t="s">
        <v>82</v>
      </c>
      <c r="C41" s="47">
        <v>0.59807692307692362</v>
      </c>
      <c r="D41" s="50">
        <v>2.8102564102564105</v>
      </c>
      <c r="E41" s="50">
        <v>1.7231249999999998</v>
      </c>
      <c r="F41" s="50">
        <v>0.68713141025641</v>
      </c>
      <c r="G41" s="50">
        <v>0.42696064102564107</v>
      </c>
      <c r="H41" s="52">
        <v>0.15192942518248176</v>
      </c>
      <c r="I41" s="52"/>
    </row>
    <row r="42" spans="1:21" x14ac:dyDescent="0.25">
      <c r="A42" t="s">
        <v>47</v>
      </c>
      <c r="B42" t="s">
        <v>3</v>
      </c>
      <c r="C42" s="47">
        <v>0.3</v>
      </c>
      <c r="D42" s="50">
        <v>2.8571428571428572</v>
      </c>
      <c r="E42" s="50">
        <v>1.9363428571428574</v>
      </c>
      <c r="F42" s="50">
        <v>0.56365714285714286</v>
      </c>
      <c r="G42" s="50">
        <v>0.16909714285714283</v>
      </c>
      <c r="H42" s="52">
        <v>5.9183999999999994E-2</v>
      </c>
      <c r="I42" s="52"/>
    </row>
    <row r="43" spans="1:21" x14ac:dyDescent="0.25">
      <c r="B43" t="s">
        <v>35</v>
      </c>
      <c r="C43" s="47">
        <v>0.79999999999999993</v>
      </c>
      <c r="D43" s="50">
        <v>2.2222222222222223</v>
      </c>
      <c r="E43" s="50">
        <v>1.3009999999999999</v>
      </c>
      <c r="F43" s="50">
        <v>0.75455555555555565</v>
      </c>
      <c r="G43" s="50">
        <v>0.60364444444444443</v>
      </c>
      <c r="H43" s="52">
        <v>0.27163999999999999</v>
      </c>
      <c r="I43" s="52"/>
    </row>
    <row r="44" spans="1:21" x14ac:dyDescent="0.25">
      <c r="B44" t="s">
        <v>19</v>
      </c>
      <c r="C44" s="47">
        <v>0.34999999999999992</v>
      </c>
      <c r="D44" s="50">
        <v>3.3333333333333335</v>
      </c>
      <c r="E44" s="50">
        <v>1.3136000000000001</v>
      </c>
      <c r="F44" s="50">
        <v>1.6308444444444443</v>
      </c>
      <c r="G44" s="50">
        <v>0.5707955555555555</v>
      </c>
      <c r="H44" s="52">
        <v>0.17123866666666665</v>
      </c>
      <c r="I44" s="52"/>
    </row>
    <row r="45" spans="1:21" x14ac:dyDescent="0.25">
      <c r="B45" t="s">
        <v>9</v>
      </c>
      <c r="C45" s="47">
        <v>0.54999999999999993</v>
      </c>
      <c r="D45" s="50">
        <v>4.8000000000000016</v>
      </c>
      <c r="E45" s="50">
        <v>2.9512299999999998</v>
      </c>
      <c r="F45" s="50">
        <v>1.0154366666666672</v>
      </c>
      <c r="G45" s="50">
        <v>0.55849016666666684</v>
      </c>
      <c r="H45" s="52">
        <v>0.11635211805555556</v>
      </c>
      <c r="I45" s="52"/>
    </row>
    <row r="46" spans="1:21" x14ac:dyDescent="0.25">
      <c r="A46" t="s">
        <v>81</v>
      </c>
      <c r="C46" s="47">
        <v>0.51730769230769247</v>
      </c>
      <c r="D46" s="50">
        <v>3.5128205128205132</v>
      </c>
      <c r="E46" s="50">
        <v>2.1082115384615387</v>
      </c>
      <c r="F46" s="50">
        <v>0.90460897435897458</v>
      </c>
      <c r="G46" s="50">
        <v>0.46549365384615388</v>
      </c>
      <c r="H46" s="52">
        <v>0.1325127919708029</v>
      </c>
      <c r="I46" s="52"/>
    </row>
    <row r="47" spans="1:21" x14ac:dyDescent="0.25">
      <c r="A47" t="s">
        <v>61</v>
      </c>
      <c r="B47" t="s">
        <v>3</v>
      </c>
      <c r="C47" s="47">
        <v>0.19999999999999998</v>
      </c>
      <c r="D47" s="50">
        <v>2.8571428571428572</v>
      </c>
      <c r="E47" s="50">
        <v>2.2034714285714285</v>
      </c>
      <c r="F47" s="50">
        <v>0.29652857142857159</v>
      </c>
      <c r="G47" s="50">
        <v>5.9305714285714309E-2</v>
      </c>
      <c r="H47" s="52">
        <v>2.0757000000000008E-2</v>
      </c>
      <c r="I47" s="52"/>
    </row>
    <row r="48" spans="1:21" x14ac:dyDescent="0.25">
      <c r="B48" t="s">
        <v>35</v>
      </c>
      <c r="C48" s="47">
        <v>0.75</v>
      </c>
      <c r="D48" s="50">
        <v>2.2222222222222223</v>
      </c>
      <c r="E48" s="50">
        <v>1.8356666666666666</v>
      </c>
      <c r="F48" s="50">
        <v>0.21988888888888905</v>
      </c>
      <c r="G48" s="50">
        <v>0.16491666666666682</v>
      </c>
      <c r="H48" s="52">
        <v>7.421250000000007E-2</v>
      </c>
      <c r="I48" s="52"/>
    </row>
    <row r="49" spans="1:9" x14ac:dyDescent="0.25">
      <c r="B49" t="s">
        <v>19</v>
      </c>
      <c r="C49" s="47">
        <v>0.45</v>
      </c>
      <c r="D49" s="50">
        <v>3.3333333333333335</v>
      </c>
      <c r="E49" s="50">
        <v>1.5407999999999999</v>
      </c>
      <c r="F49" s="50">
        <v>1.4036444444444447</v>
      </c>
      <c r="G49" s="50">
        <v>0.63164000000000009</v>
      </c>
      <c r="H49" s="52">
        <v>0.18949200000000005</v>
      </c>
      <c r="I49" s="52"/>
    </row>
    <row r="50" spans="1:9" x14ac:dyDescent="0.25">
      <c r="B50" t="s">
        <v>9</v>
      </c>
      <c r="C50" s="47">
        <v>0.65000000000000013</v>
      </c>
      <c r="D50" s="50">
        <v>4.8000000000000016</v>
      </c>
      <c r="E50" s="50">
        <v>3.3124950000000006</v>
      </c>
      <c r="F50" s="50">
        <v>0.65417166666666715</v>
      </c>
      <c r="G50" s="50">
        <v>0.42521158333333364</v>
      </c>
      <c r="H50" s="52">
        <v>8.8585746527777814E-2</v>
      </c>
      <c r="I50" s="52"/>
    </row>
    <row r="51" spans="1:9" x14ac:dyDescent="0.25">
      <c r="A51" t="s">
        <v>83</v>
      </c>
      <c r="C51" s="47">
        <v>0.52884615384615397</v>
      </c>
      <c r="D51" s="50">
        <v>3.5128205128205132</v>
      </c>
      <c r="E51" s="50">
        <v>2.4686788461538458</v>
      </c>
      <c r="F51" s="50">
        <v>0.54414166666666697</v>
      </c>
      <c r="G51" s="50">
        <v>0.29044907051282071</v>
      </c>
      <c r="H51" s="52">
        <v>8.2682582116788361E-2</v>
      </c>
      <c r="I51" s="52"/>
    </row>
    <row r="52" spans="1:9" x14ac:dyDescent="0.25">
      <c r="A52" t="s">
        <v>51</v>
      </c>
      <c r="B52" t="s">
        <v>3</v>
      </c>
      <c r="C52" s="47">
        <v>0.5</v>
      </c>
      <c r="D52" s="50">
        <v>2.714285714285714</v>
      </c>
      <c r="E52" s="50">
        <v>2.5071571428571429</v>
      </c>
      <c r="F52" s="50">
        <v>-0.13215714285714328</v>
      </c>
      <c r="G52" s="50">
        <v>-6.6078571428571639E-2</v>
      </c>
      <c r="H52" s="52">
        <v>-2.4344736842105346E-2</v>
      </c>
      <c r="I52" s="52"/>
    </row>
    <row r="53" spans="1:9" x14ac:dyDescent="0.25">
      <c r="B53" t="s">
        <v>35</v>
      </c>
      <c r="C53" s="47">
        <v>0.95000000000000007</v>
      </c>
      <c r="D53" s="50">
        <v>2.1111111111111112</v>
      </c>
      <c r="E53" s="50">
        <v>1.9956666666666669</v>
      </c>
      <c r="F53" s="50">
        <v>-4.2888888888889143E-2</v>
      </c>
      <c r="G53" s="50">
        <v>-4.074444444444468E-2</v>
      </c>
      <c r="H53" s="52">
        <v>-1.9300000000000109E-2</v>
      </c>
      <c r="I53" s="52"/>
    </row>
    <row r="54" spans="1:9" x14ac:dyDescent="0.25">
      <c r="B54" t="s">
        <v>19</v>
      </c>
      <c r="C54" s="47">
        <v>0.80000000000000016</v>
      </c>
      <c r="D54" s="50">
        <v>3.1666666666666665</v>
      </c>
      <c r="E54" s="50">
        <v>1.7550666666666668</v>
      </c>
      <c r="F54" s="50">
        <v>1.0421555555555553</v>
      </c>
      <c r="G54" s="50">
        <v>0.83372444444444438</v>
      </c>
      <c r="H54" s="52">
        <v>0.26328140350877188</v>
      </c>
      <c r="I54" s="52"/>
    </row>
    <row r="55" spans="1:9" x14ac:dyDescent="0.25">
      <c r="B55" t="s">
        <v>9</v>
      </c>
      <c r="C55" s="47">
        <v>0.84999999999999987</v>
      </c>
      <c r="D55" s="50">
        <v>4.5600000000000005</v>
      </c>
      <c r="E55" s="50">
        <v>3.9815849999999999</v>
      </c>
      <c r="F55" s="50">
        <v>-0.21325166666666706</v>
      </c>
      <c r="G55" s="50">
        <v>-0.18126391666666702</v>
      </c>
      <c r="H55" s="52">
        <v>-3.9750858918128733E-2</v>
      </c>
      <c r="I55" s="52"/>
    </row>
    <row r="56" spans="1:9" x14ac:dyDescent="0.25">
      <c r="A56" t="s">
        <v>84</v>
      </c>
      <c r="C56" s="47">
        <v>0.77307692307692322</v>
      </c>
      <c r="D56" s="50">
        <v>3.3371794871794855</v>
      </c>
      <c r="E56" s="50">
        <v>2.8694288461538457</v>
      </c>
      <c r="F56" s="50">
        <v>-7.2493589743593163E-3</v>
      </c>
      <c r="G56" s="50">
        <v>-7.1086538461562849E-4</v>
      </c>
      <c r="H56" s="52">
        <v>-2.1301383019600096E-4</v>
      </c>
      <c r="I56" s="52"/>
    </row>
    <row r="57" spans="1:9" x14ac:dyDescent="0.25">
      <c r="A57" t="s">
        <v>50</v>
      </c>
      <c r="B57" t="s">
        <v>3</v>
      </c>
      <c r="C57" s="47">
        <v>0.54999999999999993</v>
      </c>
      <c r="D57" s="50">
        <v>2.5714285714285716</v>
      </c>
      <c r="E57" s="50">
        <v>2.6735285714285708</v>
      </c>
      <c r="F57" s="50">
        <v>-0.42352857142857098</v>
      </c>
      <c r="G57" s="50">
        <v>-0.23294071428571408</v>
      </c>
      <c r="H57" s="52">
        <v>-9.0588055555555477E-2</v>
      </c>
      <c r="I57" s="52"/>
    </row>
    <row r="58" spans="1:9" x14ac:dyDescent="0.25">
      <c r="B58" t="s">
        <v>35</v>
      </c>
      <c r="C58" s="47">
        <v>0.9</v>
      </c>
      <c r="D58" s="50">
        <v>2.0000000000000004</v>
      </c>
      <c r="E58" s="50">
        <v>2.0611666666666664</v>
      </c>
      <c r="F58" s="50">
        <v>-0.21116666666666659</v>
      </c>
      <c r="G58" s="50">
        <v>-0.19004999999999994</v>
      </c>
      <c r="H58" s="52">
        <v>-9.5024999999999943E-2</v>
      </c>
      <c r="I58" s="52"/>
    </row>
    <row r="59" spans="1:9" x14ac:dyDescent="0.25">
      <c r="B59" t="s">
        <v>19</v>
      </c>
      <c r="C59" s="47">
        <v>0.69999999999999984</v>
      </c>
      <c r="D59" s="50">
        <v>3.0000000000000004</v>
      </c>
      <c r="E59" s="50">
        <v>1.8554666666666668</v>
      </c>
      <c r="F59" s="50">
        <v>0.79453333333333365</v>
      </c>
      <c r="G59" s="50">
        <v>0.55617333333333352</v>
      </c>
      <c r="H59" s="52">
        <v>0.18539111111111112</v>
      </c>
      <c r="I59" s="52"/>
    </row>
    <row r="60" spans="1:9" x14ac:dyDescent="0.25">
      <c r="B60" t="s">
        <v>9</v>
      </c>
      <c r="C60" s="47">
        <v>0.90000000000000013</v>
      </c>
      <c r="D60" s="50">
        <v>4.3200000000000012</v>
      </c>
      <c r="E60" s="50">
        <v>4.2761700000000005</v>
      </c>
      <c r="F60" s="50">
        <v>-0.70616999999999919</v>
      </c>
      <c r="G60" s="50">
        <v>-0.63555299999999915</v>
      </c>
      <c r="H60" s="52">
        <v>-0.14711874999999977</v>
      </c>
      <c r="I60" s="52"/>
    </row>
    <row r="61" spans="1:9" x14ac:dyDescent="0.25">
      <c r="A61" t="s">
        <v>85</v>
      </c>
      <c r="C61" s="47">
        <v>0.78269230769230747</v>
      </c>
      <c r="D61" s="50">
        <v>3.161538461538461</v>
      </c>
      <c r="E61" s="50">
        <v>3.0542230769230772</v>
      </c>
      <c r="F61" s="50">
        <v>-0.34268461538461487</v>
      </c>
      <c r="G61" s="50">
        <v>-0.28684211538461496</v>
      </c>
      <c r="H61" s="52">
        <v>-9.0728649635036379E-2</v>
      </c>
      <c r="I61" s="52"/>
    </row>
  </sheetData>
  <conditionalFormatting pivot="1" sqref="P6:P3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{D8E605A2-9157-4E7A-BCD9-76E85DACC3E9}</x14:id>
        </ext>
      </extLst>
    </cfRule>
  </conditionalFormatting>
  <conditionalFormatting pivot="1" sqref="Q6:Q3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{823066CA-0443-4918-83DB-F878D78DAB06}</x14:id>
        </ext>
      </extLst>
    </cfRule>
  </conditionalFormatting>
  <conditionalFormatting pivot="1" sqref="R6:R35">
    <cfRule type="cellIs" dxfId="1" priority="6" operator="lessThan">
      <formula>0</formula>
    </cfRule>
  </conditionalFormatting>
  <conditionalFormatting pivot="1" sqref="S6:S35">
    <cfRule type="cellIs" dxfId="0" priority="5" operator="less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D8E605A2-9157-4E7A-BCD9-76E85DACC3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P6:P35</xm:sqref>
        </x14:conditionalFormatting>
        <x14:conditionalFormatting xmlns:xm="http://schemas.microsoft.com/office/excel/2006/main" pivot="1">
          <x14:cfRule type="dataBar" id="{823066CA-0443-4918-83DB-F878D78DAB0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Q6:Q35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11</vt:i4>
      </vt:variant>
    </vt:vector>
  </HeadingPairs>
  <TitlesOfParts>
    <vt:vector size="18" baseType="lpstr">
      <vt:lpstr>Inputs --&gt;</vt:lpstr>
      <vt:lpstr>Menu and cost - Russia</vt:lpstr>
      <vt:lpstr>Order Composition</vt:lpstr>
      <vt:lpstr>COGS</vt:lpstr>
      <vt:lpstr>Solution --&gt;</vt:lpstr>
      <vt:lpstr>Menu and costs</vt:lpstr>
      <vt:lpstr>Comparative Analysis</vt:lpstr>
      <vt:lpstr>COGS_Cincinnati</vt:lpstr>
      <vt:lpstr>COGS_Cleveland</vt:lpstr>
      <vt:lpstr>COGS_Columbus</vt:lpstr>
      <vt:lpstr>COGS_Las_Vegas</vt:lpstr>
      <vt:lpstr>COGS_Miami</vt:lpstr>
      <vt:lpstr>Labor_in_Russia</vt:lpstr>
      <vt:lpstr>Order_Composition_Cincinnati</vt:lpstr>
      <vt:lpstr>Order_Composition_Cleveland</vt:lpstr>
      <vt:lpstr>Order_Composition_Columbus</vt:lpstr>
      <vt:lpstr>Order_Composition_Las_Vegas</vt:lpstr>
      <vt:lpstr>Order_Composition_Miami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Lisitsyn, Fedor</dc:creator>
  <cp:lastModifiedBy>Катя Воронцова</cp:lastModifiedBy>
  <dcterms:created xsi:type="dcterms:W3CDTF">2021-10-21T16:13:53Z</dcterms:created>
  <dcterms:modified xsi:type="dcterms:W3CDTF">2022-10-05T14:31:24Z</dcterms:modified>
</cp:coreProperties>
</file>