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Facultad\Laboratorios\EyM\prog\lab3\"/>
    </mc:Choice>
  </mc:AlternateContent>
  <xr:revisionPtr revIDLastSave="0" documentId="8_{F4B9A8C1-011C-4FA2-B581-3481A23A349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os" sheetId="1" r:id="rId1"/>
    <sheet name="analisisAnalitico" sheetId="2" r:id="rId2"/>
    <sheet name="area" sheetId="3" r:id="rId3"/>
    <sheet name="analisisGrafico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  <c r="F2" i="3"/>
  <c r="A2" i="3"/>
  <c r="C2" i="3" s="1"/>
  <c r="D2" i="3" s="1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E45" i="1"/>
  <c r="I45" i="1" s="1"/>
  <c r="C42" i="1"/>
  <c r="G42" i="1" s="1"/>
  <c r="E39" i="1"/>
  <c r="I39" i="1" s="1"/>
  <c r="E37" i="1"/>
  <c r="I37" i="1" s="1"/>
  <c r="E29" i="1"/>
  <c r="I29" i="1" s="1"/>
  <c r="K25" i="1"/>
  <c r="K28" i="1" s="1"/>
  <c r="C25" i="1"/>
  <c r="G25" i="1" s="1"/>
  <c r="B25" i="1"/>
  <c r="M25" i="1" s="1"/>
  <c r="M28" i="1" s="1"/>
  <c r="A25" i="1"/>
  <c r="D39" i="1" s="1"/>
  <c r="H39" i="1" s="1"/>
  <c r="X22" i="1"/>
  <c r="W22" i="1"/>
  <c r="V22" i="1"/>
  <c r="Y22" i="1" s="1"/>
  <c r="Q22" i="1"/>
  <c r="P22" i="1"/>
  <c r="O22" i="1"/>
  <c r="S22" i="1" s="1"/>
  <c r="M22" i="1"/>
  <c r="I22" i="1"/>
  <c r="D45" i="1" s="1"/>
  <c r="H45" i="1" s="1"/>
  <c r="E22" i="1"/>
  <c r="C45" i="1" s="1"/>
  <c r="G45" i="1" s="1"/>
  <c r="W21" i="1"/>
  <c r="V21" i="1"/>
  <c r="P21" i="1"/>
  <c r="O21" i="1"/>
  <c r="M21" i="1"/>
  <c r="Q21" i="1" s="1"/>
  <c r="I21" i="1"/>
  <c r="D44" i="1" s="1"/>
  <c r="H44" i="1" s="1"/>
  <c r="E21" i="1"/>
  <c r="C44" i="1" s="1"/>
  <c r="G44" i="1" s="1"/>
  <c r="V20" i="1"/>
  <c r="O20" i="1"/>
  <c r="M20" i="1"/>
  <c r="X20" i="1" s="1"/>
  <c r="I20" i="1"/>
  <c r="W20" i="1" s="1"/>
  <c r="E20" i="1"/>
  <c r="D47" i="2" s="1"/>
  <c r="X19" i="1"/>
  <c r="W19" i="1"/>
  <c r="V19" i="1"/>
  <c r="C19" i="2" s="1"/>
  <c r="P19" i="1"/>
  <c r="M19" i="1"/>
  <c r="E42" i="1" s="1"/>
  <c r="I42" i="1" s="1"/>
  <c r="I19" i="1"/>
  <c r="D42" i="1" s="1"/>
  <c r="H42" i="1" s="1"/>
  <c r="E19" i="1"/>
  <c r="D46" i="2" s="1"/>
  <c r="W18" i="1"/>
  <c r="V18" i="1"/>
  <c r="P18" i="1"/>
  <c r="O18" i="1"/>
  <c r="S18" i="1" s="1"/>
  <c r="M18" i="1"/>
  <c r="Q18" i="1" s="1"/>
  <c r="I18" i="1"/>
  <c r="D41" i="1" s="1"/>
  <c r="H41" i="1" s="1"/>
  <c r="E18" i="1"/>
  <c r="D45" i="2" s="1"/>
  <c r="W17" i="1"/>
  <c r="P17" i="1"/>
  <c r="M17" i="1"/>
  <c r="X17" i="1" s="1"/>
  <c r="I17" i="1"/>
  <c r="D40" i="1" s="1"/>
  <c r="H40" i="1" s="1"/>
  <c r="E17" i="1"/>
  <c r="D44" i="2" s="1"/>
  <c r="Y16" i="1"/>
  <c r="X16" i="1"/>
  <c r="W16" i="1"/>
  <c r="V16" i="1"/>
  <c r="C16" i="2" s="1"/>
  <c r="Q16" i="1"/>
  <c r="O16" i="1"/>
  <c r="M16" i="1"/>
  <c r="I16" i="1"/>
  <c r="P16" i="1" s="1"/>
  <c r="E16" i="1"/>
  <c r="D43" i="2" s="1"/>
  <c r="W15" i="1"/>
  <c r="Q15" i="1"/>
  <c r="P15" i="1"/>
  <c r="O15" i="1"/>
  <c r="S15" i="1" s="1"/>
  <c r="M15" i="1"/>
  <c r="E38" i="1" s="1"/>
  <c r="I38" i="1" s="1"/>
  <c r="I15" i="1"/>
  <c r="D38" i="1" s="1"/>
  <c r="H38" i="1" s="1"/>
  <c r="E15" i="1"/>
  <c r="D42" i="2" s="1"/>
  <c r="X14" i="1"/>
  <c r="Q14" i="1"/>
  <c r="M14" i="1"/>
  <c r="I14" i="1"/>
  <c r="D37" i="1" s="1"/>
  <c r="H37" i="1" s="1"/>
  <c r="E14" i="1"/>
  <c r="C37" i="1" s="1"/>
  <c r="G37" i="1" s="1"/>
  <c r="X13" i="1"/>
  <c r="W13" i="1"/>
  <c r="P13" i="1"/>
  <c r="M13" i="1"/>
  <c r="E36" i="1" s="1"/>
  <c r="I36" i="1" s="1"/>
  <c r="I13" i="1"/>
  <c r="D36" i="1" s="1"/>
  <c r="H36" i="1" s="1"/>
  <c r="E13" i="1"/>
  <c r="C36" i="1" s="1"/>
  <c r="G36" i="1" s="1"/>
  <c r="X12" i="1"/>
  <c r="V12" i="1"/>
  <c r="C12" i="2" s="1"/>
  <c r="Q12" i="1"/>
  <c r="P12" i="1"/>
  <c r="S12" i="1" s="1"/>
  <c r="O12" i="1"/>
  <c r="B12" i="2" s="1"/>
  <c r="M12" i="1"/>
  <c r="E35" i="1" s="1"/>
  <c r="I35" i="1" s="1"/>
  <c r="I12" i="1"/>
  <c r="W12" i="1" s="1"/>
  <c r="E12" i="1"/>
  <c r="D39" i="2" s="1"/>
  <c r="M11" i="1"/>
  <c r="E34" i="1" s="1"/>
  <c r="I34" i="1" s="1"/>
  <c r="I11" i="1"/>
  <c r="P11" i="1" s="1"/>
  <c r="E11" i="1"/>
  <c r="D38" i="2" s="1"/>
  <c r="X10" i="1"/>
  <c r="Q10" i="1"/>
  <c r="M10" i="1"/>
  <c r="E33" i="1" s="1"/>
  <c r="I33" i="1" s="1"/>
  <c r="I10" i="1"/>
  <c r="D33" i="1" s="1"/>
  <c r="H33" i="1" s="1"/>
  <c r="E10" i="1"/>
  <c r="D37" i="2" s="1"/>
  <c r="W9" i="1"/>
  <c r="V9" i="1"/>
  <c r="Q9" i="1"/>
  <c r="P9" i="1"/>
  <c r="M9" i="1"/>
  <c r="X9" i="1" s="1"/>
  <c r="I9" i="1"/>
  <c r="D32" i="1" s="1"/>
  <c r="H32" i="1" s="1"/>
  <c r="E9" i="1"/>
  <c r="O9" i="1" s="1"/>
  <c r="M8" i="1"/>
  <c r="Q8" i="1" s="1"/>
  <c r="I8" i="1"/>
  <c r="P8" i="1" s="1"/>
  <c r="E8" i="1"/>
  <c r="O8" i="1" s="1"/>
  <c r="M7" i="1"/>
  <c r="X7" i="1" s="1"/>
  <c r="I7" i="1"/>
  <c r="W7" i="1" s="1"/>
  <c r="E7" i="1"/>
  <c r="D34" i="2" s="1"/>
  <c r="X6" i="1"/>
  <c r="W6" i="1"/>
  <c r="V6" i="1"/>
  <c r="Y6" i="1" s="1"/>
  <c r="Q6" i="1"/>
  <c r="O6" i="1"/>
  <c r="M6" i="1"/>
  <c r="I6" i="1"/>
  <c r="D29" i="1" s="1"/>
  <c r="H29" i="1" s="1"/>
  <c r="E6" i="1"/>
  <c r="C29" i="1" s="1"/>
  <c r="G29" i="1" s="1"/>
  <c r="M5" i="1"/>
  <c r="Q5" i="1" s="1"/>
  <c r="I5" i="1"/>
  <c r="P5" i="1" s="1"/>
  <c r="E5" i="1"/>
  <c r="O5" i="1" s="1"/>
  <c r="V4" i="1"/>
  <c r="O4" i="1"/>
  <c r="M4" i="1"/>
  <c r="X4" i="1" s="1"/>
  <c r="I4" i="1"/>
  <c r="W4" i="1" s="1"/>
  <c r="E4" i="1"/>
  <c r="C27" i="1" s="1"/>
  <c r="G27" i="1" s="1"/>
  <c r="X3" i="1"/>
  <c r="W3" i="1"/>
  <c r="V3" i="1"/>
  <c r="C3" i="2" s="1"/>
  <c r="P3" i="1"/>
  <c r="M3" i="1"/>
  <c r="E26" i="1" s="1"/>
  <c r="I26" i="1" s="1"/>
  <c r="I3" i="1"/>
  <c r="D26" i="1" s="1"/>
  <c r="H26" i="1" s="1"/>
  <c r="E3" i="1"/>
  <c r="D30" i="2" s="1"/>
  <c r="V2" i="1"/>
  <c r="O2" i="1"/>
  <c r="M2" i="1"/>
  <c r="E25" i="1" s="1"/>
  <c r="I25" i="1" s="1"/>
  <c r="I2" i="1"/>
  <c r="P2" i="1" s="1"/>
  <c r="E2" i="1"/>
  <c r="D29" i="2" s="1"/>
  <c r="B16" i="2" l="1"/>
  <c r="B8" i="2"/>
  <c r="S8" i="1"/>
  <c r="S21" i="1"/>
  <c r="S9" i="1"/>
  <c r="B9" i="2"/>
  <c r="Y4" i="1"/>
  <c r="S5" i="1"/>
  <c r="B5" i="2"/>
  <c r="S2" i="1"/>
  <c r="C2" i="2"/>
  <c r="Y9" i="1"/>
  <c r="A47" i="2"/>
  <c r="A43" i="2"/>
  <c r="A39" i="2"/>
  <c r="A35" i="2"/>
  <c r="A31" i="2"/>
  <c r="E2" i="3"/>
  <c r="A46" i="2"/>
  <c r="A42" i="2"/>
  <c r="A38" i="2"/>
  <c r="A34" i="2"/>
  <c r="A30" i="2"/>
  <c r="A49" i="2"/>
  <c r="A45" i="2"/>
  <c r="A41" i="2"/>
  <c r="A37" i="2"/>
  <c r="G10" i="2" s="1"/>
  <c r="A33" i="2"/>
  <c r="A29" i="2"/>
  <c r="A48" i="2"/>
  <c r="A44" i="2"/>
  <c r="A40" i="2"/>
  <c r="A36" i="2"/>
  <c r="A32" i="2"/>
  <c r="B39" i="2"/>
  <c r="B43" i="2"/>
  <c r="B31" i="2"/>
  <c r="B47" i="2"/>
  <c r="Y20" i="1"/>
  <c r="W2" i="1"/>
  <c r="Y2" i="1" s="1"/>
  <c r="V5" i="1"/>
  <c r="Y12" i="1"/>
  <c r="X15" i="1"/>
  <c r="O17" i="1"/>
  <c r="V8" i="1"/>
  <c r="Q2" i="1"/>
  <c r="X18" i="1"/>
  <c r="C18" i="2" s="1"/>
  <c r="C32" i="1"/>
  <c r="G32" i="1" s="1"/>
  <c r="C40" i="1"/>
  <c r="G40" i="1" s="1"/>
  <c r="P4" i="1"/>
  <c r="S4" i="1" s="1"/>
  <c r="X5" i="1"/>
  <c r="O7" i="1"/>
  <c r="W8" i="1"/>
  <c r="V11" i="1"/>
  <c r="Q17" i="1"/>
  <c r="Y18" i="1"/>
  <c r="P20" i="1"/>
  <c r="B20" i="2" s="1"/>
  <c r="X21" i="1"/>
  <c r="C21" i="2" s="1"/>
  <c r="D25" i="1"/>
  <c r="H25" i="1" s="1"/>
  <c r="E27" i="1"/>
  <c r="I27" i="1" s="1"/>
  <c r="B22" i="2"/>
  <c r="C31" i="2"/>
  <c r="C35" i="2"/>
  <c r="C39" i="2"/>
  <c r="C43" i="2"/>
  <c r="C47" i="2"/>
  <c r="O14" i="1"/>
  <c r="Q11" i="1"/>
  <c r="P14" i="1"/>
  <c r="X2" i="1"/>
  <c r="W5" i="1"/>
  <c r="B15" i="2"/>
  <c r="Q4" i="1"/>
  <c r="P7" i="1"/>
  <c r="X8" i="1"/>
  <c r="O10" i="1"/>
  <c r="W11" i="1"/>
  <c r="V14" i="1"/>
  <c r="Q20" i="1"/>
  <c r="E32" i="1"/>
  <c r="I32" i="1" s="1"/>
  <c r="C35" i="1"/>
  <c r="G35" i="1" s="1"/>
  <c r="E40" i="1"/>
  <c r="I40" i="1" s="1"/>
  <c r="C43" i="1"/>
  <c r="G43" i="1" s="1"/>
  <c r="C6" i="2"/>
  <c r="C22" i="2"/>
  <c r="D31" i="2"/>
  <c r="D35" i="2"/>
  <c r="D27" i="1"/>
  <c r="H27" i="1" s="1"/>
  <c r="B35" i="2"/>
  <c r="Q7" i="1"/>
  <c r="P10" i="1"/>
  <c r="X11" i="1"/>
  <c r="O13" i="1"/>
  <c r="W14" i="1"/>
  <c r="V17" i="1"/>
  <c r="D35" i="1"/>
  <c r="H35" i="1" s="1"/>
  <c r="D43" i="1"/>
  <c r="H43" i="1" s="1"/>
  <c r="C30" i="1"/>
  <c r="G30" i="1" s="1"/>
  <c r="C38" i="1"/>
  <c r="G38" i="1" s="1"/>
  <c r="E43" i="1"/>
  <c r="I43" i="1" s="1"/>
  <c r="C4" i="2"/>
  <c r="C20" i="2"/>
  <c r="B32" i="2"/>
  <c r="B36" i="2"/>
  <c r="B40" i="2"/>
  <c r="B44" i="2"/>
  <c r="B48" i="2"/>
  <c r="O3" i="1"/>
  <c r="V7" i="1"/>
  <c r="Q13" i="1"/>
  <c r="O19" i="1"/>
  <c r="C28" i="1"/>
  <c r="G28" i="1" s="1"/>
  <c r="D30" i="1"/>
  <c r="H30" i="1" s="1"/>
  <c r="B2" i="2"/>
  <c r="B18" i="2"/>
  <c r="C32" i="2"/>
  <c r="C36" i="2"/>
  <c r="C40" i="2"/>
  <c r="C44" i="2"/>
  <c r="C48" i="2"/>
  <c r="V10" i="1"/>
  <c r="D28" i="1"/>
  <c r="H28" i="1" s="1"/>
  <c r="E30" i="1"/>
  <c r="I30" i="1" s="1"/>
  <c r="C33" i="1"/>
  <c r="G33" i="1" s="1"/>
  <c r="C41" i="1"/>
  <c r="G41" i="1" s="1"/>
  <c r="D32" i="2"/>
  <c r="D36" i="2"/>
  <c r="D40" i="2"/>
  <c r="D48" i="2"/>
  <c r="Q3" i="1"/>
  <c r="P6" i="1"/>
  <c r="S6" i="1" s="1"/>
  <c r="W10" i="1"/>
  <c r="V13" i="1"/>
  <c r="S16" i="1"/>
  <c r="Q19" i="1"/>
  <c r="L25" i="1"/>
  <c r="L28" i="1" s="1"/>
  <c r="E28" i="1"/>
  <c r="I28" i="1" s="1"/>
  <c r="C9" i="2"/>
  <c r="E41" i="1"/>
  <c r="I41" i="1" s="1"/>
  <c r="B29" i="2"/>
  <c r="B33" i="2"/>
  <c r="B37" i="2"/>
  <c r="B41" i="2"/>
  <c r="B45" i="2"/>
  <c r="B49" i="2"/>
  <c r="C26" i="1"/>
  <c r="C29" i="2"/>
  <c r="C33" i="2"/>
  <c r="C37" i="2"/>
  <c r="C41" i="2"/>
  <c r="C45" i="2"/>
  <c r="C49" i="2"/>
  <c r="C31" i="1"/>
  <c r="G31" i="1" s="1"/>
  <c r="C39" i="1"/>
  <c r="G39" i="1" s="1"/>
  <c r="E44" i="1"/>
  <c r="I44" i="1" s="1"/>
  <c r="B21" i="2"/>
  <c r="D33" i="2"/>
  <c r="D41" i="2"/>
  <c r="D49" i="2"/>
  <c r="D31" i="1"/>
  <c r="H31" i="1" s="1"/>
  <c r="Y19" i="1"/>
  <c r="B30" i="2"/>
  <c r="B34" i="2"/>
  <c r="B38" i="2"/>
  <c r="B42" i="2"/>
  <c r="B46" i="2"/>
  <c r="Y3" i="1"/>
  <c r="E31" i="1"/>
  <c r="I31" i="1" s="1"/>
  <c r="C34" i="1"/>
  <c r="G34" i="1" s="1"/>
  <c r="O11" i="1"/>
  <c r="V15" i="1"/>
  <c r="D34" i="1"/>
  <c r="H34" i="1" s="1"/>
  <c r="C30" i="2"/>
  <c r="C34" i="2"/>
  <c r="C38" i="2"/>
  <c r="C42" i="2"/>
  <c r="C46" i="2"/>
  <c r="G14" i="2" l="1"/>
  <c r="B6" i="2"/>
  <c r="G22" i="2"/>
  <c r="Y11" i="1"/>
  <c r="C11" i="2"/>
  <c r="G3" i="2"/>
  <c r="G7" i="2"/>
  <c r="Y13" i="1"/>
  <c r="C13" i="2"/>
  <c r="B7" i="2"/>
  <c r="S7" i="1"/>
  <c r="G11" i="2"/>
  <c r="B14" i="2"/>
  <c r="S14" i="1"/>
  <c r="G15" i="2"/>
  <c r="C5" i="2"/>
  <c r="Y5" i="1"/>
  <c r="B19" i="2"/>
  <c r="S19" i="1"/>
  <c r="S20" i="1"/>
  <c r="G19" i="2"/>
  <c r="G18" i="2"/>
  <c r="C17" i="2"/>
  <c r="Y17" i="1"/>
  <c r="G5" i="2"/>
  <c r="E19" i="2"/>
  <c r="F12" i="2"/>
  <c r="D10" i="2"/>
  <c r="E3" i="2"/>
  <c r="F21" i="2"/>
  <c r="D19" i="2"/>
  <c r="E12" i="2"/>
  <c r="F5" i="2"/>
  <c r="D3" i="2"/>
  <c r="E21" i="2"/>
  <c r="F14" i="2"/>
  <c r="D12" i="2"/>
  <c r="E5" i="2"/>
  <c r="E14" i="2"/>
  <c r="F7" i="2"/>
  <c r="D5" i="2"/>
  <c r="D21" i="2"/>
  <c r="F16" i="2"/>
  <c r="D14" i="2"/>
  <c r="E7" i="2"/>
  <c r="E16" i="2"/>
  <c r="F9" i="2"/>
  <c r="D7" i="2"/>
  <c r="F18" i="2"/>
  <c r="D16" i="2"/>
  <c r="E9" i="2"/>
  <c r="F2" i="2"/>
  <c r="E18" i="2"/>
  <c r="F11" i="2"/>
  <c r="D9" i="2"/>
  <c r="E2" i="2"/>
  <c r="F20" i="2"/>
  <c r="D18" i="2"/>
  <c r="E11" i="2"/>
  <c r="F4" i="2"/>
  <c r="D2" i="2"/>
  <c r="E20" i="2"/>
  <c r="F13" i="2"/>
  <c r="D11" i="2"/>
  <c r="E4" i="2"/>
  <c r="F22" i="2"/>
  <c r="D20" i="2"/>
  <c r="E13" i="2"/>
  <c r="F6" i="2"/>
  <c r="D4" i="2"/>
  <c r="E22" i="2"/>
  <c r="F15" i="2"/>
  <c r="D13" i="2"/>
  <c r="E6" i="2"/>
  <c r="D22" i="2"/>
  <c r="E15" i="2"/>
  <c r="F8" i="2"/>
  <c r="D6" i="2"/>
  <c r="D17" i="2"/>
  <c r="F17" i="2"/>
  <c r="D15" i="2"/>
  <c r="E8" i="2"/>
  <c r="E17" i="2"/>
  <c r="F10" i="2"/>
  <c r="D8" i="2"/>
  <c r="F19" i="2"/>
  <c r="E10" i="2"/>
  <c r="F3" i="2"/>
  <c r="C7" i="2"/>
  <c r="Y7" i="1"/>
  <c r="Y21" i="1"/>
  <c r="G9" i="2"/>
  <c r="G4" i="2"/>
  <c r="B3" i="2"/>
  <c r="S3" i="1"/>
  <c r="S13" i="1"/>
  <c r="B13" i="2"/>
  <c r="G13" i="2"/>
  <c r="G8" i="2"/>
  <c r="C14" i="2"/>
  <c r="Y14" i="1"/>
  <c r="G17" i="2"/>
  <c r="G12" i="2"/>
  <c r="Y15" i="1"/>
  <c r="C15" i="2"/>
  <c r="G21" i="2"/>
  <c r="G16" i="2"/>
  <c r="B11" i="2"/>
  <c r="S11" i="1"/>
  <c r="C10" i="2"/>
  <c r="Y10" i="1"/>
  <c r="B10" i="2"/>
  <c r="S10" i="1"/>
  <c r="Y8" i="1"/>
  <c r="C8" i="2"/>
  <c r="G2" i="2"/>
  <c r="G20" i="2"/>
  <c r="B4" i="2"/>
  <c r="B17" i="2"/>
  <c r="S17" i="1"/>
  <c r="G6" i="2"/>
</calcChain>
</file>

<file path=xl/sharedStrings.xml><?xml version="1.0" encoding="utf-8"?>
<sst xmlns="http://schemas.openxmlformats.org/spreadsheetml/2006/main" count="55" uniqueCount="51">
  <si>
    <t>Longitud (m)</t>
  </si>
  <si>
    <t>I = 0,49 A</t>
  </si>
  <si>
    <t>prom V (V)</t>
  </si>
  <si>
    <t>I = 0,35 A</t>
  </si>
  <si>
    <t>I = 0,25 A</t>
  </si>
  <si>
    <t>Ri1 (ohm)</t>
  </si>
  <si>
    <t>Ri2 (ohm)</t>
  </si>
  <si>
    <t>Ri3 (ohm)</t>
  </si>
  <si>
    <t>Rprom (ohm)</t>
  </si>
  <si>
    <t>deltaR</t>
  </si>
  <si>
    <t>propagacion R1</t>
  </si>
  <si>
    <t>propagacion R2</t>
  </si>
  <si>
    <t>propagacion R3</t>
  </si>
  <si>
    <t>prom (ohm)</t>
  </si>
  <si>
    <t>resolution V</t>
  </si>
  <si>
    <t>resolution A</t>
  </si>
  <si>
    <t>Zv1</t>
  </si>
  <si>
    <t>Zv2</t>
  </si>
  <si>
    <t>Zv3</t>
  </si>
  <si>
    <t>deltaV1</t>
  </si>
  <si>
    <t>deltaV2</t>
  </si>
  <si>
    <t>deltaV3</t>
  </si>
  <si>
    <t>za1</t>
  </si>
  <si>
    <t>za2</t>
  </si>
  <si>
    <t>za3</t>
  </si>
  <si>
    <t>deltaL (m)</t>
  </si>
  <si>
    <t>deltaA1</t>
  </si>
  <si>
    <t>deltaA2</t>
  </si>
  <si>
    <t>deltaA3</t>
  </si>
  <si>
    <t>R (ohm)</t>
  </si>
  <si>
    <t>dR</t>
  </si>
  <si>
    <t>Ro1</t>
  </si>
  <si>
    <t>Ro2</t>
  </si>
  <si>
    <t>Ro3</t>
  </si>
  <si>
    <t>prop Ro1</t>
  </si>
  <si>
    <t>prop Ro2</t>
  </si>
  <si>
    <t>prop Ro3</t>
  </si>
  <si>
    <t>a1</t>
  </si>
  <si>
    <t>a2</t>
  </si>
  <si>
    <t>a3</t>
  </si>
  <si>
    <t>derv1</t>
  </si>
  <si>
    <t>dervd1</t>
  </si>
  <si>
    <t>dervi1</t>
  </si>
  <si>
    <t>dervl1</t>
  </si>
  <si>
    <t>d (mm)</t>
  </si>
  <si>
    <t>error d (mm)</t>
  </si>
  <si>
    <t>d (m)</t>
  </si>
  <si>
    <t>A (m)</t>
  </si>
  <si>
    <t>error d (m)</t>
  </si>
  <si>
    <t>deltad</t>
  </si>
  <si>
    <t>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</si>
</sst>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0000"/>
    <numFmt numFmtId="166" formatCode="#,##0.0000"/>
    <numFmt numFmtId="167" formatCode="0.00000E+00"/>
    <numFmt numFmtId="168" formatCode="0.000E+00"/>
    <numFmt numFmtId="169" formatCode="0.0"/>
    <numFmt numFmtId="170" formatCode="#,##0.000"/>
  </numFmts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3" xfId="0" applyFont="1" applyFill="1" applyBorder="1"/>
    <xf numFmtId="0" fontId="1" fillId="0" borderId="0" xfId="0" applyFont="1"/>
    <xf numFmtId="0" fontId="1" fillId="0" borderId="4" xfId="0" applyFont="1" applyBorder="1"/>
    <xf numFmtId="164" fontId="1" fillId="0" borderId="4" xfId="0" applyNumberFormat="1" applyFont="1" applyBorder="1"/>
    <xf numFmtId="165" fontId="1" fillId="0" borderId="0" xfId="0" applyNumberFormat="1" applyFont="1"/>
    <xf numFmtId="164" fontId="1" fillId="0" borderId="0" xfId="0" applyNumberFormat="1" applyFont="1"/>
    <xf numFmtId="0" fontId="3" fillId="0" borderId="0" xfId="0" applyFont="1" applyAlignment="1"/>
    <xf numFmtId="166" fontId="3" fillId="0" borderId="0" xfId="0" applyNumberFormat="1" applyFont="1" applyAlignment="1"/>
    <xf numFmtId="2" fontId="3" fillId="0" borderId="0" xfId="0" applyNumberFormat="1" applyFont="1"/>
    <xf numFmtId="1" fontId="3" fillId="0" borderId="0" xfId="0" applyNumberFormat="1" applyFont="1"/>
    <xf numFmtId="0" fontId="3" fillId="0" borderId="0" xfId="0" applyFont="1"/>
    <xf numFmtId="0" fontId="1" fillId="0" borderId="0" xfId="0" applyFont="1" applyAlignment="1"/>
    <xf numFmtId="11" fontId="1" fillId="0" borderId="0" xfId="0" applyNumberFormat="1" applyFont="1"/>
    <xf numFmtId="11" fontId="3" fillId="0" borderId="0" xfId="0" applyNumberFormat="1" applyFont="1"/>
    <xf numFmtId="167" fontId="4" fillId="0" borderId="0" xfId="0" applyNumberFormat="1" applyFont="1"/>
    <xf numFmtId="168" fontId="4" fillId="0" borderId="0" xfId="0" applyNumberFormat="1" applyFont="1"/>
    <xf numFmtId="0" fontId="1" fillId="0" borderId="0" xfId="0" applyFont="1" applyAlignment="1">
      <alignment horizontal="center"/>
    </xf>
    <xf numFmtId="169" fontId="4" fillId="0" borderId="0" xfId="0" applyNumberFormat="1" applyFont="1"/>
    <xf numFmtId="170" fontId="1" fillId="0" borderId="0" xfId="0" applyNumberFormat="1" applyFont="1"/>
    <xf numFmtId="0" fontId="4" fillId="0" borderId="0" xfId="0" applyFont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V1 vs L</a:t>
            </a:r>
          </a:p>
        </c:rich>
      </c:tx>
      <c:layout>
        <c:manualLayout>
          <c:xMode val="edge"/>
          <c:yMode val="edge"/>
          <c:x val="0.34238188976377953"/>
          <c:y val="2.777777777777777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datos!$A$2:$A$22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datos!$E$2:$E$22</c:f>
              <c:numCache>
                <c:formatCode>0.000</c:formatCode>
                <c:ptCount val="21"/>
                <c:pt idx="0">
                  <c:v>0</c:v>
                </c:pt>
                <c:pt idx="1">
                  <c:v>0.11700000000000001</c:v>
                </c:pt>
                <c:pt idx="2">
                  <c:v>0.20566666666666666</c:v>
                </c:pt>
                <c:pt idx="3">
                  <c:v>0.29399999999999998</c:v>
                </c:pt>
                <c:pt idx="4">
                  <c:v>0.38100000000000001</c:v>
                </c:pt>
                <c:pt idx="5">
                  <c:v>0.46700000000000003</c:v>
                </c:pt>
                <c:pt idx="6">
                  <c:v>0.55366666666666664</c:v>
                </c:pt>
                <c:pt idx="7">
                  <c:v>0.64033333333333342</c:v>
                </c:pt>
                <c:pt idx="8">
                  <c:v>0.72766666666666668</c:v>
                </c:pt>
                <c:pt idx="9">
                  <c:v>0.81399999999999995</c:v>
                </c:pt>
                <c:pt idx="10">
                  <c:v>0.90066666666666662</c:v>
                </c:pt>
                <c:pt idx="11">
                  <c:v>0.98666666666666658</c:v>
                </c:pt>
                <c:pt idx="12">
                  <c:v>1.0740000000000001</c:v>
                </c:pt>
                <c:pt idx="13">
                  <c:v>1.1606666666666667</c:v>
                </c:pt>
                <c:pt idx="14">
                  <c:v>1.2476666666666667</c:v>
                </c:pt>
                <c:pt idx="15">
                  <c:v>1.3340000000000001</c:v>
                </c:pt>
                <c:pt idx="16">
                  <c:v>1.42</c:v>
                </c:pt>
                <c:pt idx="17">
                  <c:v>1.5069999999999999</c:v>
                </c:pt>
                <c:pt idx="18">
                  <c:v>1.5933333333333333</c:v>
                </c:pt>
                <c:pt idx="19">
                  <c:v>1.6806666666666668</c:v>
                </c:pt>
                <c:pt idx="20">
                  <c:v>1.786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11-4642-8E6C-4FCA16FED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410001"/>
        <c:axId val="151082194"/>
      </c:scatterChart>
      <c:valAx>
        <c:axId val="3274100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51082194"/>
        <c:crosses val="autoZero"/>
        <c:crossBetween val="midCat"/>
      </c:valAx>
      <c:valAx>
        <c:axId val="151082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32741000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V2 vs 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datos!$A$2:$A$22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datos!$I$2:$I$22</c:f>
              <c:numCache>
                <c:formatCode>0.000</c:formatCode>
                <c:ptCount val="21"/>
                <c:pt idx="0">
                  <c:v>0</c:v>
                </c:pt>
                <c:pt idx="1">
                  <c:v>8.3000000000000004E-2</c:v>
                </c:pt>
                <c:pt idx="2">
                  <c:v>0.14699999999999999</c:v>
                </c:pt>
                <c:pt idx="3">
                  <c:v>0.21</c:v>
                </c:pt>
                <c:pt idx="4">
                  <c:v>0.27166666666666667</c:v>
                </c:pt>
                <c:pt idx="5">
                  <c:v>0.33333333333333331</c:v>
                </c:pt>
                <c:pt idx="6">
                  <c:v>0.39533333333333331</c:v>
                </c:pt>
                <c:pt idx="7">
                  <c:v>0.45800000000000002</c:v>
                </c:pt>
                <c:pt idx="8">
                  <c:v>0.52</c:v>
                </c:pt>
                <c:pt idx="9">
                  <c:v>0.58133333333333337</c:v>
                </c:pt>
                <c:pt idx="10">
                  <c:v>0.64333333333333342</c:v>
                </c:pt>
                <c:pt idx="11">
                  <c:v>0.70499999999999996</c:v>
                </c:pt>
                <c:pt idx="12">
                  <c:v>0.76733333333333342</c:v>
                </c:pt>
                <c:pt idx="13">
                  <c:v>0.82866666666666666</c:v>
                </c:pt>
                <c:pt idx="14">
                  <c:v>0.89100000000000001</c:v>
                </c:pt>
                <c:pt idx="15">
                  <c:v>0.95299999999999996</c:v>
                </c:pt>
                <c:pt idx="16">
                  <c:v>1.014</c:v>
                </c:pt>
                <c:pt idx="17">
                  <c:v>1.0766666666666667</c:v>
                </c:pt>
                <c:pt idx="18">
                  <c:v>1.1379999999999999</c:v>
                </c:pt>
                <c:pt idx="19">
                  <c:v>1.2006666666666668</c:v>
                </c:pt>
                <c:pt idx="20">
                  <c:v>1.2749999999999999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E3-4F3F-980A-5A4364B1D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50217"/>
        <c:axId val="1545597300"/>
      </c:scatterChart>
      <c:valAx>
        <c:axId val="21038502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545597300"/>
        <c:crosses val="autoZero"/>
        <c:crossBetween val="midCat"/>
      </c:valAx>
      <c:valAx>
        <c:axId val="15455973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10385021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V3 vs 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datos!$A$2:$A$22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datos!$M$2:$M$22</c:f>
              <c:numCache>
                <c:formatCode>0.000</c:formatCode>
                <c:ptCount val="21"/>
                <c:pt idx="0">
                  <c:v>0</c:v>
                </c:pt>
                <c:pt idx="1">
                  <c:v>5.9333333333333335E-2</c:v>
                </c:pt>
                <c:pt idx="2">
                  <c:v>0.105</c:v>
                </c:pt>
                <c:pt idx="3">
                  <c:v>0.15</c:v>
                </c:pt>
                <c:pt idx="4">
                  <c:v>0.19400000000000001</c:v>
                </c:pt>
                <c:pt idx="5">
                  <c:v>0.23799999999999999</c:v>
                </c:pt>
                <c:pt idx="6">
                  <c:v>0.28266666666666668</c:v>
                </c:pt>
                <c:pt idx="7">
                  <c:v>0.32666666666666666</c:v>
                </c:pt>
                <c:pt idx="8">
                  <c:v>0.37133333333333329</c:v>
                </c:pt>
                <c:pt idx="9">
                  <c:v>0.41599999999999998</c:v>
                </c:pt>
                <c:pt idx="10">
                  <c:v>0.46</c:v>
                </c:pt>
                <c:pt idx="11">
                  <c:v>0.504</c:v>
                </c:pt>
                <c:pt idx="12">
                  <c:v>0.54833333333333334</c:v>
                </c:pt>
                <c:pt idx="13">
                  <c:v>0.59299999999999997</c:v>
                </c:pt>
                <c:pt idx="14">
                  <c:v>0.63700000000000001</c:v>
                </c:pt>
                <c:pt idx="15">
                  <c:v>0.68133333333333335</c:v>
                </c:pt>
                <c:pt idx="16">
                  <c:v>0.72533333333333339</c:v>
                </c:pt>
                <c:pt idx="17">
                  <c:v>0.77</c:v>
                </c:pt>
                <c:pt idx="18">
                  <c:v>0.81399999999999995</c:v>
                </c:pt>
                <c:pt idx="19">
                  <c:v>0.85799999999999998</c:v>
                </c:pt>
                <c:pt idx="20">
                  <c:v>0.91300000000000003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BB-492F-8734-E17C5D44C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054477"/>
        <c:axId val="2050010685"/>
      </c:scatterChart>
      <c:valAx>
        <c:axId val="12320544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050010685"/>
        <c:crosses val="autoZero"/>
        <c:crossBetween val="midCat"/>
      </c:valAx>
      <c:valAx>
        <c:axId val="20500106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23205447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0</xdr:row>
      <xdr:rowOff>0</xdr:rowOff>
    </xdr:from>
    <xdr:ext cx="4857750" cy="2743200"/>
    <xdr:graphicFrame macro="">
      <xdr:nvGraphicFramePr>
        <xdr:cNvPr id="2009198061" name="Chart 1">
          <a:extLst>
            <a:ext uri="{FF2B5EF4-FFF2-40B4-BE49-F238E27FC236}">
              <a16:creationId xmlns:a16="http://schemas.microsoft.com/office/drawing/2014/main" id="{00000000-0008-0000-0300-0000EDEDC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180975</xdr:colOff>
      <xdr:row>17</xdr:row>
      <xdr:rowOff>114300</xdr:rowOff>
    </xdr:from>
    <xdr:ext cx="4857750" cy="2743200"/>
    <xdr:graphicFrame macro="">
      <xdr:nvGraphicFramePr>
        <xdr:cNvPr id="427750985" name="Chart 2">
          <a:extLst>
            <a:ext uri="{FF2B5EF4-FFF2-40B4-BE49-F238E27FC236}">
              <a16:creationId xmlns:a16="http://schemas.microsoft.com/office/drawing/2014/main" id="{00000000-0008-0000-0300-000049F67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171450</xdr:colOff>
      <xdr:row>35</xdr:row>
      <xdr:rowOff>28575</xdr:rowOff>
    </xdr:from>
    <xdr:ext cx="4857750" cy="2743200"/>
    <xdr:graphicFrame macro="">
      <xdr:nvGraphicFramePr>
        <xdr:cNvPr id="1399099651" name="Chart 3">
          <a:extLst>
            <a:ext uri="{FF2B5EF4-FFF2-40B4-BE49-F238E27FC236}">
              <a16:creationId xmlns:a16="http://schemas.microsoft.com/office/drawing/2014/main" id="{00000000-0008-0000-0300-000003916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workbookViewId="0">
      <selection activeCell="A25" sqref="A25"/>
    </sheetView>
  </sheetViews>
  <sheetFormatPr baseColWidth="10" defaultColWidth="12.5703125" defaultRowHeight="15" customHeight="1" x14ac:dyDescent="0.2"/>
  <cols>
    <col min="1" max="3" width="12.5703125" customWidth="1"/>
    <col min="4" max="4" width="13.140625" customWidth="1"/>
    <col min="5" max="6" width="12.5703125" customWidth="1"/>
    <col min="21" max="21" width="12.5703125" hidden="1" customWidth="1"/>
  </cols>
  <sheetData>
    <row r="1" spans="1:25" ht="15.75" customHeight="1" x14ac:dyDescent="0.2">
      <c r="A1" s="1" t="s">
        <v>0</v>
      </c>
      <c r="B1" s="24" t="s">
        <v>1</v>
      </c>
      <c r="C1" s="25"/>
      <c r="D1" s="25"/>
      <c r="E1" s="2" t="s">
        <v>2</v>
      </c>
      <c r="F1" s="24" t="s">
        <v>3</v>
      </c>
      <c r="G1" s="25"/>
      <c r="H1" s="25"/>
      <c r="I1" s="2" t="s">
        <v>2</v>
      </c>
      <c r="J1" s="24" t="s">
        <v>4</v>
      </c>
      <c r="K1" s="25"/>
      <c r="L1" s="25"/>
      <c r="M1" s="2" t="s">
        <v>2</v>
      </c>
      <c r="O1" s="3" t="s">
        <v>5</v>
      </c>
      <c r="P1" s="3" t="s">
        <v>6</v>
      </c>
      <c r="Q1" s="3" t="s">
        <v>7</v>
      </c>
      <c r="S1" s="4" t="s">
        <v>8</v>
      </c>
      <c r="U1" s="4" t="s">
        <v>9</v>
      </c>
      <c r="V1" s="4" t="s">
        <v>10</v>
      </c>
      <c r="W1" s="4" t="s">
        <v>11</v>
      </c>
      <c r="X1" s="4" t="s">
        <v>12</v>
      </c>
      <c r="Y1" s="4" t="s">
        <v>13</v>
      </c>
    </row>
    <row r="2" spans="1:25" ht="15.75" customHeight="1" x14ac:dyDescent="0.2">
      <c r="A2" s="5">
        <v>0</v>
      </c>
      <c r="B2" s="4">
        <v>0</v>
      </c>
      <c r="C2" s="4">
        <v>0</v>
      </c>
      <c r="D2" s="4">
        <v>0</v>
      </c>
      <c r="E2" s="6">
        <f t="shared" ref="E2:E22" si="0">AVERAGE(B2:D2)/1000</f>
        <v>0</v>
      </c>
      <c r="F2" s="4">
        <v>0</v>
      </c>
      <c r="G2" s="4">
        <v>0</v>
      </c>
      <c r="H2" s="4">
        <v>0</v>
      </c>
      <c r="I2" s="6">
        <f t="shared" ref="I2:I22" si="1">AVERAGE(F2:H2)/1000</f>
        <v>0</v>
      </c>
      <c r="J2" s="4">
        <v>0</v>
      </c>
      <c r="K2" s="4">
        <v>0</v>
      </c>
      <c r="L2" s="4">
        <v>0</v>
      </c>
      <c r="M2" s="6">
        <f t="shared" ref="M2:M22" si="2">AVERAGE(J2:L2)/1000</f>
        <v>0</v>
      </c>
      <c r="O2" s="4">
        <f t="shared" ref="O2:O22" si="3">E2/0.49</f>
        <v>0</v>
      </c>
      <c r="P2" s="4">
        <f t="shared" ref="P2:P22" si="4">I2/0.35</f>
        <v>0</v>
      </c>
      <c r="Q2" s="4">
        <f t="shared" ref="Q2:Q22" si="5">M2/0.25</f>
        <v>0</v>
      </c>
      <c r="S2" s="4">
        <f t="shared" ref="S2:S22" si="6">AVERAGE(O2:Q2)</f>
        <v>0</v>
      </c>
      <c r="V2" s="7">
        <f t="shared" ref="V2:V22" si="7">((((-E2*0.001)/(0.49)^2)^2)+((0.001/0.49)^2))^(1/2)</f>
        <v>2.0408163265306124E-3</v>
      </c>
      <c r="W2" s="7">
        <f t="shared" ref="W2:W22" si="8">((((-I2*0.001)/(0.49)^2)^2)+((0.001/0.49)^2))^(1/2)</f>
        <v>2.0408163265306124E-3</v>
      </c>
      <c r="X2" s="7">
        <f t="shared" ref="X2:X22" si="9">((((-M2*0.001)/(0.49)^2)^2)+((0.001/0.49)^2))^(1/2)</f>
        <v>2.0408163265306124E-3</v>
      </c>
      <c r="Y2" s="7">
        <f t="shared" ref="Y2:Y22" si="10">AVERAGE(V2:X2)</f>
        <v>2.0408163265306124E-3</v>
      </c>
    </row>
    <row r="3" spans="1:25" ht="15.75" customHeight="1" x14ac:dyDescent="0.2">
      <c r="A3" s="5">
        <v>0.05</v>
      </c>
      <c r="B3" s="4">
        <v>116</v>
      </c>
      <c r="C3" s="4">
        <v>117</v>
      </c>
      <c r="D3" s="4">
        <v>118</v>
      </c>
      <c r="E3" s="6">
        <f t="shared" si="0"/>
        <v>0.11700000000000001</v>
      </c>
      <c r="F3" s="4">
        <v>83</v>
      </c>
      <c r="G3" s="4">
        <v>83</v>
      </c>
      <c r="H3" s="4">
        <v>83</v>
      </c>
      <c r="I3" s="6">
        <f t="shared" si="1"/>
        <v>8.3000000000000004E-2</v>
      </c>
      <c r="J3" s="4">
        <v>60</v>
      </c>
      <c r="K3" s="4">
        <v>59</v>
      </c>
      <c r="L3" s="4">
        <v>59</v>
      </c>
      <c r="M3" s="6">
        <f t="shared" si="2"/>
        <v>5.9333333333333335E-2</v>
      </c>
      <c r="O3" s="8">
        <f t="shared" si="3"/>
        <v>0.23877551020408166</v>
      </c>
      <c r="P3" s="8">
        <f t="shared" si="4"/>
        <v>0.23714285714285718</v>
      </c>
      <c r="Q3" s="8">
        <f t="shared" si="5"/>
        <v>0.23733333333333334</v>
      </c>
      <c r="S3" s="8">
        <f t="shared" si="6"/>
        <v>0.23775056689342403</v>
      </c>
      <c r="V3" s="7">
        <f t="shared" si="7"/>
        <v>2.0981872188795426E-3</v>
      </c>
      <c r="W3" s="7">
        <f t="shared" si="8"/>
        <v>2.0698870423504797E-3</v>
      </c>
      <c r="X3" s="7">
        <f t="shared" si="9"/>
        <v>2.0557235235443205E-3</v>
      </c>
      <c r="Y3" s="7">
        <f t="shared" si="10"/>
        <v>2.0745992615914476E-3</v>
      </c>
    </row>
    <row r="4" spans="1:25" ht="15.75" customHeight="1" x14ac:dyDescent="0.2">
      <c r="A4" s="5">
        <v>0.1</v>
      </c>
      <c r="B4" s="4">
        <v>205</v>
      </c>
      <c r="C4" s="4">
        <v>205</v>
      </c>
      <c r="D4" s="4">
        <v>207</v>
      </c>
      <c r="E4" s="6">
        <f t="shared" si="0"/>
        <v>0.20566666666666666</v>
      </c>
      <c r="F4" s="4">
        <v>147</v>
      </c>
      <c r="G4" s="4">
        <v>147</v>
      </c>
      <c r="H4" s="4">
        <v>147</v>
      </c>
      <c r="I4" s="6">
        <f t="shared" si="1"/>
        <v>0.14699999999999999</v>
      </c>
      <c r="J4" s="4">
        <v>105</v>
      </c>
      <c r="K4" s="4">
        <v>105</v>
      </c>
      <c r="L4" s="4">
        <v>105</v>
      </c>
      <c r="M4" s="6">
        <f t="shared" si="2"/>
        <v>0.105</v>
      </c>
      <c r="O4" s="8">
        <f t="shared" si="3"/>
        <v>0.41972789115646258</v>
      </c>
      <c r="P4" s="8">
        <f t="shared" si="4"/>
        <v>0.42</v>
      </c>
      <c r="Q4" s="8">
        <f t="shared" si="5"/>
        <v>0.42</v>
      </c>
      <c r="S4" s="8">
        <f t="shared" si="6"/>
        <v>0.41990929705215413</v>
      </c>
      <c r="V4" s="7">
        <f t="shared" si="7"/>
        <v>2.2132947115731331E-3</v>
      </c>
      <c r="W4" s="7">
        <f t="shared" si="8"/>
        <v>2.1306747977368474E-3</v>
      </c>
      <c r="X4" s="7">
        <f t="shared" si="9"/>
        <v>2.0871459275913053E-3</v>
      </c>
      <c r="Y4" s="7">
        <f t="shared" si="10"/>
        <v>2.1437051456337621E-3</v>
      </c>
    </row>
    <row r="5" spans="1:25" ht="15.75" customHeight="1" x14ac:dyDescent="0.2">
      <c r="A5" s="5">
        <v>0.15</v>
      </c>
      <c r="B5" s="4">
        <v>293</v>
      </c>
      <c r="C5" s="4">
        <v>294</v>
      </c>
      <c r="D5" s="4">
        <v>295</v>
      </c>
      <c r="E5" s="6">
        <f t="shared" si="0"/>
        <v>0.29399999999999998</v>
      </c>
      <c r="F5" s="4">
        <v>210</v>
      </c>
      <c r="G5" s="4">
        <v>210</v>
      </c>
      <c r="H5" s="4">
        <v>210</v>
      </c>
      <c r="I5" s="6">
        <f t="shared" si="1"/>
        <v>0.21</v>
      </c>
      <c r="J5" s="4">
        <v>150</v>
      </c>
      <c r="K5" s="4">
        <v>150</v>
      </c>
      <c r="L5" s="4">
        <v>150</v>
      </c>
      <c r="M5" s="6">
        <f t="shared" si="2"/>
        <v>0.15</v>
      </c>
      <c r="O5" s="8">
        <f t="shared" si="3"/>
        <v>0.6</v>
      </c>
      <c r="P5" s="8">
        <f t="shared" si="4"/>
        <v>0.6</v>
      </c>
      <c r="Q5" s="8">
        <f t="shared" si="5"/>
        <v>0.6</v>
      </c>
      <c r="S5" s="8">
        <f t="shared" si="6"/>
        <v>0.6</v>
      </c>
      <c r="V5" s="7">
        <f t="shared" si="7"/>
        <v>2.3799803652429798E-3</v>
      </c>
      <c r="W5" s="7">
        <f t="shared" si="8"/>
        <v>2.2203420133714022E-3</v>
      </c>
      <c r="X5" s="7">
        <f t="shared" si="9"/>
        <v>2.13429870475951E-3</v>
      </c>
      <c r="Y5" s="7">
        <f t="shared" si="10"/>
        <v>2.2448736944579639E-3</v>
      </c>
    </row>
    <row r="6" spans="1:25" ht="15.75" customHeight="1" x14ac:dyDescent="0.2">
      <c r="A6" s="5">
        <v>0.2</v>
      </c>
      <c r="B6" s="4">
        <v>380</v>
      </c>
      <c r="C6" s="4">
        <v>381</v>
      </c>
      <c r="D6" s="4">
        <v>382</v>
      </c>
      <c r="E6" s="6">
        <f t="shared" si="0"/>
        <v>0.38100000000000001</v>
      </c>
      <c r="F6" s="4">
        <v>271</v>
      </c>
      <c r="G6" s="4">
        <v>272</v>
      </c>
      <c r="H6" s="4">
        <v>272</v>
      </c>
      <c r="I6" s="6">
        <f t="shared" si="1"/>
        <v>0.27166666666666667</v>
      </c>
      <c r="J6" s="4">
        <v>194</v>
      </c>
      <c r="K6" s="4">
        <v>194</v>
      </c>
      <c r="L6" s="4">
        <v>194</v>
      </c>
      <c r="M6" s="6">
        <f t="shared" si="2"/>
        <v>0.19400000000000001</v>
      </c>
      <c r="O6" s="8">
        <f t="shared" si="3"/>
        <v>0.77755102040816326</v>
      </c>
      <c r="P6" s="8">
        <f t="shared" si="4"/>
        <v>0.77619047619047621</v>
      </c>
      <c r="Q6" s="8">
        <f t="shared" si="5"/>
        <v>0.77600000000000002</v>
      </c>
      <c r="S6" s="8">
        <f t="shared" si="6"/>
        <v>0.77658049886621328</v>
      </c>
      <c r="V6" s="7">
        <f t="shared" si="7"/>
        <v>2.585147715369108E-3</v>
      </c>
      <c r="W6" s="7">
        <f t="shared" si="8"/>
        <v>2.3334871806791071E-3</v>
      </c>
      <c r="X6" s="7">
        <f t="shared" si="9"/>
        <v>2.1949464444996941E-3</v>
      </c>
      <c r="Y6" s="7">
        <f t="shared" si="10"/>
        <v>2.3711937801826361E-3</v>
      </c>
    </row>
    <row r="7" spans="1:25" ht="15.75" customHeight="1" x14ac:dyDescent="0.2">
      <c r="A7" s="5">
        <v>0.25</v>
      </c>
      <c r="B7" s="4">
        <v>466</v>
      </c>
      <c r="C7" s="4">
        <v>467</v>
      </c>
      <c r="D7" s="4">
        <v>468</v>
      </c>
      <c r="E7" s="6">
        <f t="shared" si="0"/>
        <v>0.46700000000000003</v>
      </c>
      <c r="F7" s="4">
        <v>333</v>
      </c>
      <c r="G7" s="4">
        <v>334</v>
      </c>
      <c r="H7" s="4">
        <v>333</v>
      </c>
      <c r="I7" s="6">
        <f t="shared" si="1"/>
        <v>0.33333333333333331</v>
      </c>
      <c r="J7" s="4">
        <v>238</v>
      </c>
      <c r="K7" s="4">
        <v>238</v>
      </c>
      <c r="L7" s="4">
        <v>238</v>
      </c>
      <c r="M7" s="6">
        <f t="shared" si="2"/>
        <v>0.23799999999999999</v>
      </c>
      <c r="O7" s="8">
        <f t="shared" si="3"/>
        <v>0.95306122448979602</v>
      </c>
      <c r="P7" s="8">
        <f t="shared" si="4"/>
        <v>0.95238095238095244</v>
      </c>
      <c r="Q7" s="8">
        <f t="shared" si="5"/>
        <v>0.95199999999999996</v>
      </c>
      <c r="S7" s="8">
        <f t="shared" si="6"/>
        <v>0.95248072562358288</v>
      </c>
      <c r="V7" s="7">
        <f t="shared" si="7"/>
        <v>2.8192277999238278E-3</v>
      </c>
      <c r="W7" s="7">
        <f t="shared" si="8"/>
        <v>2.468266014464589E-3</v>
      </c>
      <c r="X7" s="7">
        <f t="shared" si="9"/>
        <v>2.2688135811479559E-3</v>
      </c>
      <c r="Y7" s="7">
        <f t="shared" si="10"/>
        <v>2.5187691318454574E-3</v>
      </c>
    </row>
    <row r="8" spans="1:25" ht="15.75" customHeight="1" x14ac:dyDescent="0.2">
      <c r="A8" s="5">
        <v>0.3</v>
      </c>
      <c r="B8" s="4">
        <v>552</v>
      </c>
      <c r="C8" s="4">
        <v>554</v>
      </c>
      <c r="D8" s="4">
        <v>555</v>
      </c>
      <c r="E8" s="6">
        <f t="shared" si="0"/>
        <v>0.55366666666666664</v>
      </c>
      <c r="F8" s="4">
        <v>395</v>
      </c>
      <c r="G8" s="4">
        <v>396</v>
      </c>
      <c r="H8" s="4">
        <v>395</v>
      </c>
      <c r="I8" s="6">
        <f t="shared" si="1"/>
        <v>0.39533333333333331</v>
      </c>
      <c r="J8" s="4">
        <v>282</v>
      </c>
      <c r="K8" s="4">
        <v>283</v>
      </c>
      <c r="L8" s="4">
        <v>283</v>
      </c>
      <c r="M8" s="6">
        <f t="shared" si="2"/>
        <v>0.28266666666666668</v>
      </c>
      <c r="O8" s="8">
        <f t="shared" si="3"/>
        <v>1.1299319727891157</v>
      </c>
      <c r="P8" s="8">
        <f t="shared" si="4"/>
        <v>1.1295238095238096</v>
      </c>
      <c r="Q8" s="8">
        <f t="shared" si="5"/>
        <v>1.1306666666666667</v>
      </c>
      <c r="S8" s="8">
        <f t="shared" si="6"/>
        <v>1.1300408163265308</v>
      </c>
      <c r="V8" s="7">
        <f t="shared" si="7"/>
        <v>3.0793654743839008E-3</v>
      </c>
      <c r="W8" s="7">
        <f t="shared" si="8"/>
        <v>2.622215212923842E-3</v>
      </c>
      <c r="X8" s="7">
        <f t="shared" si="9"/>
        <v>2.3560425563773526E-3</v>
      </c>
      <c r="Y8" s="7">
        <f t="shared" si="10"/>
        <v>2.6858744145616988E-3</v>
      </c>
    </row>
    <row r="9" spans="1:25" ht="15.75" customHeight="1" x14ac:dyDescent="0.2">
      <c r="A9" s="5">
        <v>0.35</v>
      </c>
      <c r="B9" s="4">
        <v>638</v>
      </c>
      <c r="C9" s="4">
        <v>641</v>
      </c>
      <c r="D9" s="4">
        <v>642</v>
      </c>
      <c r="E9" s="6">
        <f t="shared" si="0"/>
        <v>0.64033333333333342</v>
      </c>
      <c r="F9" s="4">
        <v>458</v>
      </c>
      <c r="G9" s="4">
        <v>458</v>
      </c>
      <c r="H9" s="4">
        <v>458</v>
      </c>
      <c r="I9" s="6">
        <f t="shared" si="1"/>
        <v>0.45800000000000002</v>
      </c>
      <c r="J9" s="4">
        <v>327</v>
      </c>
      <c r="K9" s="4">
        <v>327</v>
      </c>
      <c r="L9" s="4">
        <v>326</v>
      </c>
      <c r="M9" s="6">
        <f t="shared" si="2"/>
        <v>0.32666666666666666</v>
      </c>
      <c r="O9" s="8">
        <f t="shared" si="3"/>
        <v>1.3068027210884356</v>
      </c>
      <c r="P9" s="8">
        <f t="shared" si="4"/>
        <v>1.3085714285714287</v>
      </c>
      <c r="Q9" s="8">
        <f t="shared" si="5"/>
        <v>1.3066666666666666</v>
      </c>
      <c r="S9" s="8">
        <f t="shared" si="6"/>
        <v>1.3073469387755103</v>
      </c>
      <c r="V9" s="7">
        <f t="shared" si="7"/>
        <v>3.3582023958206985E-3</v>
      </c>
      <c r="W9" s="7">
        <f t="shared" si="8"/>
        <v>2.7934986138061328E-3</v>
      </c>
      <c r="X9" s="7">
        <f t="shared" si="9"/>
        <v>2.4527559697033944E-3</v>
      </c>
      <c r="Y9" s="7">
        <f t="shared" si="10"/>
        <v>2.8681523264434089E-3</v>
      </c>
    </row>
    <row r="10" spans="1:25" ht="15.75" customHeight="1" x14ac:dyDescent="0.2">
      <c r="A10" s="5">
        <v>0.4</v>
      </c>
      <c r="B10" s="4">
        <v>726</v>
      </c>
      <c r="C10" s="4">
        <v>728</v>
      </c>
      <c r="D10" s="4">
        <v>729</v>
      </c>
      <c r="E10" s="6">
        <f t="shared" si="0"/>
        <v>0.72766666666666668</v>
      </c>
      <c r="F10" s="4">
        <v>520</v>
      </c>
      <c r="G10" s="4">
        <v>520</v>
      </c>
      <c r="H10" s="4">
        <v>520</v>
      </c>
      <c r="I10" s="6">
        <f t="shared" si="1"/>
        <v>0.52</v>
      </c>
      <c r="J10" s="4">
        <v>371</v>
      </c>
      <c r="K10" s="4">
        <v>371</v>
      </c>
      <c r="L10" s="4">
        <v>372</v>
      </c>
      <c r="M10" s="6">
        <f t="shared" si="2"/>
        <v>0.37133333333333329</v>
      </c>
      <c r="O10" s="8">
        <f t="shared" si="3"/>
        <v>1.4850340136054423</v>
      </c>
      <c r="P10" s="8">
        <f t="shared" si="4"/>
        <v>1.4857142857142858</v>
      </c>
      <c r="Q10" s="8">
        <f t="shared" si="5"/>
        <v>1.4853333333333332</v>
      </c>
      <c r="S10" s="8">
        <f t="shared" si="6"/>
        <v>1.4853605442176872</v>
      </c>
      <c r="V10" s="7">
        <f t="shared" si="7"/>
        <v>3.6537600640211185E-3</v>
      </c>
      <c r="W10" s="7">
        <f t="shared" si="8"/>
        <v>2.97581352401437E-3</v>
      </c>
      <c r="X10" s="7">
        <f t="shared" si="9"/>
        <v>2.5606316048708681E-3</v>
      </c>
      <c r="Y10" s="7">
        <f t="shared" si="10"/>
        <v>3.0634017309687854E-3</v>
      </c>
    </row>
    <row r="11" spans="1:25" ht="15.75" customHeight="1" x14ac:dyDescent="0.2">
      <c r="A11" s="5">
        <v>0.45</v>
      </c>
      <c r="B11" s="4">
        <v>812</v>
      </c>
      <c r="C11" s="4">
        <v>815</v>
      </c>
      <c r="D11" s="4">
        <v>815</v>
      </c>
      <c r="E11" s="6">
        <f t="shared" si="0"/>
        <v>0.81399999999999995</v>
      </c>
      <c r="F11" s="4">
        <v>581</v>
      </c>
      <c r="G11" s="4">
        <v>581</v>
      </c>
      <c r="H11" s="4">
        <v>582</v>
      </c>
      <c r="I11" s="6">
        <f t="shared" si="1"/>
        <v>0.58133333333333337</v>
      </c>
      <c r="J11" s="4">
        <v>416</v>
      </c>
      <c r="K11" s="4">
        <v>416</v>
      </c>
      <c r="L11" s="4">
        <v>416</v>
      </c>
      <c r="M11" s="6">
        <f t="shared" si="2"/>
        <v>0.41599999999999998</v>
      </c>
      <c r="O11" s="8">
        <f t="shared" si="3"/>
        <v>1.6612244897959183</v>
      </c>
      <c r="P11" s="8">
        <f t="shared" si="4"/>
        <v>1.6609523809523812</v>
      </c>
      <c r="Q11" s="8">
        <f t="shared" si="5"/>
        <v>1.6639999999999999</v>
      </c>
      <c r="S11" s="8">
        <f t="shared" si="6"/>
        <v>1.6620589569160999</v>
      </c>
      <c r="V11" s="7">
        <f t="shared" si="7"/>
        <v>3.9571143369201518E-3</v>
      </c>
      <c r="W11" s="7">
        <f t="shared" si="8"/>
        <v>3.1665763098598322E-3</v>
      </c>
      <c r="X11" s="7">
        <f t="shared" si="9"/>
        <v>2.6771017132937946E-3</v>
      </c>
      <c r="Y11" s="7">
        <f t="shared" si="10"/>
        <v>3.2669307866912598E-3</v>
      </c>
    </row>
    <row r="12" spans="1:25" ht="15.75" customHeight="1" x14ac:dyDescent="0.2">
      <c r="A12" s="5">
        <v>0.5</v>
      </c>
      <c r="B12" s="4">
        <v>898</v>
      </c>
      <c r="C12" s="4">
        <v>901</v>
      </c>
      <c r="D12" s="4">
        <v>903</v>
      </c>
      <c r="E12" s="6">
        <f t="shared" si="0"/>
        <v>0.90066666666666662</v>
      </c>
      <c r="F12" s="4">
        <v>643</v>
      </c>
      <c r="G12" s="4">
        <v>643</v>
      </c>
      <c r="H12" s="4">
        <v>644</v>
      </c>
      <c r="I12" s="6">
        <f t="shared" si="1"/>
        <v>0.64333333333333342</v>
      </c>
      <c r="J12" s="4">
        <v>460</v>
      </c>
      <c r="K12" s="4">
        <v>460</v>
      </c>
      <c r="L12" s="4">
        <v>460</v>
      </c>
      <c r="M12" s="6">
        <f t="shared" si="2"/>
        <v>0.46</v>
      </c>
      <c r="O12" s="8">
        <f t="shared" si="3"/>
        <v>1.838095238095238</v>
      </c>
      <c r="P12" s="8">
        <f t="shared" si="4"/>
        <v>1.8380952380952384</v>
      </c>
      <c r="Q12" s="8">
        <f t="shared" si="5"/>
        <v>1.84</v>
      </c>
      <c r="S12" s="8">
        <f t="shared" si="6"/>
        <v>1.8387301587301588</v>
      </c>
      <c r="V12" s="7">
        <f t="shared" si="7"/>
        <v>4.2704266228886329E-3</v>
      </c>
      <c r="W12" s="7">
        <f t="shared" si="8"/>
        <v>3.3681337993446822E-3</v>
      </c>
      <c r="X12" s="7">
        <f t="shared" si="9"/>
        <v>2.7991932693955113E-3</v>
      </c>
      <c r="Y12" s="7">
        <f t="shared" si="10"/>
        <v>3.479251230542942E-3</v>
      </c>
    </row>
    <row r="13" spans="1:25" ht="15.75" customHeight="1" x14ac:dyDescent="0.2">
      <c r="A13" s="5">
        <v>0.55000000000000004</v>
      </c>
      <c r="B13" s="4">
        <v>984</v>
      </c>
      <c r="C13" s="4">
        <v>987</v>
      </c>
      <c r="D13" s="4">
        <v>989</v>
      </c>
      <c r="E13" s="6">
        <f t="shared" si="0"/>
        <v>0.98666666666666658</v>
      </c>
      <c r="F13" s="4">
        <v>705</v>
      </c>
      <c r="G13" s="4">
        <v>705</v>
      </c>
      <c r="H13" s="4">
        <v>705</v>
      </c>
      <c r="I13" s="6">
        <f t="shared" si="1"/>
        <v>0.70499999999999996</v>
      </c>
      <c r="J13" s="4">
        <v>504</v>
      </c>
      <c r="K13" s="4">
        <v>504</v>
      </c>
      <c r="L13" s="4">
        <v>504</v>
      </c>
      <c r="M13" s="6">
        <f t="shared" si="2"/>
        <v>0.504</v>
      </c>
      <c r="O13" s="8">
        <f t="shared" si="3"/>
        <v>2.0136054421768708</v>
      </c>
      <c r="P13" s="8">
        <f t="shared" si="4"/>
        <v>2.0142857142857142</v>
      </c>
      <c r="Q13" s="8">
        <f t="shared" si="5"/>
        <v>2.016</v>
      </c>
      <c r="S13" s="8">
        <f t="shared" si="6"/>
        <v>2.0146303854875285</v>
      </c>
      <c r="V13" s="7">
        <f t="shared" si="7"/>
        <v>4.5882556905902372E-3</v>
      </c>
      <c r="W13" s="7">
        <f t="shared" si="8"/>
        <v>3.5758427349580246E-3</v>
      </c>
      <c r="X13" s="7">
        <f t="shared" si="9"/>
        <v>2.9276711861535147E-3</v>
      </c>
      <c r="Y13" s="7">
        <f t="shared" si="10"/>
        <v>3.6972565372339252E-3</v>
      </c>
    </row>
    <row r="14" spans="1:25" ht="15.75" customHeight="1" x14ac:dyDescent="0.2">
      <c r="A14" s="5">
        <v>0.6</v>
      </c>
      <c r="B14" s="4">
        <v>1071</v>
      </c>
      <c r="C14" s="4">
        <v>1075</v>
      </c>
      <c r="D14" s="4">
        <v>1076</v>
      </c>
      <c r="E14" s="6">
        <f t="shared" si="0"/>
        <v>1.0740000000000001</v>
      </c>
      <c r="F14" s="4">
        <v>767</v>
      </c>
      <c r="G14" s="4">
        <v>767</v>
      </c>
      <c r="H14" s="4">
        <v>768</v>
      </c>
      <c r="I14" s="6">
        <f t="shared" si="1"/>
        <v>0.76733333333333342</v>
      </c>
      <c r="J14" s="4">
        <v>548</v>
      </c>
      <c r="K14" s="4">
        <v>548</v>
      </c>
      <c r="L14" s="4">
        <v>549</v>
      </c>
      <c r="M14" s="6">
        <f t="shared" si="2"/>
        <v>0.54833333333333334</v>
      </c>
      <c r="O14" s="8">
        <f t="shared" si="3"/>
        <v>2.1918367346938776</v>
      </c>
      <c r="P14" s="8">
        <f t="shared" si="4"/>
        <v>2.1923809523809528</v>
      </c>
      <c r="Q14" s="8">
        <f t="shared" si="5"/>
        <v>2.1933333333333334</v>
      </c>
      <c r="S14" s="8">
        <f t="shared" si="6"/>
        <v>2.1925170068027211</v>
      </c>
      <c r="V14" s="7">
        <f t="shared" si="7"/>
        <v>4.9166938771924946E-3</v>
      </c>
      <c r="W14" s="7">
        <f t="shared" si="8"/>
        <v>3.7919187772259525E-3</v>
      </c>
      <c r="X14" s="7">
        <f t="shared" si="9"/>
        <v>3.0627666684780227E-3</v>
      </c>
      <c r="Y14" s="7">
        <f t="shared" si="10"/>
        <v>3.9237931076321567E-3</v>
      </c>
    </row>
    <row r="15" spans="1:25" ht="15.75" customHeight="1" x14ac:dyDescent="0.2">
      <c r="A15" s="5">
        <v>0.65</v>
      </c>
      <c r="B15" s="4">
        <v>1158</v>
      </c>
      <c r="C15" s="4">
        <v>1161</v>
      </c>
      <c r="D15" s="4">
        <v>1163</v>
      </c>
      <c r="E15" s="6">
        <f t="shared" si="0"/>
        <v>1.1606666666666667</v>
      </c>
      <c r="F15" s="4">
        <v>828</v>
      </c>
      <c r="G15" s="4">
        <v>829</v>
      </c>
      <c r="H15" s="4">
        <v>829</v>
      </c>
      <c r="I15" s="6">
        <f t="shared" si="1"/>
        <v>0.82866666666666666</v>
      </c>
      <c r="J15" s="4">
        <v>593</v>
      </c>
      <c r="K15" s="4">
        <v>593</v>
      </c>
      <c r="L15" s="4">
        <v>593</v>
      </c>
      <c r="M15" s="6">
        <f t="shared" si="2"/>
        <v>0.59299999999999997</v>
      </c>
      <c r="O15" s="8">
        <f t="shared" si="3"/>
        <v>2.3687074829931976</v>
      </c>
      <c r="P15" s="8">
        <f t="shared" si="4"/>
        <v>2.3676190476190477</v>
      </c>
      <c r="Q15" s="8">
        <f t="shared" si="5"/>
        <v>2.3719999999999999</v>
      </c>
      <c r="S15" s="8">
        <f t="shared" si="6"/>
        <v>2.3694421768707485</v>
      </c>
      <c r="V15" s="7">
        <f t="shared" si="7"/>
        <v>5.2472301413747152E-3</v>
      </c>
      <c r="W15" s="7">
        <f t="shared" si="8"/>
        <v>4.0095731865692806E-3</v>
      </c>
      <c r="X15" s="7">
        <f t="shared" si="9"/>
        <v>3.2038826918612965E-3</v>
      </c>
      <c r="Y15" s="7">
        <f t="shared" si="10"/>
        <v>4.1535620066017638E-3</v>
      </c>
    </row>
    <row r="16" spans="1:25" ht="15.75" customHeight="1" x14ac:dyDescent="0.2">
      <c r="A16" s="5">
        <v>0.7</v>
      </c>
      <c r="B16" s="4">
        <v>1245</v>
      </c>
      <c r="C16" s="4">
        <v>1248</v>
      </c>
      <c r="D16" s="4">
        <v>1250</v>
      </c>
      <c r="E16" s="6">
        <f t="shared" si="0"/>
        <v>1.2476666666666667</v>
      </c>
      <c r="F16" s="4">
        <v>891</v>
      </c>
      <c r="G16" s="4">
        <v>891</v>
      </c>
      <c r="H16" s="4">
        <v>891</v>
      </c>
      <c r="I16" s="6">
        <f t="shared" si="1"/>
        <v>0.89100000000000001</v>
      </c>
      <c r="J16" s="4">
        <v>637</v>
      </c>
      <c r="K16" s="4">
        <v>637</v>
      </c>
      <c r="L16" s="4">
        <v>637</v>
      </c>
      <c r="M16" s="6">
        <f t="shared" si="2"/>
        <v>0.63700000000000001</v>
      </c>
      <c r="O16" s="8">
        <f t="shared" si="3"/>
        <v>2.5462585034013605</v>
      </c>
      <c r="P16" s="8">
        <f t="shared" si="4"/>
        <v>2.5457142857142858</v>
      </c>
      <c r="Q16" s="8">
        <f t="shared" si="5"/>
        <v>2.548</v>
      </c>
      <c r="S16" s="8">
        <f t="shared" si="6"/>
        <v>2.5466575963718818</v>
      </c>
      <c r="V16" s="7">
        <f t="shared" si="7"/>
        <v>5.5828291692737089E-3</v>
      </c>
      <c r="W16" s="7">
        <f t="shared" si="8"/>
        <v>4.235104385518702E-3</v>
      </c>
      <c r="X16" s="7">
        <f t="shared" si="9"/>
        <v>3.347187646297291E-3</v>
      </c>
      <c r="Y16" s="7">
        <f t="shared" si="10"/>
        <v>4.3883737336965671E-3</v>
      </c>
    </row>
    <row r="17" spans="1:25" ht="15.75" customHeight="1" x14ac:dyDescent="0.2">
      <c r="A17" s="5">
        <v>0.75</v>
      </c>
      <c r="B17" s="4">
        <v>1331</v>
      </c>
      <c r="C17" s="4">
        <v>1335</v>
      </c>
      <c r="D17" s="4">
        <v>1336</v>
      </c>
      <c r="E17" s="6">
        <f t="shared" si="0"/>
        <v>1.3340000000000001</v>
      </c>
      <c r="F17" s="4">
        <v>953</v>
      </c>
      <c r="G17" s="4">
        <v>953</v>
      </c>
      <c r="H17" s="4">
        <v>953</v>
      </c>
      <c r="I17" s="6">
        <f t="shared" si="1"/>
        <v>0.95299999999999996</v>
      </c>
      <c r="J17" s="4">
        <v>682</v>
      </c>
      <c r="K17" s="4">
        <v>681</v>
      </c>
      <c r="L17" s="4">
        <v>681</v>
      </c>
      <c r="M17" s="6">
        <f t="shared" si="2"/>
        <v>0.68133333333333335</v>
      </c>
      <c r="O17" s="8">
        <f t="shared" si="3"/>
        <v>2.722448979591837</v>
      </c>
      <c r="P17" s="8">
        <f t="shared" si="4"/>
        <v>2.7228571428571429</v>
      </c>
      <c r="Q17" s="8">
        <f t="shared" si="5"/>
        <v>2.7253333333333334</v>
      </c>
      <c r="S17" s="8">
        <f t="shared" si="6"/>
        <v>2.7235464852607709</v>
      </c>
      <c r="V17" s="7">
        <f t="shared" si="7"/>
        <v>5.9189754953135063E-3</v>
      </c>
      <c r="W17" s="7">
        <f t="shared" si="8"/>
        <v>4.4631062332900753E-3</v>
      </c>
      <c r="X17" s="7">
        <f t="shared" si="9"/>
        <v>3.4953554214420023E-3</v>
      </c>
      <c r="Y17" s="7">
        <f t="shared" si="10"/>
        <v>4.6258123833485274E-3</v>
      </c>
    </row>
    <row r="18" spans="1:25" ht="15.75" customHeight="1" x14ac:dyDescent="0.2">
      <c r="A18" s="5">
        <v>0.8</v>
      </c>
      <c r="B18" s="4">
        <v>1417</v>
      </c>
      <c r="C18" s="4">
        <v>1421</v>
      </c>
      <c r="D18" s="4">
        <v>1422</v>
      </c>
      <c r="E18" s="6">
        <f t="shared" si="0"/>
        <v>1.42</v>
      </c>
      <c r="F18" s="4">
        <v>1014</v>
      </c>
      <c r="G18" s="4">
        <v>1014</v>
      </c>
      <c r="H18" s="4">
        <v>1014</v>
      </c>
      <c r="I18" s="6">
        <f t="shared" si="1"/>
        <v>1.014</v>
      </c>
      <c r="J18" s="4">
        <v>726</v>
      </c>
      <c r="K18" s="4">
        <v>725</v>
      </c>
      <c r="L18" s="4">
        <v>725</v>
      </c>
      <c r="M18" s="6">
        <f t="shared" si="2"/>
        <v>0.72533333333333339</v>
      </c>
      <c r="O18" s="8">
        <f t="shared" si="3"/>
        <v>2.8979591836734695</v>
      </c>
      <c r="P18" s="8">
        <f t="shared" si="4"/>
        <v>2.8971428571428572</v>
      </c>
      <c r="Q18" s="8">
        <f t="shared" si="5"/>
        <v>2.9013333333333335</v>
      </c>
      <c r="S18" s="8">
        <f t="shared" si="6"/>
        <v>2.8988117913832201</v>
      </c>
      <c r="V18" s="7">
        <f t="shared" si="7"/>
        <v>6.2564144277720418E-3</v>
      </c>
      <c r="W18" s="7">
        <f t="shared" si="8"/>
        <v>4.6904893188065852E-3</v>
      </c>
      <c r="X18" s="7">
        <f t="shared" si="9"/>
        <v>3.6457031792308764E-3</v>
      </c>
      <c r="Y18" s="7">
        <f t="shared" si="10"/>
        <v>4.864202308603168E-3</v>
      </c>
    </row>
    <row r="19" spans="1:25" ht="15.75" customHeight="1" x14ac:dyDescent="0.2">
      <c r="A19" s="5">
        <v>0.85</v>
      </c>
      <c r="B19" s="4">
        <v>1504</v>
      </c>
      <c r="C19" s="4">
        <v>1507</v>
      </c>
      <c r="D19" s="4">
        <v>1510</v>
      </c>
      <c r="E19" s="6">
        <f t="shared" si="0"/>
        <v>1.5069999999999999</v>
      </c>
      <c r="F19" s="4">
        <v>1076</v>
      </c>
      <c r="G19" s="4">
        <v>1077</v>
      </c>
      <c r="H19" s="4">
        <v>1077</v>
      </c>
      <c r="I19" s="6">
        <f t="shared" si="1"/>
        <v>1.0766666666666667</v>
      </c>
      <c r="J19" s="4">
        <v>770</v>
      </c>
      <c r="K19" s="4">
        <v>770</v>
      </c>
      <c r="L19" s="4">
        <v>770</v>
      </c>
      <c r="M19" s="6">
        <f t="shared" si="2"/>
        <v>0.77</v>
      </c>
      <c r="O19" s="8">
        <f t="shared" si="3"/>
        <v>3.0755102040816324</v>
      </c>
      <c r="P19" s="8">
        <f t="shared" si="4"/>
        <v>3.0761904761904764</v>
      </c>
      <c r="Q19" s="8">
        <f t="shared" si="5"/>
        <v>3.08</v>
      </c>
      <c r="S19" s="8">
        <f t="shared" si="6"/>
        <v>3.0772335600907028</v>
      </c>
      <c r="V19" s="7">
        <f t="shared" si="7"/>
        <v>6.6000022135376257E-3</v>
      </c>
      <c r="W19" s="7">
        <f t="shared" si="8"/>
        <v>4.9268005502389875E-3</v>
      </c>
      <c r="X19" s="7">
        <f t="shared" si="9"/>
        <v>3.8012842012843436E-3</v>
      </c>
      <c r="Y19" s="7">
        <f t="shared" si="10"/>
        <v>5.1093623216869862E-3</v>
      </c>
    </row>
    <row r="20" spans="1:25" ht="15.75" customHeight="1" x14ac:dyDescent="0.2">
      <c r="A20" s="5">
        <v>0.9</v>
      </c>
      <c r="B20" s="4">
        <v>1589</v>
      </c>
      <c r="C20" s="4">
        <v>1594</v>
      </c>
      <c r="D20" s="4">
        <v>1597</v>
      </c>
      <c r="E20" s="6">
        <f t="shared" si="0"/>
        <v>1.5933333333333333</v>
      </c>
      <c r="F20" s="4">
        <v>1138</v>
      </c>
      <c r="G20" s="4">
        <v>1138</v>
      </c>
      <c r="H20" s="4">
        <v>1138</v>
      </c>
      <c r="I20" s="6">
        <f t="shared" si="1"/>
        <v>1.1379999999999999</v>
      </c>
      <c r="J20" s="4">
        <v>814</v>
      </c>
      <c r="K20" s="4">
        <v>814</v>
      </c>
      <c r="L20" s="4">
        <v>814</v>
      </c>
      <c r="M20" s="6">
        <f t="shared" si="2"/>
        <v>0.81399999999999995</v>
      </c>
      <c r="O20" s="8">
        <f t="shared" si="3"/>
        <v>3.2517006802721089</v>
      </c>
      <c r="P20" s="8">
        <f t="shared" si="4"/>
        <v>3.2514285714285713</v>
      </c>
      <c r="Q20" s="8">
        <f t="shared" si="5"/>
        <v>3.2559999999999998</v>
      </c>
      <c r="S20" s="8">
        <f t="shared" si="6"/>
        <v>3.2530430839002267</v>
      </c>
      <c r="V20" s="7">
        <f t="shared" si="7"/>
        <v>6.9428431397002416E-3</v>
      </c>
      <c r="W20" s="7">
        <f t="shared" si="8"/>
        <v>5.1603885116368502E-3</v>
      </c>
      <c r="X20" s="7">
        <f t="shared" si="9"/>
        <v>3.9571143369201518E-3</v>
      </c>
      <c r="Y20" s="7">
        <f t="shared" si="10"/>
        <v>5.3534486627524148E-3</v>
      </c>
    </row>
    <row r="21" spans="1:25" ht="15.75" customHeight="1" x14ac:dyDescent="0.2">
      <c r="A21" s="5">
        <v>0.95</v>
      </c>
      <c r="B21" s="4">
        <v>1677</v>
      </c>
      <c r="C21" s="4">
        <v>1681</v>
      </c>
      <c r="D21" s="4">
        <v>1684</v>
      </c>
      <c r="E21" s="6">
        <f t="shared" si="0"/>
        <v>1.6806666666666668</v>
      </c>
      <c r="F21" s="4">
        <v>1201</v>
      </c>
      <c r="G21" s="4">
        <v>1200</v>
      </c>
      <c r="H21" s="4">
        <v>1201</v>
      </c>
      <c r="I21" s="6">
        <f t="shared" si="1"/>
        <v>1.2006666666666668</v>
      </c>
      <c r="J21" s="4">
        <v>858</v>
      </c>
      <c r="K21" s="4">
        <v>858</v>
      </c>
      <c r="L21" s="4">
        <v>858</v>
      </c>
      <c r="M21" s="6">
        <f t="shared" si="2"/>
        <v>0.85799999999999998</v>
      </c>
      <c r="O21" s="8">
        <f t="shared" si="3"/>
        <v>3.4299319727891158</v>
      </c>
      <c r="P21" s="8">
        <f t="shared" si="4"/>
        <v>3.4304761904761909</v>
      </c>
      <c r="Q21" s="8">
        <f t="shared" si="5"/>
        <v>3.4319999999999999</v>
      </c>
      <c r="S21" s="8">
        <f t="shared" si="6"/>
        <v>3.4308027210884355</v>
      </c>
      <c r="V21" s="7">
        <f t="shared" si="7"/>
        <v>7.2912953350767022E-3</v>
      </c>
      <c r="W21" s="7">
        <f t="shared" si="8"/>
        <v>5.4010992689096562E-3</v>
      </c>
      <c r="X21" s="7">
        <f t="shared" si="9"/>
        <v>4.1152050265667109E-3</v>
      </c>
      <c r="Y21" s="7">
        <f t="shared" si="10"/>
        <v>5.6025332101843558E-3</v>
      </c>
    </row>
    <row r="22" spans="1:25" ht="15.75" customHeight="1" x14ac:dyDescent="0.2">
      <c r="A22" s="5">
        <v>1</v>
      </c>
      <c r="B22" s="4">
        <v>1782</v>
      </c>
      <c r="C22" s="4">
        <v>1787</v>
      </c>
      <c r="D22" s="4">
        <v>1789</v>
      </c>
      <c r="E22" s="6">
        <f t="shared" si="0"/>
        <v>1.786</v>
      </c>
      <c r="F22" s="4">
        <v>1275</v>
      </c>
      <c r="G22" s="4">
        <v>1275</v>
      </c>
      <c r="H22" s="4">
        <v>1275</v>
      </c>
      <c r="I22" s="6">
        <f t="shared" si="1"/>
        <v>1.2749999999999999</v>
      </c>
      <c r="J22" s="4">
        <v>913</v>
      </c>
      <c r="K22" s="4">
        <v>913</v>
      </c>
      <c r="L22" s="4">
        <v>913</v>
      </c>
      <c r="M22" s="6">
        <f t="shared" si="2"/>
        <v>0.91300000000000003</v>
      </c>
      <c r="O22" s="8">
        <f t="shared" si="3"/>
        <v>3.6448979591836737</v>
      </c>
      <c r="P22" s="8">
        <f t="shared" si="4"/>
        <v>3.6428571428571428</v>
      </c>
      <c r="Q22" s="8">
        <f t="shared" si="5"/>
        <v>3.6520000000000001</v>
      </c>
      <c r="S22" s="8">
        <f t="shared" si="6"/>
        <v>3.6465850340136057</v>
      </c>
      <c r="V22" s="7">
        <f t="shared" si="7"/>
        <v>7.7134437324928237E-3</v>
      </c>
      <c r="W22" s="7">
        <f t="shared" si="8"/>
        <v>5.6889439564442607E-3</v>
      </c>
      <c r="X22" s="7">
        <f t="shared" si="9"/>
        <v>4.3156185075689992E-3</v>
      </c>
      <c r="Y22" s="7">
        <f t="shared" si="10"/>
        <v>5.9060020655020279E-3</v>
      </c>
    </row>
    <row r="23" spans="1:25" ht="15.75" customHeight="1" x14ac:dyDescent="0.2"/>
    <row r="24" spans="1:25" ht="15.75" customHeight="1" x14ac:dyDescent="0.2">
      <c r="A24" s="9" t="s">
        <v>14</v>
      </c>
      <c r="B24" s="9" t="s">
        <v>15</v>
      </c>
      <c r="C24" s="9" t="s">
        <v>16</v>
      </c>
      <c r="D24" s="9" t="s">
        <v>17</v>
      </c>
      <c r="E24" s="9" t="s">
        <v>18</v>
      </c>
      <c r="G24" s="9" t="s">
        <v>19</v>
      </c>
      <c r="H24" s="9" t="s">
        <v>20</v>
      </c>
      <c r="I24" s="9" t="s">
        <v>21</v>
      </c>
      <c r="K24" s="9" t="s">
        <v>22</v>
      </c>
      <c r="L24" s="9" t="s">
        <v>23</v>
      </c>
      <c r="M24" s="9" t="s">
        <v>24</v>
      </c>
      <c r="O24" s="9" t="s">
        <v>25</v>
      </c>
    </row>
    <row r="25" spans="1:25" ht="15.75" customHeight="1" x14ac:dyDescent="0.2">
      <c r="A25" s="10">
        <f>0.1/1000</f>
        <v>1E-4</v>
      </c>
      <c r="B25" s="11">
        <f>10/1000</f>
        <v>0.01</v>
      </c>
      <c r="C25" s="12">
        <f t="shared" ref="C25:C45" si="11">E2/$A$25</f>
        <v>0</v>
      </c>
      <c r="D25" s="13">
        <f t="shared" ref="D25:D45" si="12">I2/$A$25</f>
        <v>0</v>
      </c>
      <c r="E25" s="13">
        <f t="shared" ref="E25:E45" si="13">M2/$A$25</f>
        <v>0</v>
      </c>
      <c r="G25" s="13" t="e">
        <f t="shared" ref="G25:G45" si="14">((0.5/100)+5/C25)*E2</f>
        <v>#DIV/0!</v>
      </c>
      <c r="H25" s="13" t="e">
        <f t="shared" ref="H25:H45" si="15">((0.5/100)+5/D25)*I2</f>
        <v>#DIV/0!</v>
      </c>
      <c r="I25" s="13" t="e">
        <f t="shared" ref="I25:I45" si="16">((0.5/100)+5/E25)*M2</f>
        <v>#DIV/0!</v>
      </c>
      <c r="K25" s="13">
        <f>0.49/B25</f>
        <v>49</v>
      </c>
      <c r="L25" s="13">
        <f>0.35/B25</f>
        <v>35</v>
      </c>
      <c r="M25" s="13">
        <f>0.25/B25</f>
        <v>25</v>
      </c>
      <c r="O25" s="9">
        <v>0.01</v>
      </c>
    </row>
    <row r="26" spans="1:25" ht="15.75" customHeight="1" x14ac:dyDescent="0.2">
      <c r="C26" s="12">
        <f t="shared" si="11"/>
        <v>1170</v>
      </c>
      <c r="D26" s="13">
        <f t="shared" si="12"/>
        <v>830</v>
      </c>
      <c r="E26" s="13">
        <f t="shared" si="13"/>
        <v>593.33333333333337</v>
      </c>
      <c r="G26" s="13">
        <f>((0.5/100)+5/C26)*E3</f>
        <v>1.085E-3</v>
      </c>
      <c r="H26" s="13">
        <f t="shared" si="15"/>
        <v>9.1500000000000001E-4</v>
      </c>
      <c r="I26" s="13">
        <f t="shared" si="16"/>
        <v>7.9666666666666677E-4</v>
      </c>
    </row>
    <row r="27" spans="1:25" ht="15.75" customHeight="1" x14ac:dyDescent="0.2">
      <c r="C27" s="12">
        <f t="shared" si="11"/>
        <v>2056.6666666666665</v>
      </c>
      <c r="D27" s="13">
        <f t="shared" si="12"/>
        <v>1469.9999999999998</v>
      </c>
      <c r="E27" s="13">
        <f t="shared" si="13"/>
        <v>1050</v>
      </c>
      <c r="G27" s="13">
        <f t="shared" si="14"/>
        <v>1.5283333333333334E-3</v>
      </c>
      <c r="H27" s="13">
        <f t="shared" si="15"/>
        <v>1.2350000000000002E-3</v>
      </c>
      <c r="I27" s="13">
        <f t="shared" si="16"/>
        <v>1.0250000000000001E-3</v>
      </c>
      <c r="K27" s="9" t="s">
        <v>26</v>
      </c>
      <c r="L27" s="9" t="s">
        <v>27</v>
      </c>
      <c r="M27" s="9" t="s">
        <v>28</v>
      </c>
    </row>
    <row r="28" spans="1:25" ht="15.75" customHeight="1" x14ac:dyDescent="0.2">
      <c r="C28" s="12">
        <f t="shared" si="11"/>
        <v>2939.9999999999995</v>
      </c>
      <c r="D28" s="13">
        <f t="shared" si="12"/>
        <v>2100</v>
      </c>
      <c r="E28" s="13">
        <f t="shared" si="13"/>
        <v>1499.9999999999998</v>
      </c>
      <c r="G28" s="13">
        <f t="shared" si="14"/>
        <v>1.97E-3</v>
      </c>
      <c r="H28" s="13">
        <f t="shared" si="15"/>
        <v>1.5499999999999999E-3</v>
      </c>
      <c r="I28" s="13">
        <f t="shared" si="16"/>
        <v>1.2500000000000002E-3</v>
      </c>
      <c r="K28" s="13">
        <f>((3/100)+5/K25)*0.49</f>
        <v>6.4699999999999994E-2</v>
      </c>
      <c r="L28" s="13">
        <f>((3/100)+5/L25)*0.35</f>
        <v>6.0499999999999991E-2</v>
      </c>
      <c r="M28" s="13">
        <f>((3/100)+(5/M25))*0.25</f>
        <v>5.7500000000000002E-2</v>
      </c>
    </row>
    <row r="29" spans="1:25" ht="15.75" customHeight="1" x14ac:dyDescent="0.2">
      <c r="C29" s="12">
        <f t="shared" si="11"/>
        <v>3810</v>
      </c>
      <c r="D29" s="13">
        <f t="shared" si="12"/>
        <v>2716.6666666666665</v>
      </c>
      <c r="E29" s="13">
        <f t="shared" si="13"/>
        <v>1940</v>
      </c>
      <c r="G29" s="13">
        <f t="shared" si="14"/>
        <v>2.405E-3</v>
      </c>
      <c r="H29" s="13">
        <f t="shared" si="15"/>
        <v>1.8583333333333334E-3</v>
      </c>
      <c r="I29" s="13">
        <f t="shared" si="16"/>
        <v>1.4700000000000002E-3</v>
      </c>
    </row>
    <row r="30" spans="1:25" ht="15.75" customHeight="1" x14ac:dyDescent="0.2">
      <c r="C30" s="12">
        <f t="shared" si="11"/>
        <v>4670</v>
      </c>
      <c r="D30" s="13">
        <f t="shared" si="12"/>
        <v>3333.333333333333</v>
      </c>
      <c r="E30" s="13">
        <f t="shared" si="13"/>
        <v>2380</v>
      </c>
      <c r="G30" s="13">
        <f t="shared" si="14"/>
        <v>2.8350000000000003E-3</v>
      </c>
      <c r="H30" s="13">
        <f t="shared" si="15"/>
        <v>2.1666666666666666E-3</v>
      </c>
      <c r="I30" s="13">
        <f t="shared" si="16"/>
        <v>1.6900000000000001E-3</v>
      </c>
    </row>
    <row r="31" spans="1:25" ht="15.75" customHeight="1" x14ac:dyDescent="0.2">
      <c r="C31" s="12">
        <f t="shared" si="11"/>
        <v>5536.6666666666661</v>
      </c>
      <c r="D31" s="13">
        <f t="shared" si="12"/>
        <v>3953.333333333333</v>
      </c>
      <c r="E31" s="13">
        <f t="shared" si="13"/>
        <v>2826.6666666666665</v>
      </c>
      <c r="G31" s="13">
        <f t="shared" si="14"/>
        <v>3.2683333333333336E-3</v>
      </c>
      <c r="H31" s="13">
        <f t="shared" si="15"/>
        <v>2.4766666666666669E-3</v>
      </c>
      <c r="I31" s="13">
        <f t="shared" si="16"/>
        <v>1.9133333333333335E-3</v>
      </c>
    </row>
    <row r="32" spans="1:25" ht="15.75" customHeight="1" x14ac:dyDescent="0.2">
      <c r="C32" s="12">
        <f t="shared" si="11"/>
        <v>6403.3333333333339</v>
      </c>
      <c r="D32" s="13">
        <f t="shared" si="12"/>
        <v>4580</v>
      </c>
      <c r="E32" s="13">
        <f t="shared" si="13"/>
        <v>3266.6666666666665</v>
      </c>
      <c r="G32" s="13">
        <f t="shared" si="14"/>
        <v>3.7016666666666673E-3</v>
      </c>
      <c r="H32" s="13">
        <f t="shared" si="15"/>
        <v>2.7899999999999999E-3</v>
      </c>
      <c r="I32" s="13">
        <f t="shared" si="16"/>
        <v>2.1333333333333334E-3</v>
      </c>
    </row>
    <row r="33" spans="1:21" ht="15.75" customHeight="1" x14ac:dyDescent="0.2">
      <c r="C33" s="12">
        <f t="shared" si="11"/>
        <v>7276.6666666666661</v>
      </c>
      <c r="D33" s="13">
        <f t="shared" si="12"/>
        <v>5200</v>
      </c>
      <c r="E33" s="13">
        <f t="shared" si="13"/>
        <v>3713.3333333333326</v>
      </c>
      <c r="G33" s="13">
        <f t="shared" si="14"/>
        <v>4.1383333333333333E-3</v>
      </c>
      <c r="H33" s="13">
        <f t="shared" si="15"/>
        <v>3.1000000000000003E-3</v>
      </c>
      <c r="I33" s="13">
        <f t="shared" si="16"/>
        <v>2.3566666666666666E-3</v>
      </c>
    </row>
    <row r="34" spans="1:21" ht="15.75" customHeight="1" x14ac:dyDescent="0.2">
      <c r="C34" s="12">
        <f t="shared" si="11"/>
        <v>8139.9999999999991</v>
      </c>
      <c r="D34" s="13">
        <f t="shared" si="12"/>
        <v>5813.333333333333</v>
      </c>
      <c r="E34" s="13">
        <f t="shared" si="13"/>
        <v>4160</v>
      </c>
      <c r="G34" s="13">
        <f t="shared" si="14"/>
        <v>4.5699999999999994E-3</v>
      </c>
      <c r="H34" s="13">
        <f t="shared" si="15"/>
        <v>3.4066666666666668E-3</v>
      </c>
      <c r="I34" s="13">
        <f t="shared" si="16"/>
        <v>2.5799999999999998E-3</v>
      </c>
    </row>
    <row r="35" spans="1:21" ht="15.75" customHeight="1" x14ac:dyDescent="0.2">
      <c r="C35" s="12">
        <f t="shared" si="11"/>
        <v>9006.6666666666661</v>
      </c>
      <c r="D35" s="13">
        <f t="shared" si="12"/>
        <v>6433.3333333333339</v>
      </c>
      <c r="E35" s="13">
        <f t="shared" si="13"/>
        <v>4600</v>
      </c>
      <c r="G35" s="13">
        <f t="shared" si="14"/>
        <v>5.0033333333333327E-3</v>
      </c>
      <c r="H35" s="13">
        <f t="shared" si="15"/>
        <v>3.7166666666666672E-3</v>
      </c>
      <c r="I35" s="13">
        <f t="shared" si="16"/>
        <v>2.8E-3</v>
      </c>
    </row>
    <row r="36" spans="1:21" ht="15.75" customHeight="1" x14ac:dyDescent="0.2">
      <c r="C36" s="12">
        <f t="shared" si="11"/>
        <v>9866.6666666666661</v>
      </c>
      <c r="D36" s="13">
        <f t="shared" si="12"/>
        <v>7049.9999999999991</v>
      </c>
      <c r="E36" s="13">
        <f t="shared" si="13"/>
        <v>5040</v>
      </c>
      <c r="G36" s="13">
        <f t="shared" si="14"/>
        <v>5.4333333333333334E-3</v>
      </c>
      <c r="H36" s="13">
        <f t="shared" si="15"/>
        <v>4.0249999999999999E-3</v>
      </c>
      <c r="I36" s="13">
        <f t="shared" si="16"/>
        <v>3.0200000000000001E-3</v>
      </c>
    </row>
    <row r="37" spans="1:21" ht="15.75" customHeight="1" x14ac:dyDescent="0.2">
      <c r="C37" s="12">
        <f t="shared" si="11"/>
        <v>10740</v>
      </c>
      <c r="D37" s="13">
        <f t="shared" si="12"/>
        <v>7673.3333333333339</v>
      </c>
      <c r="E37" s="13">
        <f t="shared" si="13"/>
        <v>5483.333333333333</v>
      </c>
      <c r="G37" s="13">
        <f t="shared" si="14"/>
        <v>5.8700000000000011E-3</v>
      </c>
      <c r="H37" s="13">
        <f t="shared" si="15"/>
        <v>4.3366666666666666E-3</v>
      </c>
      <c r="I37" s="13">
        <f t="shared" si="16"/>
        <v>3.2416666666666666E-3</v>
      </c>
    </row>
    <row r="38" spans="1:21" ht="15.75" customHeight="1" x14ac:dyDescent="0.2">
      <c r="C38" s="12">
        <f t="shared" si="11"/>
        <v>11606.666666666666</v>
      </c>
      <c r="D38" s="13">
        <f t="shared" si="12"/>
        <v>8286.6666666666661</v>
      </c>
      <c r="E38" s="13">
        <f t="shared" si="13"/>
        <v>5929.9999999999991</v>
      </c>
      <c r="G38" s="13">
        <f t="shared" si="14"/>
        <v>6.3033333333333335E-3</v>
      </c>
      <c r="H38" s="13">
        <f t="shared" si="15"/>
        <v>4.6433333333333335E-3</v>
      </c>
      <c r="I38" s="13">
        <f t="shared" si="16"/>
        <v>3.4649999999999998E-3</v>
      </c>
    </row>
    <row r="39" spans="1:21" ht="15.75" customHeight="1" x14ac:dyDescent="0.2">
      <c r="C39" s="12">
        <f t="shared" si="11"/>
        <v>12476.666666666666</v>
      </c>
      <c r="D39" s="13">
        <f t="shared" si="12"/>
        <v>8910</v>
      </c>
      <c r="E39" s="13">
        <f t="shared" si="13"/>
        <v>6370</v>
      </c>
      <c r="G39" s="13">
        <f t="shared" si="14"/>
        <v>6.7383333333333332E-3</v>
      </c>
      <c r="H39" s="13">
        <f t="shared" si="15"/>
        <v>4.9550000000000002E-3</v>
      </c>
      <c r="I39" s="13">
        <f t="shared" si="16"/>
        <v>3.6849999999999999E-3</v>
      </c>
    </row>
    <row r="40" spans="1:21" ht="15.75" customHeight="1" x14ac:dyDescent="0.2">
      <c r="C40" s="12">
        <f t="shared" si="11"/>
        <v>13340</v>
      </c>
      <c r="D40" s="13">
        <f t="shared" si="12"/>
        <v>9530</v>
      </c>
      <c r="E40" s="13">
        <f t="shared" si="13"/>
        <v>6813.333333333333</v>
      </c>
      <c r="G40" s="13">
        <f t="shared" si="14"/>
        <v>7.170000000000001E-3</v>
      </c>
      <c r="H40" s="13">
        <f t="shared" si="15"/>
        <v>5.2649999999999997E-3</v>
      </c>
      <c r="I40" s="13">
        <f t="shared" si="16"/>
        <v>3.9066666666666668E-3</v>
      </c>
    </row>
    <row r="41" spans="1:21" ht="15.75" customHeight="1" x14ac:dyDescent="0.2">
      <c r="C41" s="12">
        <f t="shared" si="11"/>
        <v>14199.999999999998</v>
      </c>
      <c r="D41" s="13">
        <f t="shared" si="12"/>
        <v>10140</v>
      </c>
      <c r="E41" s="13">
        <f t="shared" si="13"/>
        <v>7253.3333333333339</v>
      </c>
      <c r="G41" s="13">
        <f t="shared" si="14"/>
        <v>7.6E-3</v>
      </c>
      <c r="H41" s="13">
        <f t="shared" si="15"/>
        <v>5.5700000000000003E-3</v>
      </c>
      <c r="I41" s="13">
        <f t="shared" si="16"/>
        <v>4.1266666666666674E-3</v>
      </c>
      <c r="R41" s="4"/>
      <c r="S41" s="4"/>
      <c r="T41" s="4"/>
    </row>
    <row r="42" spans="1:21" ht="15.75" customHeight="1" x14ac:dyDescent="0.2">
      <c r="C42" s="12">
        <f t="shared" si="11"/>
        <v>15069.999999999998</v>
      </c>
      <c r="D42" s="13">
        <f t="shared" si="12"/>
        <v>10766.666666666666</v>
      </c>
      <c r="E42" s="13">
        <f t="shared" si="13"/>
        <v>7700</v>
      </c>
      <c r="G42" s="13">
        <f t="shared" si="14"/>
        <v>8.0349999999999987E-3</v>
      </c>
      <c r="H42" s="13">
        <f t="shared" si="15"/>
        <v>5.8833333333333333E-3</v>
      </c>
      <c r="I42" s="13">
        <f t="shared" si="16"/>
        <v>4.3500000000000006E-3</v>
      </c>
      <c r="R42" s="4"/>
      <c r="S42" s="4"/>
      <c r="T42" s="4"/>
    </row>
    <row r="43" spans="1:21" ht="15.75" customHeight="1" x14ac:dyDescent="0.2">
      <c r="C43" s="12">
        <f t="shared" si="11"/>
        <v>15933.333333333332</v>
      </c>
      <c r="D43" s="13">
        <f t="shared" si="12"/>
        <v>11379.999999999998</v>
      </c>
      <c r="E43" s="13">
        <f t="shared" si="13"/>
        <v>8139.9999999999991</v>
      </c>
      <c r="G43" s="13">
        <f t="shared" si="14"/>
        <v>8.4666666666666657E-3</v>
      </c>
      <c r="H43" s="13">
        <f t="shared" si="15"/>
        <v>6.1900000000000002E-3</v>
      </c>
      <c r="I43" s="13">
        <f t="shared" si="16"/>
        <v>4.5699999999999994E-3</v>
      </c>
      <c r="U43" s="4"/>
    </row>
    <row r="44" spans="1:21" ht="15.75" customHeight="1" x14ac:dyDescent="0.2">
      <c r="C44" s="12">
        <f t="shared" si="11"/>
        <v>16806.666666666668</v>
      </c>
      <c r="D44" s="13">
        <f t="shared" si="12"/>
        <v>12006.666666666668</v>
      </c>
      <c r="E44" s="13">
        <f t="shared" si="13"/>
        <v>8580</v>
      </c>
      <c r="G44" s="13">
        <f t="shared" si="14"/>
        <v>8.9033333333333325E-3</v>
      </c>
      <c r="H44" s="13">
        <f t="shared" si="15"/>
        <v>6.5033333333333332E-3</v>
      </c>
      <c r="I44" s="13">
        <f t="shared" si="16"/>
        <v>4.79E-3</v>
      </c>
      <c r="R44" s="4"/>
      <c r="S44" s="4"/>
      <c r="T44" s="4"/>
      <c r="U44" s="4"/>
    </row>
    <row r="45" spans="1:21" ht="15.75" customHeight="1" x14ac:dyDescent="0.2">
      <c r="C45" s="12">
        <f t="shared" si="11"/>
        <v>17860</v>
      </c>
      <c r="D45" s="13">
        <f t="shared" si="12"/>
        <v>12749.999999999998</v>
      </c>
      <c r="E45" s="13">
        <f t="shared" si="13"/>
        <v>9130</v>
      </c>
      <c r="G45" s="13">
        <f t="shared" si="14"/>
        <v>9.4300000000000009E-3</v>
      </c>
      <c r="H45" s="13">
        <f t="shared" si="15"/>
        <v>6.8749999999999992E-3</v>
      </c>
      <c r="I45" s="13">
        <f t="shared" si="16"/>
        <v>5.0650000000000009E-3</v>
      </c>
      <c r="R45" s="4"/>
      <c r="S45" s="4"/>
      <c r="T45" s="4"/>
    </row>
    <row r="46" spans="1:21" ht="15.75" customHeight="1" x14ac:dyDescent="0.2">
      <c r="U46" s="4"/>
    </row>
    <row r="47" spans="1:21" ht="15.75" customHeight="1" x14ac:dyDescent="0.2">
      <c r="U47" s="4"/>
    </row>
    <row r="48" spans="1:21" ht="15.75" customHeight="1" x14ac:dyDescent="0.2">
      <c r="A48" s="12"/>
    </row>
    <row r="49" spans="1:1" ht="15.75" customHeight="1" x14ac:dyDescent="0.2">
      <c r="A49" s="12"/>
    </row>
    <row r="50" spans="1:1" ht="15.75" customHeight="1" x14ac:dyDescent="0.2">
      <c r="A50" s="12"/>
    </row>
    <row r="51" spans="1:1" ht="15.75" customHeight="1" x14ac:dyDescent="0.2">
      <c r="A51" s="12"/>
    </row>
    <row r="52" spans="1:1" ht="15.75" customHeight="1" x14ac:dyDescent="0.2"/>
    <row r="53" spans="1:1" ht="15.75" customHeight="1" x14ac:dyDescent="0.2"/>
    <row r="54" spans="1:1" ht="15.75" customHeight="1" x14ac:dyDescent="0.2"/>
    <row r="55" spans="1:1" ht="15.75" customHeight="1" x14ac:dyDescent="0.2"/>
    <row r="56" spans="1:1" ht="15.75" customHeight="1" x14ac:dyDescent="0.2"/>
    <row r="57" spans="1:1" ht="15.75" customHeight="1" x14ac:dyDescent="0.2"/>
    <row r="58" spans="1:1" ht="15.75" customHeight="1" x14ac:dyDescent="0.2"/>
    <row r="59" spans="1:1" ht="15.75" customHeight="1" x14ac:dyDescent="0.2"/>
    <row r="60" spans="1:1" ht="15.75" customHeight="1" x14ac:dyDescent="0.2"/>
    <row r="61" spans="1:1" ht="15.75" customHeight="1" x14ac:dyDescent="0.2"/>
    <row r="62" spans="1:1" ht="15.75" customHeight="1" x14ac:dyDescent="0.2"/>
    <row r="63" spans="1:1" ht="15.75" customHeight="1" x14ac:dyDescent="0.2"/>
    <row r="64" spans="1: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1:D1"/>
    <mergeCell ref="F1:H1"/>
    <mergeCell ref="J1:L1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tabSelected="1" workbookViewId="0">
      <selection activeCell="G3" sqref="G3"/>
    </sheetView>
  </sheetViews>
  <sheetFormatPr baseColWidth="10" defaultColWidth="12.5703125" defaultRowHeight="15" customHeight="1" x14ac:dyDescent="0.2"/>
  <cols>
    <col min="1" max="26" width="10.5703125" customWidth="1"/>
  </cols>
  <sheetData>
    <row r="1" spans="1:9" ht="12.75" customHeight="1" x14ac:dyDescent="0.2">
      <c r="A1" s="4" t="s">
        <v>0</v>
      </c>
      <c r="B1" s="4" t="s">
        <v>29</v>
      </c>
      <c r="C1" s="4" t="s">
        <v>30</v>
      </c>
      <c r="D1" s="14" t="s">
        <v>31</v>
      </c>
      <c r="E1" s="14" t="s">
        <v>32</v>
      </c>
      <c r="F1" s="14" t="s">
        <v>33</v>
      </c>
      <c r="G1" s="9" t="s">
        <v>34</v>
      </c>
      <c r="H1" s="9" t="s">
        <v>35</v>
      </c>
      <c r="I1" s="9" t="s">
        <v>36</v>
      </c>
    </row>
    <row r="2" spans="1:9" ht="12.75" customHeight="1" x14ac:dyDescent="0.2">
      <c r="A2" s="4">
        <f>datos!A2</f>
        <v>0</v>
      </c>
      <c r="B2" s="4">
        <f>AVERAGE(datos!O2:Q2)</f>
        <v>0</v>
      </c>
      <c r="C2" s="7">
        <f>AVERAGE(datos!V2:X2)</f>
        <v>2.0408163265306124E-3</v>
      </c>
      <c r="D2" s="15" t="e">
        <f>(area!$E$2*datos!E2)/(0.49*A2)</f>
        <v>#DIV/0!</v>
      </c>
      <c r="E2" s="23" t="e">
        <f>(area!$E$2*datos!I2)/(0.35*A2)</f>
        <v>#DIV/0!</v>
      </c>
      <c r="F2" s="16" t="e">
        <f>(area!$E$2*datos!M2)/(0.25*A2)</f>
        <v>#DIV/0!</v>
      </c>
      <c r="G2" s="16" t="e">
        <f>((A29*datos!G25)^2+(B29*area!$F$2)^2+(C29*datos!$K$28)^2+(D29*datos!$O$25)^2)^(1/2)</f>
        <v>#DIV/0!</v>
      </c>
    </row>
    <row r="3" spans="1:9" ht="12.75" customHeight="1" x14ac:dyDescent="0.2">
      <c r="A3" s="4">
        <f>datos!A3</f>
        <v>0.05</v>
      </c>
      <c r="B3" s="8">
        <f>AVERAGE(datos!O3:Q3)</f>
        <v>0.23775056689342403</v>
      </c>
      <c r="C3" s="7">
        <f>AVERAGE(datos!V3:X3)</f>
        <v>2.0745992615914476E-3</v>
      </c>
      <c r="D3" s="15">
        <f>(area!$E$2*datos!E3)/(0.49*A3)</f>
        <v>1.5652174993834788E-6</v>
      </c>
      <c r="E3" s="23">
        <f>(area!$E$2*datos!I3)/(0.35*A3)</f>
        <v>1.5545151575073528E-6</v>
      </c>
      <c r="F3" s="16">
        <f>(area!$E$2*datos!M3)/(0.25*A3)</f>
        <v>1.555763764059567E-6</v>
      </c>
      <c r="G3" s="16">
        <f>((A30*datos!G26)^2+(B30*area!$F$2)^2+(C30*datos!$K$28)^2+(D30*datos!$O$25)^2)^(1/2)</f>
        <v>3.7850856222947874E-7</v>
      </c>
    </row>
    <row r="4" spans="1:9" ht="12.75" customHeight="1" x14ac:dyDescent="0.2">
      <c r="A4" s="4">
        <f>datos!A4</f>
        <v>0.1</v>
      </c>
      <c r="B4" s="8">
        <f>AVERAGE(datos!O4:Q4)</f>
        <v>0.41990929705215413</v>
      </c>
      <c r="C4" s="7">
        <f>AVERAGE(datos!V4:X4)</f>
        <v>2.1437051456337621E-3</v>
      </c>
      <c r="D4" s="15">
        <f>(area!$E$2*datos!E4)/(0.49*A4)</f>
        <v>1.3756968619937411E-6</v>
      </c>
      <c r="E4" s="23">
        <f>(area!$E$2*datos!I4)/(0.35*A4)</f>
        <v>1.3765887238167519E-6</v>
      </c>
      <c r="F4" s="16">
        <f>(area!$E$2*datos!M4)/(0.25*A4)</f>
        <v>1.3765887238167517E-6</v>
      </c>
      <c r="G4" s="16">
        <f>((A31*datos!G27)^2+(B31*area!$F$2)^2+(C31*datos!$K$28)^2+(D31*datos!$O$25)^2)^(1/2)</f>
        <v>2.3203445084545251E-7</v>
      </c>
    </row>
    <row r="5" spans="1:9" ht="12.75" customHeight="1" x14ac:dyDescent="0.2">
      <c r="A5" s="4">
        <f>datos!A5</f>
        <v>0.15</v>
      </c>
      <c r="B5" s="8">
        <f>AVERAGE(datos!O5:Q5)</f>
        <v>0.6</v>
      </c>
      <c r="C5" s="7">
        <f>AVERAGE(datos!V5:X5)</f>
        <v>2.2448736944579639E-3</v>
      </c>
      <c r="D5" s="15">
        <f>(area!$E$2*datos!E5)/(0.49*A5)</f>
        <v>1.3110368798254779E-6</v>
      </c>
      <c r="E5" s="23">
        <f>(area!$E$2*datos!I5)/(0.35*A5)</f>
        <v>1.3110368798254779E-6</v>
      </c>
      <c r="F5" s="16">
        <f>(area!$E$2*datos!M5)/(0.25*A5)</f>
        <v>1.3110368798254779E-6</v>
      </c>
      <c r="G5" s="16">
        <f>((A32*datos!G28)^2+(B32*area!$F$2)^2+(C32*datos!$K$28)^2+(D32*datos!$O$25)^2)^(1/2)</f>
        <v>1.9832060991506227E-7</v>
      </c>
    </row>
    <row r="6" spans="1:9" ht="12.75" customHeight="1" x14ac:dyDescent="0.2">
      <c r="A6" s="4">
        <f>datos!A6</f>
        <v>0.2</v>
      </c>
      <c r="B6" s="8">
        <f>AVERAGE(datos!O6:Q6)</f>
        <v>0.77658049886621328</v>
      </c>
      <c r="C6" s="7">
        <f>AVERAGE(datos!V6:X6)</f>
        <v>2.3711937801826361E-3</v>
      </c>
      <c r="D6" s="15">
        <f>(area!$E$2*datos!E6)/(0.49*A6)</f>
        <v>1.2742475796262935E-6</v>
      </c>
      <c r="E6" s="23">
        <f>(area!$E$2*datos!I6)/(0.35*A6)</f>
        <v>1.2720179250687674E-6</v>
      </c>
      <c r="F6" s="16">
        <f>(area!$E$2*datos!M6)/(0.25*A6)</f>
        <v>1.2717057734307136E-6</v>
      </c>
      <c r="G6" s="16">
        <f>((A33*datos!G29)^2+(B33*area!$F$2)^2+(C33*datos!$K$28)^2+(D33*datos!$O$25)^2)^(1/2)</f>
        <v>1.843617799739131E-7</v>
      </c>
    </row>
    <row r="7" spans="1:9" ht="12.75" customHeight="1" x14ac:dyDescent="0.2">
      <c r="A7" s="4">
        <f>datos!A7</f>
        <v>0.25</v>
      </c>
      <c r="B7" s="8">
        <f>AVERAGE(datos!O7:Q7)</f>
        <v>0.95248072562358288</v>
      </c>
      <c r="C7" s="7">
        <f>AVERAGE(datos!V7:X7)</f>
        <v>2.5187691318454574E-3</v>
      </c>
      <c r="D7" s="15">
        <f>(area!$E$2*datos!E7)/(0.49*A7)</f>
        <v>1.2494984140377514E-6</v>
      </c>
      <c r="E7" s="23">
        <f>(area!$E$2*datos!I7)/(0.35*A7)</f>
        <v>1.2486065522147409E-6</v>
      </c>
      <c r="F7" s="16">
        <f>(area!$E$2*datos!M7)/(0.25*A7)</f>
        <v>1.248107109593855E-6</v>
      </c>
      <c r="G7" s="16">
        <f>((A34*datos!G30)^2+(B34*area!$F$2)^2+(C34*datos!$K$28)^2+(D34*datos!$O$25)^2)^(1/2)</f>
        <v>1.7683884209892857E-7</v>
      </c>
      <c r="H7" s="17"/>
    </row>
    <row r="8" spans="1:9" ht="12.75" customHeight="1" x14ac:dyDescent="0.2">
      <c r="A8" s="4">
        <f>datos!A8</f>
        <v>0.3</v>
      </c>
      <c r="B8" s="8">
        <f>AVERAGE(datos!O8:Q8)</f>
        <v>1.1300408163265308</v>
      </c>
      <c r="C8" s="7">
        <f>AVERAGE(datos!V8:X8)</f>
        <v>2.6858744145616988E-3</v>
      </c>
      <c r="D8" s="15">
        <f>(area!$E$2*datos!E8)/(0.49*A8)</f>
        <v>1.2344854066837409E-6</v>
      </c>
      <c r="E8" s="23">
        <f>(area!$E$2*datos!I8)/(0.35*A8)</f>
        <v>1.2340394757722354E-6</v>
      </c>
      <c r="F8" s="16">
        <f>(area!$E$2*datos!M8)/(0.25*A8)</f>
        <v>1.2352880823244505E-6</v>
      </c>
      <c r="G8" s="16">
        <f>((A35*datos!G31)^2+(B35*area!$F$2)^2+(C35*datos!$K$28)^2+(D35*datos!$O$25)^2)^(1/2)</f>
        <v>1.7255986916657634E-7</v>
      </c>
      <c r="H8" s="18"/>
    </row>
    <row r="9" spans="1:9" ht="12.75" customHeight="1" x14ac:dyDescent="0.2">
      <c r="A9" s="4">
        <f>datos!A9</f>
        <v>0.35</v>
      </c>
      <c r="B9" s="8">
        <f>AVERAGE(datos!O9:Q9)</f>
        <v>1.3073469387755103</v>
      </c>
      <c r="C9" s="7">
        <f>AVERAGE(datos!V9:X9)</f>
        <v>2.8681523264434089E-3</v>
      </c>
      <c r="D9" s="15">
        <f>(area!$E$2*datos!E9)/(0.49*A9)</f>
        <v>1.2237618300023048E-6</v>
      </c>
      <c r="E9" s="23">
        <f>(area!$E$2*datos!I9)/(0.35*A9)</f>
        <v>1.2254181448164672E-6</v>
      </c>
      <c r="F9" s="16">
        <f>(area!$E$2*datos!M9)/(0.25*A9)</f>
        <v>1.2236344211704462E-6</v>
      </c>
      <c r="G9" s="16">
        <f>((A36*datos!G32)^2+(B36*area!$F$2)^2+(C36*datos!$K$28)^2+(D36*datos!$O$25)^2)^(1/2)</f>
        <v>1.6975931353006819E-7</v>
      </c>
    </row>
    <row r="10" spans="1:9" ht="12.75" customHeight="1" x14ac:dyDescent="0.2">
      <c r="A10" s="4">
        <f>datos!A10</f>
        <v>0.4</v>
      </c>
      <c r="B10" s="8">
        <f>AVERAGE(datos!O10:Q10)</f>
        <v>1.4853605442176872</v>
      </c>
      <c r="C10" s="7">
        <f>AVERAGE(datos!V10:X10)</f>
        <v>3.0634017309687854E-3</v>
      </c>
      <c r="D10" s="15">
        <f>(area!$E$2*datos!E10)/(0.49*A10)</f>
        <v>1.2168339747699908E-6</v>
      </c>
      <c r="E10" s="23">
        <f>(area!$E$2*datos!I10)/(0.35*A10)</f>
        <v>1.2173913884093726E-6</v>
      </c>
      <c r="F10" s="16">
        <f>(area!$E$2*datos!M10)/(0.25*A10)</f>
        <v>1.2170792367713184E-6</v>
      </c>
      <c r="G10" s="16">
        <f>((A37*datos!G33)^2+(B37*area!$F$2)^2+(C37*datos!$K$28)^2+(D37*datos!$O$25)^2)^(1/2)</f>
        <v>1.6795230261352018E-7</v>
      </c>
    </row>
    <row r="11" spans="1:9" ht="12.75" customHeight="1" x14ac:dyDescent="0.2">
      <c r="A11" s="4">
        <f>datos!A11</f>
        <v>0.45</v>
      </c>
      <c r="B11" s="8">
        <f>AVERAGE(datos!O11:Q11)</f>
        <v>1.6620589569160999</v>
      </c>
      <c r="C11" s="7">
        <f>AVERAGE(datos!V11:X11)</f>
        <v>3.2669307866912598E-3</v>
      </c>
      <c r="D11" s="15">
        <f>(area!$E$2*datos!E11)/(0.49*A11)</f>
        <v>1.2099592065509512E-6</v>
      </c>
      <c r="E11" s="23">
        <f>(area!$E$2*datos!I11)/(0.35*A11)</f>
        <v>1.2097610150347268E-6</v>
      </c>
      <c r="F11" s="16">
        <f>(area!$E$2*datos!M11)/(0.25*A11)</f>
        <v>1.2119807600164416E-6</v>
      </c>
      <c r="G11" s="16">
        <f>((A38*datos!G34)^2+(B38*area!$F$2)^2+(C38*datos!$K$28)^2+(D38*datos!$O$25)^2)^(1/2)</f>
        <v>1.6642385395573568E-7</v>
      </c>
    </row>
    <row r="12" spans="1:9" ht="12.75" customHeight="1" x14ac:dyDescent="0.2">
      <c r="A12" s="4">
        <f>datos!A12</f>
        <v>0.5</v>
      </c>
      <c r="B12" s="8">
        <f>AVERAGE(datos!O12:Q12)</f>
        <v>1.8387301587301588</v>
      </c>
      <c r="C12" s="7">
        <f>AVERAGE(datos!V12:X12)</f>
        <v>3.479251230542942E-3</v>
      </c>
      <c r="D12" s="15">
        <f>(area!$E$2*datos!E12)/(0.49*A12)</f>
        <v>1.2049053228872248E-6</v>
      </c>
      <c r="E12" s="23">
        <f>(area!$E$2*datos!I12)/(0.35*A12)</f>
        <v>1.2049053228872252E-6</v>
      </c>
      <c r="F12" s="16">
        <f>(area!$E$2*datos!M12)/(0.25*A12)</f>
        <v>1.2061539294394397E-6</v>
      </c>
      <c r="G12" s="16">
        <f>((A39*datos!G35)^2+(B39*area!$F$2)^2+(C39*datos!$K$28)^2+(D39*datos!$O$25)^2)^(1/2)</f>
        <v>1.6531434108558867E-7</v>
      </c>
    </row>
    <row r="13" spans="1:9" ht="12.75" customHeight="1" x14ac:dyDescent="0.2">
      <c r="A13" s="4">
        <f>datos!A13</f>
        <v>0.55000000000000004</v>
      </c>
      <c r="B13" s="8">
        <f>AVERAGE(datos!O13:Q13)</f>
        <v>2.0146303854875285</v>
      </c>
      <c r="C13" s="7">
        <f>AVERAGE(datos!V13:X13)</f>
        <v>3.6972565372339252E-3</v>
      </c>
      <c r="D13" s="15">
        <f>(area!$E$2*datos!E13)/(0.49*A13)</f>
        <v>1.1999595436868936E-6</v>
      </c>
      <c r="E13" s="23">
        <f>(area!$E$2*datos!I13)/(0.35*A13)</f>
        <v>1.2003649354246258E-6</v>
      </c>
      <c r="F13" s="16">
        <f>(area!$E$2*datos!M13)/(0.25*A13)</f>
        <v>1.2013865226037107E-6</v>
      </c>
      <c r="G13" s="16">
        <f>((A40*datos!G36)^2+(B40*area!$F$2)^2+(C40*datos!$K$28)^2+(D40*datos!$O$25)^2)^(1/2)</f>
        <v>1.6432956944620517E-7</v>
      </c>
    </row>
    <row r="14" spans="1:9" ht="12.75" customHeight="1" x14ac:dyDescent="0.2">
      <c r="A14" s="4">
        <f>datos!A14</f>
        <v>0.6</v>
      </c>
      <c r="B14" s="8">
        <f>AVERAGE(datos!O14:Q14)</f>
        <v>2.1925170068027211</v>
      </c>
      <c r="C14" s="7">
        <f>AVERAGE(datos!V14:X14)</f>
        <v>3.9237931076321567E-3</v>
      </c>
      <c r="D14" s="15">
        <f>(area!$E$2*datos!E14)/(0.49*A14)</f>
        <v>1.1973244973916356E-6</v>
      </c>
      <c r="E14" s="23">
        <f>(area!$E$2*datos!I14)/(0.35*A14)</f>
        <v>1.1976217846659725E-6</v>
      </c>
      <c r="F14" s="16">
        <f>(area!$E$2*datos!M14)/(0.25*A14)</f>
        <v>1.198142037396062E-6</v>
      </c>
      <c r="G14" s="16">
        <f>((A41*datos!G37)^2+(B41*area!$F$2)^2+(C41*datos!$K$28)^2+(D41*datos!$O$25)^2)^(1/2)</f>
        <v>1.637357489389331E-7</v>
      </c>
    </row>
    <row r="15" spans="1:9" ht="12.75" customHeight="1" x14ac:dyDescent="0.2">
      <c r="A15" s="4">
        <f>datos!A15</f>
        <v>0.65</v>
      </c>
      <c r="B15" s="8">
        <f>AVERAGE(datos!O15:Q15)</f>
        <v>2.3694421768707485</v>
      </c>
      <c r="C15" s="7">
        <f>AVERAGE(datos!V15:X15)</f>
        <v>4.1535620066017638E-3</v>
      </c>
      <c r="D15" s="15">
        <f>(area!$E$2*datos!E15)/(0.49*A15)</f>
        <v>1.1944087952779473E-6</v>
      </c>
      <c r="E15" s="23">
        <f>(area!$E$2*datos!I15)/(0.35*A15)</f>
        <v>1.1938599572330177E-6</v>
      </c>
      <c r="F15" s="16">
        <f>(area!$E$2*datos!M15)/(0.25*A15)</f>
        <v>1.1960690303638591E-6</v>
      </c>
      <c r="G15" s="16">
        <f>((A42*datos!G38)^2+(B42*area!$F$2)^2+(C42*datos!$K$28)^2+(D42*datos!$O$25)^2)^(1/2)</f>
        <v>1.6315581856887239E-7</v>
      </c>
    </row>
    <row r="16" spans="1:9" ht="12.75" customHeight="1" x14ac:dyDescent="0.2">
      <c r="A16" s="4">
        <f>datos!A16</f>
        <v>0.7</v>
      </c>
      <c r="B16" s="8">
        <f>AVERAGE(datos!O16:Q16)</f>
        <v>2.5466575963718818</v>
      </c>
      <c r="C16" s="7">
        <f>AVERAGE(datos!V16:X16)</f>
        <v>4.3883737336965671E-3</v>
      </c>
      <c r="D16" s="15">
        <f>(area!$E$2*datos!E16)/(0.49*A16)</f>
        <v>1.1922281441172897E-6</v>
      </c>
      <c r="E16" s="23">
        <f>(area!$E$2*datos!I16)/(0.35*A16)</f>
        <v>1.1919733264535724E-6</v>
      </c>
      <c r="F16" s="16">
        <f>(area!$E$2*datos!M16)/(0.25*A16)</f>
        <v>1.193043560641185E-6</v>
      </c>
      <c r="G16" s="16">
        <f>((A43*datos!G39)^2+(B43*area!$F$2)^2+(C43*datos!$K$28)^2+(D43*datos!$O$25)^2)^(1/2)</f>
        <v>1.6271417350494914E-7</v>
      </c>
    </row>
    <row r="17" spans="1:7" ht="12.75" customHeight="1" x14ac:dyDescent="0.2">
      <c r="A17" s="4">
        <f>datos!A17</f>
        <v>0.75</v>
      </c>
      <c r="B17" s="8">
        <f>AVERAGE(datos!O17:Q17)</f>
        <v>2.7235464852607709</v>
      </c>
      <c r="C17" s="7">
        <f>AVERAGE(datos!V17:X17)</f>
        <v>4.6258123833485274E-3</v>
      </c>
      <c r="D17" s="15">
        <f>(area!$E$2*datos!E17)/(0.49*A17)</f>
        <v>1.189743671896046E-6</v>
      </c>
      <c r="E17" s="23">
        <f>(area!$E$2*datos!I17)/(0.35*A17)</f>
        <v>1.1899220442606481E-6</v>
      </c>
      <c r="F17" s="16">
        <f>(area!$E$2*datos!M17)/(0.25*A17)</f>
        <v>1.1910041699392343E-6</v>
      </c>
      <c r="G17" s="16">
        <f>((A44*datos!G40)^2+(B44*area!$F$2)^2+(C44*datos!$K$28)^2+(D44*datos!$O$25)^2)^(1/2)</f>
        <v>1.6225918486151541E-7</v>
      </c>
    </row>
    <row r="18" spans="1:7" ht="12.75" customHeight="1" x14ac:dyDescent="0.2">
      <c r="A18" s="4">
        <f>datos!A18</f>
        <v>0.8</v>
      </c>
      <c r="B18" s="8">
        <f>AVERAGE(datos!O18:Q18)</f>
        <v>2.8988117913832201</v>
      </c>
      <c r="C18" s="7">
        <f>AVERAGE(datos!V18:X18)</f>
        <v>4.864202308603168E-3</v>
      </c>
      <c r="D18" s="15">
        <f>(area!$E$2*datos!E18)/(0.49*A18)</f>
        <v>1.187291051882767E-6</v>
      </c>
      <c r="E18" s="23">
        <f>(area!$E$2*datos!I18)/(0.35*A18)</f>
        <v>1.1869566036991383E-6</v>
      </c>
      <c r="F18" s="16">
        <f>(area!$E$2*datos!M18)/(0.25*A18)</f>
        <v>1.1886734377084334E-6</v>
      </c>
      <c r="G18" s="16">
        <f>((A45*datos!G41)^2+(B45*area!$F$2)^2+(C45*datos!$K$28)^2+(D45*datos!$O$25)^2)^(1/2)</f>
        <v>1.6182989820494173E-7</v>
      </c>
    </row>
    <row r="19" spans="1:7" ht="12.75" customHeight="1" x14ac:dyDescent="0.2">
      <c r="A19" s="4">
        <f>datos!A19</f>
        <v>0.85</v>
      </c>
      <c r="B19" s="8">
        <f>AVERAGE(datos!O19:Q19)</f>
        <v>3.0772335600907028</v>
      </c>
      <c r="C19" s="7">
        <f>AVERAGE(datos!V19:X19)</f>
        <v>5.1093623216869862E-3</v>
      </c>
      <c r="D19" s="15">
        <f>(area!$E$2*datos!E19)/(0.49*A19)</f>
        <v>1.1859139123031184E-6</v>
      </c>
      <c r="E19" s="23">
        <f>(area!$E$2*datos!I19)/(0.35*A19)</f>
        <v>1.1861762246040039E-6</v>
      </c>
      <c r="F19" s="16">
        <f>(area!$E$2*datos!M19)/(0.25*A19)</f>
        <v>1.1876451734889624E-6</v>
      </c>
      <c r="G19" s="16">
        <f>((A46*datos!G42)^2+(B46*area!$F$2)^2+(C46*datos!$K$28)^2+(D46*datos!$O$25)^2)^(1/2)</f>
        <v>1.6156361055741488E-7</v>
      </c>
    </row>
    <row r="20" spans="1:7" ht="12.75" customHeight="1" x14ac:dyDescent="0.2">
      <c r="A20" s="4">
        <f>datos!A20</f>
        <v>0.9</v>
      </c>
      <c r="B20" s="8">
        <f>AVERAGE(datos!O20:Q20)</f>
        <v>3.2530430839002267</v>
      </c>
      <c r="C20" s="7">
        <f>AVERAGE(datos!V20:X20)</f>
        <v>5.3534486627524148E-3</v>
      </c>
      <c r="D20" s="15">
        <f>(area!$E$2*datos!E20)/(0.49*A20)</f>
        <v>1.184194309441758E-6</v>
      </c>
      <c r="E20" s="23">
        <f>(area!$E$2*datos!I20)/(0.35*A20)</f>
        <v>1.1840952136836459E-6</v>
      </c>
      <c r="F20" s="16">
        <f>(area!$E$2*datos!M20)/(0.25*A20)</f>
        <v>1.1857600224199322E-6</v>
      </c>
      <c r="G20" s="16">
        <f>((A47*datos!G43)^2+(B47*area!$F$2)^2+(C47*datos!$K$28)^2+(D47*datos!$O$25)^2)^(1/2)</f>
        <v>1.6126351314824266E-7</v>
      </c>
    </row>
    <row r="21" spans="1:7" ht="12.75" customHeight="1" x14ac:dyDescent="0.2">
      <c r="A21" s="4">
        <f>datos!A21</f>
        <v>0.95</v>
      </c>
      <c r="B21" s="8">
        <f>AVERAGE(datos!O21:Q21)</f>
        <v>3.4308027210884355</v>
      </c>
      <c r="C21" s="7">
        <f>AVERAGE(datos!V21:X21)</f>
        <v>5.6025332101843558E-3</v>
      </c>
      <c r="D21" s="15">
        <f>(area!$E$2*datos!E21)/(0.49*A21)</f>
        <v>1.1833598188471286E-6</v>
      </c>
      <c r="E21" s="23">
        <f>(area!$E$2*datos!I21)/(0.35*A21)</f>
        <v>1.1835475792309203E-6</v>
      </c>
      <c r="F21" s="16">
        <f>(area!$E$2*datos!M21)/(0.25*A21)</f>
        <v>1.1840733083055368E-6</v>
      </c>
      <c r="G21" s="16">
        <f>((A48*datos!G44)^2+(B48*area!$F$2)^2+(C48*datos!$K$28)^2+(D48*datos!$O$25)^2)^(1/2)</f>
        <v>1.6109413355264599E-7</v>
      </c>
    </row>
    <row r="22" spans="1:7" ht="12.75" customHeight="1" x14ac:dyDescent="0.2">
      <c r="A22" s="4">
        <f>datos!A22</f>
        <v>1</v>
      </c>
      <c r="B22" s="8">
        <f>AVERAGE(datos!O22:Q22)</f>
        <v>3.6465850340136057</v>
      </c>
      <c r="C22" s="7">
        <f>AVERAGE(datos!V22:X22)</f>
        <v>5.9060020655020279E-3</v>
      </c>
      <c r="D22" s="15">
        <f>(area!$E$2*datos!E22)/(0.49*A22)</f>
        <v>1.194648911922604E-6</v>
      </c>
      <c r="E22" s="23">
        <f>(area!$E$2*datos!I22)/(0.35*A22)</f>
        <v>1.1939800155553459E-6</v>
      </c>
      <c r="F22" s="16">
        <f>(area!$E$2*datos!M22)/(0.25*A22)</f>
        <v>1.1969766712806613E-6</v>
      </c>
      <c r="G22" s="16">
        <f>((A49*datos!G45)^2+(B49*area!$F$2)^2+(C49*datos!$K$28)^2+(D49*datos!$O$25)^2)^(1/2)</f>
        <v>1.6258272549146181E-7</v>
      </c>
    </row>
    <row r="23" spans="1:7" ht="12.75" customHeight="1" x14ac:dyDescent="0.2"/>
    <row r="24" spans="1:7" ht="12.75" customHeight="1" x14ac:dyDescent="0.2">
      <c r="A24" s="9" t="s">
        <v>37</v>
      </c>
      <c r="B24" s="9" t="s">
        <v>38</v>
      </c>
      <c r="C24" s="9" t="s">
        <v>39</v>
      </c>
    </row>
    <row r="25" spans="1:7" ht="12.75" customHeight="1" x14ac:dyDescent="0.2">
      <c r="A25" s="9">
        <v>0.49</v>
      </c>
      <c r="B25" s="9">
        <v>0.35</v>
      </c>
      <c r="C25" s="9">
        <v>0.25</v>
      </c>
    </row>
    <row r="26" spans="1:7" ht="12.75" customHeight="1" x14ac:dyDescent="0.2"/>
    <row r="27" spans="1:7" ht="12.75" customHeight="1" x14ac:dyDescent="0.2"/>
    <row r="28" spans="1:7" ht="12.75" customHeight="1" x14ac:dyDescent="0.2">
      <c r="A28" s="9" t="s">
        <v>40</v>
      </c>
      <c r="B28" s="9" t="s">
        <v>41</v>
      </c>
      <c r="C28" s="9" t="s">
        <v>42</v>
      </c>
      <c r="D28" s="9" t="s">
        <v>43</v>
      </c>
    </row>
    <row r="29" spans="1:7" ht="12.75" customHeight="1" x14ac:dyDescent="0.2">
      <c r="A29" s="13" t="e">
        <f>(PI()*(area!$D$2)^2)/($A$25*A2*4)</f>
        <v>#DIV/0!</v>
      </c>
      <c r="B29" s="13" t="e">
        <f>(datos!E2*PI()*area!$D$2)/($A$25*A2*2)</f>
        <v>#DIV/0!</v>
      </c>
      <c r="C29" s="13" t="e">
        <f>(-datos!E2*PI()*(area!$D$2)^2)/(($A$25)^2*A2*4)</f>
        <v>#DIV/0!</v>
      </c>
      <c r="D29" s="13" t="e">
        <f>(-datos!E2*PI()*(area!$D$2)^2)/((A2)^2*$A$25*4)</f>
        <v>#DIV/0!</v>
      </c>
      <c r="E29" s="16"/>
    </row>
    <row r="30" spans="1:7" ht="12.75" customHeight="1" x14ac:dyDescent="0.2">
      <c r="A30" s="16">
        <f>(PI()*(area!$D$2)^2)/($A$25*A3*4)</f>
        <v>1.3377927345157938E-5</v>
      </c>
      <c r="B30" s="16">
        <f>(datos!E3*PI()*area!$D$2)/($A$25*A3*2)</f>
        <v>4.8458746110943618E-3</v>
      </c>
      <c r="C30" s="16">
        <f>(-datos!E3*PI()*(area!$D$2)^2)/(($A$25)^2*A3*4)</f>
        <v>-3.1943214273132222E-6</v>
      </c>
      <c r="D30" s="16">
        <f>(-datos!E3*PI()*(area!$D$2)^2)/((A3)^2*$A$25*4)</f>
        <v>-3.1304349987669573E-5</v>
      </c>
      <c r="E30" s="16"/>
    </row>
    <row r="31" spans="1:7" ht="12.75" customHeight="1" x14ac:dyDescent="0.2">
      <c r="A31" s="16">
        <f>(PI()*(area!$D$2)^2)/($A$25*A4*4)</f>
        <v>6.6889636725789692E-6</v>
      </c>
      <c r="B31" s="16">
        <f>(datos!E4*PI()*area!$D$2)/($A$25*A4*2)</f>
        <v>4.2591234117453297E-3</v>
      </c>
      <c r="C31" s="16">
        <f>(-datos!E4*PI()*(area!$D$2)^2)/(($A$25)^2*A4*4)</f>
        <v>-2.8075446163137582E-6</v>
      </c>
      <c r="D31" s="16">
        <f>(-datos!E4*PI()*(area!$D$2)^2)/((A4)^2*$A$25*4)</f>
        <v>-1.3756968619937413E-5</v>
      </c>
      <c r="E31" s="16"/>
    </row>
    <row r="32" spans="1:7" ht="12.75" customHeight="1" x14ac:dyDescent="0.2">
      <c r="A32" s="16">
        <f>(PI()*(area!$D$2)^2)/($A$25*A5*4)</f>
        <v>4.4593091150526464E-6</v>
      </c>
      <c r="B32" s="16">
        <f>(datos!E5*PI()*area!$D$2)/($A$25*A5*2)</f>
        <v>4.0589377084380126E-3</v>
      </c>
      <c r="C32" s="16">
        <f>(-datos!E5*PI()*(area!$D$2)^2)/(($A$25)^2*A5*4)</f>
        <v>-2.6755854690315875E-6</v>
      </c>
      <c r="D32" s="16">
        <f>(-datos!E5*PI()*(area!$D$2)^2)/((A5)^2*$A$25*4)</f>
        <v>-8.7402458655031863E-6</v>
      </c>
      <c r="E32" s="16"/>
    </row>
    <row r="33" spans="1:5" ht="12.75" customHeight="1" x14ac:dyDescent="0.2">
      <c r="A33" s="16">
        <f>(PI()*(area!$D$2)^2)/($A$25*A6*4)</f>
        <v>3.3444818362894846E-6</v>
      </c>
      <c r="B33" s="16">
        <f>(datos!E6*PI()*area!$D$2)/($A$25*A6*2)</f>
        <v>3.9450389462114353E-3</v>
      </c>
      <c r="C33" s="16">
        <f>(-datos!E6*PI()*(area!$D$2)^2)/(($A$25)^2*A6*4)</f>
        <v>-2.6005052645434563E-6</v>
      </c>
      <c r="D33" s="16">
        <f>(-datos!E6*PI()*(area!$D$2)^2)/((A6)^2*$A$25*4)</f>
        <v>-6.3712378981314673E-6</v>
      </c>
      <c r="E33" s="16"/>
    </row>
    <row r="34" spans="1:5" ht="12.75" customHeight="1" x14ac:dyDescent="0.2">
      <c r="A34" s="16">
        <f>(PI()*(area!$D$2)^2)/($A$25*A7*4)</f>
        <v>2.6755854690315875E-6</v>
      </c>
      <c r="B34" s="16">
        <f>(datos!E7*PI()*area!$D$2)/($A$25*A7*2)</f>
        <v>3.8684161425317385E-3</v>
      </c>
      <c r="C34" s="16">
        <f>(-datos!E7*PI()*(area!$D$2)^2)/(($A$25)^2*A7*4)</f>
        <v>-2.5499967633423503E-6</v>
      </c>
      <c r="D34" s="16">
        <f>(-datos!E7*PI()*(area!$D$2)^2)/((A7)^2*$A$25*4)</f>
        <v>-4.9979936561510058E-6</v>
      </c>
      <c r="E34" s="16"/>
    </row>
    <row r="35" spans="1:5" ht="12.75" customHeight="1" x14ac:dyDescent="0.2">
      <c r="A35" s="16">
        <f>(PI()*(area!$D$2)^2)/($A$25*A8*4)</f>
        <v>2.2296545575263232E-6</v>
      </c>
      <c r="B35" s="16">
        <f>(datos!E8*PI()*area!$D$2)/($A$25*A8*2)</f>
        <v>3.8219362436029132E-3</v>
      </c>
      <c r="C35" s="16">
        <f>(-datos!E8*PI()*(area!$D$2)^2)/(($A$25)^2*A8*4)</f>
        <v>-2.519357972823961E-6</v>
      </c>
      <c r="D35" s="16">
        <f>(-datos!E8*PI()*(area!$D$2)^2)/((A8)^2*$A$25*4)</f>
        <v>-4.1149513556124694E-6</v>
      </c>
      <c r="E35" s="16"/>
    </row>
    <row r="36" spans="1:5" ht="12.75" customHeight="1" x14ac:dyDescent="0.2">
      <c r="A36" s="16">
        <f>(PI()*(area!$D$2)^2)/($A$25*A9*4)</f>
        <v>1.9111324778797057E-6</v>
      </c>
      <c r="B36" s="16">
        <f>(datos!E9*PI()*area!$D$2)/($A$25*A9*2)</f>
        <v>3.7887363157966102E-3</v>
      </c>
      <c r="C36" s="16">
        <f>(-datos!E9*PI()*(area!$D$2)^2)/(($A$25)^2*A9*4)</f>
        <v>-2.4974731224536839E-6</v>
      </c>
      <c r="D36" s="16">
        <f>(-datos!E9*PI()*(area!$D$2)^2)/((A9)^2*$A$25*4)</f>
        <v>-3.4964623714351575E-6</v>
      </c>
      <c r="E36" s="16"/>
    </row>
    <row r="37" spans="1:5" ht="12.75" customHeight="1" x14ac:dyDescent="0.2">
      <c r="A37" s="16">
        <f>(PI()*(area!$D$2)^2)/($A$25*A10*4)</f>
        <v>1.6722409181447423E-6</v>
      </c>
      <c r="B37" s="16">
        <f>(datos!E10*PI()*area!$D$2)/($A$25*A10*2)</f>
        <v>3.7672878475851113E-3</v>
      </c>
      <c r="C37" s="16">
        <f>(-datos!E10*PI()*(area!$D$2)^2)/(($A$25)^2*A10*4)</f>
        <v>-2.4833346423877362E-6</v>
      </c>
      <c r="D37" s="16">
        <f>(-datos!E10*PI()*(area!$D$2)^2)/((A10)^2*$A$25*4)</f>
        <v>-3.0420849369249765E-6</v>
      </c>
      <c r="E37" s="16"/>
    </row>
    <row r="38" spans="1:5" ht="12.75" customHeight="1" x14ac:dyDescent="0.2">
      <c r="A38" s="16">
        <f>(PI()*(area!$D$2)^2)/($A$25*A11*4)</f>
        <v>1.4864363716842154E-6</v>
      </c>
      <c r="B38" s="16">
        <f>(datos!E11*PI()*area!$D$2)/($A$25*A11*2)</f>
        <v>3.7460037354518617E-3</v>
      </c>
      <c r="C38" s="16">
        <f>(-datos!E11*PI()*(area!$D$2)^2)/(($A$25)^2*A11*4)</f>
        <v>-2.4693045031652072E-6</v>
      </c>
      <c r="D38" s="16">
        <f>(-datos!E11*PI()*(area!$D$2)^2)/((A11)^2*$A$25*4)</f>
        <v>-2.688798236779892E-6</v>
      </c>
      <c r="E38" s="16"/>
    </row>
    <row r="39" spans="1:5" ht="12.75" customHeight="1" x14ac:dyDescent="0.2">
      <c r="A39" s="16">
        <f>(PI()*(area!$D$2)^2)/($A$25*A12*4)</f>
        <v>1.3377927345157938E-6</v>
      </c>
      <c r="B39" s="16">
        <f>(datos!E12*PI()*area!$D$2)/($A$25*A12*2)</f>
        <v>3.7303570368025546E-3</v>
      </c>
      <c r="C39" s="16">
        <f>(-datos!E12*PI()*(area!$D$2)^2)/(($A$25)^2*A12*4)</f>
        <v>-2.4589904548718883E-6</v>
      </c>
      <c r="D39" s="16">
        <f>(-datos!E12*PI()*(area!$D$2)^2)/((A12)^2*$A$25*4)</f>
        <v>-2.40981064577445E-6</v>
      </c>
      <c r="E39" s="16"/>
    </row>
    <row r="40" spans="1:5" ht="12.75" customHeight="1" x14ac:dyDescent="0.2">
      <c r="A40" s="16">
        <f>(PI()*(area!$D$2)^2)/($A$25*A13*4)</f>
        <v>1.2161752131961761E-6</v>
      </c>
      <c r="B40" s="16">
        <f>(datos!E13*PI()*area!$D$2)/($A$25*A13*2)</f>
        <v>3.7150450268944083E-3</v>
      </c>
      <c r="C40" s="16">
        <f>(-datos!E13*PI()*(area!$D$2)^2)/(($A$25)^2*A13*4)</f>
        <v>-2.4488970279324366E-6</v>
      </c>
      <c r="D40" s="16">
        <f>(-datos!E13*PI()*(area!$D$2)^2)/((A13)^2*$A$25*4)</f>
        <v>-2.1817446248852615E-6</v>
      </c>
      <c r="E40" s="16"/>
    </row>
    <row r="41" spans="1:5" ht="12.75" customHeight="1" x14ac:dyDescent="0.2">
      <c r="A41" s="16">
        <f>(PI()*(area!$D$2)^2)/($A$25*A14*4)</f>
        <v>1.1148272787631616E-6</v>
      </c>
      <c r="B41" s="16">
        <f>(datos!E14*PI()*area!$D$2)/($A$25*A14*2)</f>
        <v>3.7068869888285936E-3</v>
      </c>
      <c r="C41" s="16">
        <f>(-datos!E14*PI()*(area!$D$2)^2)/(($A$25)^2*A14*4)</f>
        <v>-2.4435193824319095E-6</v>
      </c>
      <c r="D41" s="16">
        <f>(-datos!E14*PI()*(area!$D$2)^2)/((A14)^2*$A$25*4)</f>
        <v>-1.9955408289860595E-6</v>
      </c>
      <c r="E41" s="16"/>
    </row>
    <row r="42" spans="1:5" ht="12.75" customHeight="1" x14ac:dyDescent="0.2">
      <c r="A42" s="16">
        <f>(PI()*(area!$D$2)^2)/($A$25*A15*4)</f>
        <v>1.0290713342429183E-6</v>
      </c>
      <c r="B42" s="16">
        <f>(datos!E15*PI()*area!$D$2)/($A$25*A15*2)</f>
        <v>3.6978600473001463E-3</v>
      </c>
      <c r="C42" s="16">
        <f>(-datos!E15*PI()*(area!$D$2)^2)/(($A$25)^2*A15*4)</f>
        <v>-2.4375689699549951E-6</v>
      </c>
      <c r="D42" s="16">
        <f>(-datos!E15*PI()*(area!$D$2)^2)/((A15)^2*$A$25*4)</f>
        <v>-1.8375519927353035E-6</v>
      </c>
      <c r="E42" s="16"/>
    </row>
    <row r="43" spans="1:5" ht="12.75" customHeight="1" x14ac:dyDescent="0.2">
      <c r="A43" s="16">
        <f>(PI()*(area!$D$2)^2)/($A$25*A16*4)</f>
        <v>9.5556623893985287E-7</v>
      </c>
      <c r="B43" s="16">
        <f>(datos!E16*PI()*area!$D$2)/($A$25*A16*2)</f>
        <v>3.6911088053166864E-3</v>
      </c>
      <c r="C43" s="16">
        <f>(-datos!E16*PI()*(area!$D$2)^2)/(($A$25)^2*A16*4)</f>
        <v>-2.4331186614638567E-6</v>
      </c>
      <c r="D43" s="16">
        <f>(-datos!E16*PI()*(area!$D$2)^2)/((A16)^2*$A$25*4)</f>
        <v>-1.7031830630246998E-6</v>
      </c>
      <c r="E43" s="16"/>
    </row>
    <row r="44" spans="1:5" ht="12.75" customHeight="1" x14ac:dyDescent="0.2">
      <c r="A44" s="16">
        <f>(PI()*(area!$D$2)^2)/($A$25*A17*4)</f>
        <v>8.9186182301052924E-7</v>
      </c>
      <c r="B44" s="16">
        <f>(datos!E17*PI()*area!$D$2)/($A$25*A17*2)</f>
        <v>3.6834169408546322E-3</v>
      </c>
      <c r="C44" s="16">
        <f>(-datos!E17*PI()*(area!$D$2)^2)/(($A$25)^2*A17*4)</f>
        <v>-2.4280483099919312E-6</v>
      </c>
      <c r="D44" s="16">
        <f>(-datos!E17*PI()*(area!$D$2)^2)/((A17)^2*$A$25*4)</f>
        <v>-1.586324895861395E-6</v>
      </c>
      <c r="E44" s="16"/>
    </row>
    <row r="45" spans="1:5" ht="12.75" customHeight="1" x14ac:dyDescent="0.2">
      <c r="A45" s="16">
        <f>(PI()*(area!$D$2)^2)/($A$25*A18*4)</f>
        <v>8.3612045907237115E-7</v>
      </c>
      <c r="B45" s="16">
        <f>(datos!E18*PI()*area!$D$2)/($A$25*A18*2)</f>
        <v>3.6758236900395259E-3</v>
      </c>
      <c r="C45" s="16">
        <f>(-datos!E18*PI()*(area!$D$2)^2)/(($A$25)^2*A18*4)</f>
        <v>-2.4230429630260552E-6</v>
      </c>
      <c r="D45" s="16">
        <f>(-datos!E18*PI()*(area!$D$2)^2)/((A18)^2*$A$25*4)</f>
        <v>-1.4841138148534586E-6</v>
      </c>
      <c r="E45" s="16"/>
    </row>
    <row r="46" spans="1:5" ht="12.75" customHeight="1" x14ac:dyDescent="0.2">
      <c r="A46" s="16">
        <f>(PI()*(area!$D$2)^2)/($A$25*A19*4)</f>
        <v>7.8693690265634938E-7</v>
      </c>
      <c r="B46" s="16">
        <f>(datos!E19*PI()*area!$D$2)/($A$25*A19*2)</f>
        <v>3.671560100009655E-3</v>
      </c>
      <c r="C46" s="16">
        <f>(-datos!E19*PI()*(area!$D$2)^2)/(($A$25)^2*A19*4)</f>
        <v>-2.4202324740879965E-6</v>
      </c>
      <c r="D46" s="16">
        <f>(-datos!E19*PI()*(area!$D$2)^2)/((A19)^2*$A$25*4)</f>
        <v>-1.3951928380036686E-6</v>
      </c>
      <c r="E46" s="16"/>
    </row>
    <row r="47" spans="1:5" ht="12.75" customHeight="1" x14ac:dyDescent="0.2">
      <c r="A47" s="16">
        <f>(PI()*(area!$D$2)^2)/($A$25*A20*4)</f>
        <v>7.432181858421077E-7</v>
      </c>
      <c r="B47" s="16">
        <f>(datos!E20*PI()*area!$D$2)/($A$25*A20*2)</f>
        <v>3.6662362521416663E-3</v>
      </c>
      <c r="C47" s="16">
        <f>(-datos!E20*PI()*(area!$D$2)^2)/(($A$25)^2*A20*4)</f>
        <v>-2.4167230804933844E-6</v>
      </c>
      <c r="D47" s="16">
        <f>(-datos!E20*PI()*(area!$D$2)^2)/((A20)^2*$A$25*4)</f>
        <v>-1.315771454935287E-6</v>
      </c>
      <c r="E47" s="16"/>
    </row>
    <row r="48" spans="1:5" ht="12.75" customHeight="1" x14ac:dyDescent="0.2">
      <c r="A48" s="16">
        <f>(PI()*(area!$D$2)^2)/($A$25*A21*4)</f>
        <v>7.0410143921883889E-7</v>
      </c>
      <c r="B48" s="16">
        <f>(datos!E21*PI()*area!$D$2)/($A$25*A21*2)</f>
        <v>3.6636526899291909E-3</v>
      </c>
      <c r="C48" s="16">
        <f>(-datos!E21*PI()*(area!$D$2)^2)/(($A$25)^2*A21*4)</f>
        <v>-2.415020038463528E-6</v>
      </c>
      <c r="D48" s="16">
        <f>(-datos!E21*PI()*(area!$D$2)^2)/((A21)^2*$A$25*4)</f>
        <v>-1.2456419145759248E-6</v>
      </c>
      <c r="E48" s="16"/>
    </row>
    <row r="49" spans="1:5" ht="12.75" customHeight="1" x14ac:dyDescent="0.2">
      <c r="A49" s="16">
        <f>(PI()*(area!$D$2)^2)/($A$25*A22*4)</f>
        <v>6.6889636725789688E-7</v>
      </c>
      <c r="B49" s="16">
        <f>(datos!E22*PI()*area!$D$2)/($A$25*A22*2)</f>
        <v>3.6986034424848421E-3</v>
      </c>
      <c r="C49" s="16">
        <f>(-datos!E22*PI()*(area!$D$2)^2)/(($A$25)^2*A22*4)</f>
        <v>-2.4380590039236819E-6</v>
      </c>
      <c r="D49" s="16">
        <f>(-datos!E22*PI()*(area!$D$2)^2)/((A22)^2*$A$25*4)</f>
        <v>-1.194648911922604E-6</v>
      </c>
      <c r="E49" s="16"/>
    </row>
    <row r="50" spans="1:5" ht="12.75" customHeight="1" x14ac:dyDescent="0.2"/>
    <row r="51" spans="1:5" ht="12.75" customHeight="1" x14ac:dyDescent="0.2"/>
    <row r="52" spans="1:5" ht="12.75" customHeight="1" x14ac:dyDescent="0.2"/>
    <row r="53" spans="1:5" ht="12.75" customHeight="1" x14ac:dyDescent="0.2"/>
    <row r="54" spans="1:5" ht="12.75" customHeight="1" x14ac:dyDescent="0.2"/>
    <row r="55" spans="1:5" ht="12.75" customHeight="1" x14ac:dyDescent="0.2"/>
    <row r="56" spans="1:5" ht="12.75" customHeight="1" x14ac:dyDescent="0.2"/>
    <row r="57" spans="1:5" ht="12.75" customHeight="1" x14ac:dyDescent="0.2"/>
    <row r="58" spans="1:5" ht="12.75" customHeight="1" x14ac:dyDescent="0.2"/>
    <row r="59" spans="1:5" ht="12.75" customHeight="1" x14ac:dyDescent="0.2"/>
    <row r="60" spans="1:5" ht="12.75" customHeight="1" x14ac:dyDescent="0.2"/>
    <row r="61" spans="1:5" ht="12.75" customHeight="1" x14ac:dyDescent="0.2"/>
    <row r="62" spans="1:5" ht="12.75" customHeight="1" x14ac:dyDescent="0.2"/>
    <row r="63" spans="1:5" ht="12.75" customHeight="1" x14ac:dyDescent="0.2"/>
    <row r="64" spans="1:5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/>
  </sheetViews>
  <sheetFormatPr baseColWidth="10" defaultColWidth="12.5703125" defaultRowHeight="15" customHeight="1" x14ac:dyDescent="0.2"/>
  <cols>
    <col min="1" max="6" width="12.5703125" customWidth="1"/>
  </cols>
  <sheetData>
    <row r="1" spans="1:6" ht="15.75" customHeight="1" x14ac:dyDescent="0.2">
      <c r="A1" s="19" t="s">
        <v>44</v>
      </c>
      <c r="B1" s="9" t="s">
        <v>45</v>
      </c>
      <c r="C1" s="19" t="s">
        <v>44</v>
      </c>
      <c r="D1" s="19" t="s">
        <v>46</v>
      </c>
      <c r="E1" s="19" t="s">
        <v>47</v>
      </c>
      <c r="F1" s="9" t="s">
        <v>48</v>
      </c>
    </row>
    <row r="2" spans="1:6" ht="15.75" customHeight="1" x14ac:dyDescent="0.2">
      <c r="A2" s="4">
        <f>0.645</f>
        <v>0.64500000000000002</v>
      </c>
      <c r="B2" s="9">
        <v>0.01</v>
      </c>
      <c r="C2" s="4">
        <f>AVERAGE(A2:A6)</f>
        <v>0.64600000000000002</v>
      </c>
      <c r="D2" s="4">
        <f>C2/1000</f>
        <v>6.4599999999999998E-4</v>
      </c>
      <c r="E2" s="15">
        <f>PI()*(D2/2)^2</f>
        <v>3.2775921995636949E-7</v>
      </c>
      <c r="F2" s="13">
        <f>B2/1000</f>
        <v>1.0000000000000001E-5</v>
      </c>
    </row>
    <row r="3" spans="1:6" ht="15.75" customHeight="1" x14ac:dyDescent="0.2">
      <c r="A3" s="4">
        <v>0.64500000000000002</v>
      </c>
    </row>
    <row r="4" spans="1:6" ht="15.75" customHeight="1" x14ac:dyDescent="0.2">
      <c r="A4" s="4">
        <v>0.65</v>
      </c>
    </row>
    <row r="5" spans="1:6" ht="15.75" customHeight="1" x14ac:dyDescent="0.2">
      <c r="A5" s="4">
        <v>0.65</v>
      </c>
    </row>
    <row r="6" spans="1:6" ht="15.75" customHeight="1" x14ac:dyDescent="0.2">
      <c r="A6" s="4">
        <v>0.64</v>
      </c>
    </row>
    <row r="7" spans="1:6" ht="15.75" customHeight="1" x14ac:dyDescent="0.2"/>
    <row r="8" spans="1:6" ht="15.75" customHeight="1" x14ac:dyDescent="0.2">
      <c r="A8" s="9" t="s">
        <v>49</v>
      </c>
    </row>
    <row r="9" spans="1:6" ht="15.75" customHeight="1" x14ac:dyDescent="0.2">
      <c r="A9" s="9">
        <v>0.01</v>
      </c>
      <c r="B9" s="9" t="s">
        <v>50</v>
      </c>
    </row>
    <row r="10" spans="1:6" ht="15.75" customHeight="1" x14ac:dyDescent="0.2"/>
    <row r="11" spans="1:6" ht="15.75" customHeight="1" x14ac:dyDescent="0.2"/>
    <row r="12" spans="1:6" ht="15.75" customHeight="1" x14ac:dyDescent="0.2"/>
    <row r="13" spans="1:6" ht="15.75" customHeight="1" x14ac:dyDescent="0.2"/>
    <row r="14" spans="1:6" ht="15.75" customHeight="1" x14ac:dyDescent="0.2"/>
    <row r="15" spans="1:6" ht="15.75" customHeight="1" x14ac:dyDescent="0.2"/>
    <row r="16" spans="1: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1000"/>
  <sheetViews>
    <sheetView workbookViewId="0"/>
  </sheetViews>
  <sheetFormatPr baseColWidth="10" defaultColWidth="12.5703125" defaultRowHeight="15" customHeight="1" x14ac:dyDescent="0.2"/>
  <cols>
    <col min="1" max="11" width="10.5703125" customWidth="1"/>
    <col min="12" max="12" width="13.5703125" customWidth="1"/>
    <col min="13" max="26" width="10.5703125" customWidth="1"/>
  </cols>
  <sheetData>
    <row r="1" spans="2:12" ht="12.75" customHeight="1" x14ac:dyDescent="0.2"/>
    <row r="2" spans="2:12" ht="12.75" customHeight="1" x14ac:dyDescent="0.2">
      <c r="L2" s="20"/>
    </row>
    <row r="3" spans="2:12" ht="12.75" customHeight="1" x14ac:dyDescent="0.2">
      <c r="B3" s="19"/>
      <c r="C3" s="19"/>
      <c r="D3" s="4"/>
      <c r="E3" s="4"/>
    </row>
    <row r="4" spans="2:12" ht="12.75" customHeight="1" x14ac:dyDescent="0.2">
      <c r="B4" s="21"/>
      <c r="C4" s="4"/>
      <c r="D4" s="4"/>
      <c r="E4" s="4"/>
    </row>
    <row r="5" spans="2:12" ht="12.75" customHeight="1" x14ac:dyDescent="0.2">
      <c r="D5" s="4"/>
      <c r="E5" s="4"/>
    </row>
    <row r="6" spans="2:12" ht="12.75" customHeight="1" x14ac:dyDescent="0.2"/>
    <row r="7" spans="2:12" ht="12.75" customHeight="1" x14ac:dyDescent="0.2"/>
    <row r="8" spans="2:12" ht="12.75" customHeight="1" x14ac:dyDescent="0.2"/>
    <row r="9" spans="2:12" ht="12.75" customHeight="1" x14ac:dyDescent="0.2"/>
    <row r="10" spans="2:12" ht="12.75" customHeight="1" x14ac:dyDescent="0.2"/>
    <row r="11" spans="2:12" ht="12.75" customHeight="1" x14ac:dyDescent="0.2"/>
    <row r="12" spans="2:12" ht="12.75" customHeight="1" x14ac:dyDescent="0.2"/>
    <row r="13" spans="2:12" ht="12.75" customHeight="1" x14ac:dyDescent="0.2">
      <c r="B13" s="22"/>
      <c r="C13" s="17"/>
    </row>
    <row r="14" spans="2:12" ht="12.75" customHeight="1" x14ac:dyDescent="0.2">
      <c r="B14" s="22"/>
      <c r="C14" s="18"/>
    </row>
    <row r="15" spans="2:12" ht="12.75" customHeight="1" x14ac:dyDescent="0.2"/>
    <row r="16" spans="2:12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analisisAnalitico</vt:lpstr>
      <vt:lpstr>area</vt:lpstr>
      <vt:lpstr>analisisGrafico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Exequiel Solich</dc:creator>
  <cp:lastModifiedBy>Ivan Exequiel Solich</cp:lastModifiedBy>
  <dcterms:created xsi:type="dcterms:W3CDTF">2024-05-27T19:19:32Z</dcterms:created>
  <dcterms:modified xsi:type="dcterms:W3CDTF">2024-05-31T19:33:01Z</dcterms:modified>
</cp:coreProperties>
</file>