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Facultad\Laboratorios\EyM\prog\lab3\"/>
    </mc:Choice>
  </mc:AlternateContent>
  <xr:revisionPtr revIDLastSave="0" documentId="13_ncr:1_{0FB8FD36-4D01-48FF-B56C-70A47FF31B4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os" sheetId="1" r:id="rId1"/>
    <sheet name="analisisGrafico" sheetId="3" r:id="rId2"/>
    <sheet name="analisisAnalitico" sheetId="4" r:id="rId3"/>
    <sheet name="area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4" l="1" a="1"/>
  <c r="F3" i="4" s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C3" i="4"/>
  <c r="D3" i="4"/>
  <c r="B6" i="4"/>
  <c r="B4" i="4"/>
  <c r="B5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3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E12" i="1"/>
  <c r="E11" i="1"/>
  <c r="A2" i="2"/>
  <c r="B2" i="2" l="1"/>
  <c r="C2" i="2" s="1"/>
  <c r="M22" i="1"/>
  <c r="X22" i="1" s="1"/>
  <c r="I22" i="1"/>
  <c r="W22" i="1" s="1"/>
  <c r="E22" i="1"/>
  <c r="O22" i="1" s="1"/>
  <c r="M21" i="1"/>
  <c r="X21" i="1" s="1"/>
  <c r="I21" i="1"/>
  <c r="W21" i="1" s="1"/>
  <c r="E21" i="1"/>
  <c r="V21" i="1" s="1"/>
  <c r="W20" i="1"/>
  <c r="V20" i="1"/>
  <c r="P20" i="1"/>
  <c r="O20" i="1"/>
  <c r="M20" i="1"/>
  <c r="X20" i="1" s="1"/>
  <c r="I20" i="1"/>
  <c r="E20" i="1"/>
  <c r="M19" i="1"/>
  <c r="X19" i="1" s="1"/>
  <c r="I19" i="1"/>
  <c r="P19" i="1" s="1"/>
  <c r="E19" i="1"/>
  <c r="O19" i="1" s="1"/>
  <c r="M18" i="1"/>
  <c r="X18" i="1" s="1"/>
  <c r="I18" i="1"/>
  <c r="P18" i="1" s="1"/>
  <c r="E18" i="1"/>
  <c r="O18" i="1" s="1"/>
  <c r="X17" i="1"/>
  <c r="W17" i="1"/>
  <c r="Q17" i="1"/>
  <c r="M17" i="1"/>
  <c r="I17" i="1"/>
  <c r="P17" i="1" s="1"/>
  <c r="E17" i="1"/>
  <c r="O17" i="1" s="1"/>
  <c r="M16" i="1"/>
  <c r="Q16" i="1" s="1"/>
  <c r="I16" i="1"/>
  <c r="W16" i="1" s="1"/>
  <c r="E16" i="1"/>
  <c r="V16" i="1" s="1"/>
  <c r="V15" i="1"/>
  <c r="O15" i="1"/>
  <c r="M15" i="1"/>
  <c r="X15" i="1" s="1"/>
  <c r="I15" i="1"/>
  <c r="P15" i="1" s="1"/>
  <c r="E15" i="1"/>
  <c r="M14" i="1"/>
  <c r="X14" i="1" s="1"/>
  <c r="I14" i="1"/>
  <c r="P14" i="1" s="1"/>
  <c r="E14" i="1"/>
  <c r="V14" i="1" s="1"/>
  <c r="M13" i="1"/>
  <c r="Q13" i="1" s="1"/>
  <c r="I13" i="1"/>
  <c r="W13" i="1" s="1"/>
  <c r="E13" i="1"/>
  <c r="O13" i="1" s="1"/>
  <c r="W12" i="1"/>
  <c r="V12" i="1"/>
  <c r="M12" i="1"/>
  <c r="Q12" i="1" s="1"/>
  <c r="I12" i="1"/>
  <c r="P12" i="1" s="1"/>
  <c r="O12" i="1"/>
  <c r="M11" i="1"/>
  <c r="Q11" i="1" s="1"/>
  <c r="I11" i="1"/>
  <c r="W11" i="1" s="1"/>
  <c r="V11" i="1"/>
  <c r="M10" i="1"/>
  <c r="Q10" i="1" s="1"/>
  <c r="I10" i="1"/>
  <c r="P10" i="1" s="1"/>
  <c r="E10" i="1"/>
  <c r="V10" i="1" s="1"/>
  <c r="X9" i="1"/>
  <c r="W9" i="1"/>
  <c r="M9" i="1"/>
  <c r="Q9" i="1" s="1"/>
  <c r="I9" i="1"/>
  <c r="P9" i="1" s="1"/>
  <c r="E9" i="1"/>
  <c r="V9" i="1" s="1"/>
  <c r="M8" i="1"/>
  <c r="X8" i="1" s="1"/>
  <c r="I8" i="1"/>
  <c r="W8" i="1" s="1"/>
  <c r="E8" i="1"/>
  <c r="V8" i="1" s="1"/>
  <c r="M7" i="1"/>
  <c r="Q7" i="1" s="1"/>
  <c r="I7" i="1"/>
  <c r="W7" i="1" s="1"/>
  <c r="E7" i="1"/>
  <c r="O7" i="1" s="1"/>
  <c r="M6" i="1"/>
  <c r="X6" i="1" s="1"/>
  <c r="I6" i="1"/>
  <c r="W6" i="1" s="1"/>
  <c r="E6" i="1"/>
  <c r="O6" i="1" s="1"/>
  <c r="M5" i="1"/>
  <c r="X5" i="1" s="1"/>
  <c r="I5" i="1"/>
  <c r="W5" i="1" s="1"/>
  <c r="E5" i="1"/>
  <c r="V5" i="1" s="1"/>
  <c r="O4" i="1"/>
  <c r="M4" i="1"/>
  <c r="X4" i="1" s="1"/>
  <c r="I4" i="1"/>
  <c r="W4" i="1" s="1"/>
  <c r="E4" i="1"/>
  <c r="V4" i="1" s="1"/>
  <c r="M3" i="1"/>
  <c r="X3" i="1" s="1"/>
  <c r="I3" i="1"/>
  <c r="P3" i="1" s="1"/>
  <c r="E3" i="1"/>
  <c r="V3" i="1" s="1"/>
  <c r="M2" i="1"/>
  <c r="Q2" i="1" s="1"/>
  <c r="I2" i="1"/>
  <c r="W2" i="1" s="1"/>
  <c r="E2" i="1"/>
  <c r="Y9" i="1" l="1"/>
  <c r="P4" i="1"/>
  <c r="O2" i="1"/>
  <c r="V2" i="1"/>
  <c r="P13" i="1"/>
  <c r="O16" i="1"/>
  <c r="P16" i="1"/>
  <c r="V7" i="1"/>
  <c r="X13" i="1"/>
  <c r="Q19" i="1"/>
  <c r="X10" i="1"/>
  <c r="V19" i="1"/>
  <c r="P22" i="1"/>
  <c r="X7" i="1"/>
  <c r="Y7" i="1" s="1"/>
  <c r="W10" i="1"/>
  <c r="Q3" i="1"/>
  <c r="S3" i="1" s="1"/>
  <c r="X16" i="1"/>
  <c r="W19" i="1"/>
  <c r="Q22" i="1"/>
  <c r="O9" i="1"/>
  <c r="V22" i="1"/>
  <c r="W3" i="1"/>
  <c r="O3" i="1"/>
  <c r="P6" i="1"/>
  <c r="Q6" i="1"/>
  <c r="V6" i="1"/>
  <c r="Q14" i="1"/>
  <c r="V13" i="1"/>
  <c r="D2" i="2"/>
  <c r="Y4" i="1"/>
  <c r="Y20" i="1"/>
  <c r="S17" i="1"/>
  <c r="Y21" i="1"/>
  <c r="S19" i="1"/>
  <c r="S4" i="1"/>
  <c r="S13" i="1"/>
  <c r="Y5" i="1"/>
  <c r="Y8" i="1"/>
  <c r="S22" i="1"/>
  <c r="S6" i="1"/>
  <c r="O8" i="1"/>
  <c r="Q18" i="1"/>
  <c r="Y19" i="1"/>
  <c r="P21" i="1"/>
  <c r="Q5" i="1"/>
  <c r="P8" i="1"/>
  <c r="O11" i="1"/>
  <c r="Q21" i="1"/>
  <c r="Y22" i="1"/>
  <c r="Q8" i="1"/>
  <c r="P11" i="1"/>
  <c r="X12" i="1"/>
  <c r="O14" i="1"/>
  <c r="W15" i="1"/>
  <c r="Y15" i="1" s="1"/>
  <c r="V18" i="1"/>
  <c r="P5" i="1"/>
  <c r="Q4" i="1"/>
  <c r="P7" i="1"/>
  <c r="S7" i="1" s="1"/>
  <c r="O10" i="1"/>
  <c r="Q20" i="1"/>
  <c r="X11" i="1"/>
  <c r="Y11" i="1" s="1"/>
  <c r="W14" i="1"/>
  <c r="Y14" i="1" s="1"/>
  <c r="V17" i="1"/>
  <c r="O5" i="1"/>
  <c r="Q15" i="1"/>
  <c r="S15" i="1" s="1"/>
  <c r="O21" i="1"/>
  <c r="W18" i="1"/>
  <c r="X2" i="1"/>
  <c r="P2" i="1"/>
  <c r="S12" i="1"/>
  <c r="S16" i="1" l="1"/>
  <c r="Y10" i="1"/>
  <c r="Y6" i="1"/>
  <c r="S18" i="1"/>
  <c r="Y3" i="1"/>
  <c r="S20" i="1"/>
  <c r="Y16" i="1"/>
  <c r="S9" i="1"/>
  <c r="S2" i="1"/>
  <c r="Y13" i="1"/>
  <c r="S8" i="1"/>
  <c r="Y12" i="1"/>
  <c r="Y2" i="1"/>
  <c r="S14" i="1"/>
  <c r="S11" i="1"/>
  <c r="S21" i="1"/>
  <c r="Y17" i="1"/>
  <c r="S5" i="1"/>
  <c r="S10" i="1"/>
  <c r="Y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<sst xmlns="http://schemas.openxmlformats.org/spreadsheetml/2006/main" count="34" uniqueCount="28">
  <si>
    <t>I = 0,49 A</t>
  </si>
  <si>
    <t>prom V (V)</t>
  </si>
  <si>
    <t>I = 0,35 A</t>
  </si>
  <si>
    <t>I = 0,25 A</t>
  </si>
  <si>
    <t>Ri1 (ohm)</t>
  </si>
  <si>
    <t>Ri2 (ohm)</t>
  </si>
  <si>
    <t>Ri3 (ohm)</t>
  </si>
  <si>
    <t>Rprom (ohm)</t>
  </si>
  <si>
    <t>deltaR</t>
  </si>
  <si>
    <t>propagacion R1</t>
  </si>
  <si>
    <t>propagacion R2</t>
  </si>
  <si>
    <t>propagacion R3</t>
  </si>
  <si>
    <t>prom (ohm)</t>
  </si>
  <si>
    <t>Longitud (m)</t>
  </si>
  <si>
    <t>d (mm)</t>
  </si>
  <si>
    <t>d (m)</t>
  </si>
  <si>
    <t>A (m)</t>
  </si>
  <si>
    <t>serie 1</t>
  </si>
  <si>
    <t>serie 2</t>
  </si>
  <si>
    <t>serie 3</t>
  </si>
  <si>
    <t>rho</t>
  </si>
  <si>
    <t>error 1</t>
  </si>
  <si>
    <t>error 2</t>
  </si>
  <si>
    <t>error 3</t>
  </si>
  <si>
    <t>errorVoltaje</t>
  </si>
  <si>
    <t>errorArea</t>
  </si>
  <si>
    <t>errorIntensidad</t>
  </si>
  <si>
    <t>errorLongitud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</si>
</sst>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0"/>
    <numFmt numFmtId="166" formatCode="#,##0.000"/>
    <numFmt numFmtId="169" formatCode="0.00000E+00"/>
    <numFmt numFmtId="179" formatCode="0.000E+00"/>
    <numFmt numFmtId="180" formatCode="0.0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  <family val="2"/>
      <scheme val="minor"/>
    </font>
    <font>
      <sz val="8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2" borderId="0" xfId="0" applyFont="1" applyFill="1" applyAlignment="1"/>
    <xf numFmtId="0" fontId="1" fillId="0" borderId="0" xfId="0" applyFont="1" applyAlignment="1"/>
    <xf numFmtId="0" fontId="1" fillId="0" borderId="3" xfId="0" applyFont="1" applyBorder="1" applyAlignment="1"/>
    <xf numFmtId="164" fontId="1" fillId="0" borderId="3" xfId="0" applyNumberFormat="1" applyFont="1" applyBorder="1"/>
    <xf numFmtId="0" fontId="1" fillId="0" borderId="0" xfId="0" applyFont="1"/>
    <xf numFmtId="165" fontId="1" fillId="0" borderId="0" xfId="0" applyNumberFormat="1" applyFont="1"/>
    <xf numFmtId="164" fontId="1" fillId="0" borderId="0" xfId="0" applyNumberFormat="1" applyFont="1"/>
    <xf numFmtId="166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/>
    <xf numFmtId="169" fontId="0" fillId="0" borderId="0" xfId="0" applyNumberFormat="1" applyFont="1" applyAlignment="1"/>
    <xf numFmtId="179" fontId="1" fillId="0" borderId="0" xfId="0" applyNumberFormat="1" applyFont="1"/>
    <xf numFmtId="0" fontId="3" fillId="0" borderId="0" xfId="0" applyFont="1" applyAlignment="1"/>
    <xf numFmtId="179" fontId="0" fillId="0" borderId="0" xfId="0" applyNumberFormat="1" applyFont="1" applyAlignment="1"/>
    <xf numFmtId="180" fontId="0" fillId="0" borderId="0" xfId="0" applyNumberFormat="1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V1</a:t>
            </a:r>
            <a:r>
              <a:rPr lang="es-AR" baseline="0"/>
              <a:t> vs L</a:t>
            </a:r>
          </a:p>
        </c:rich>
      </c:tx>
      <c:layout>
        <c:manualLayout>
          <c:xMode val="edge"/>
          <c:yMode val="edge"/>
          <c:x val="0.3423818897637795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6.7979440069991251E-2"/>
                  <c:y val="-4.6296296296296298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datos!$A$2:$A$22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datos!$E$2:$E$22</c:f>
              <c:numCache>
                <c:formatCode>0.000</c:formatCode>
                <c:ptCount val="21"/>
                <c:pt idx="0">
                  <c:v>0</c:v>
                </c:pt>
                <c:pt idx="1">
                  <c:v>0.11700000000000001</c:v>
                </c:pt>
                <c:pt idx="2">
                  <c:v>0.20566666666666666</c:v>
                </c:pt>
                <c:pt idx="3">
                  <c:v>0.29399999999999998</c:v>
                </c:pt>
                <c:pt idx="4">
                  <c:v>0.38100000000000001</c:v>
                </c:pt>
                <c:pt idx="5">
                  <c:v>0.46700000000000003</c:v>
                </c:pt>
                <c:pt idx="6">
                  <c:v>0.55366666666666664</c:v>
                </c:pt>
                <c:pt idx="7">
                  <c:v>0.64033333333333342</c:v>
                </c:pt>
                <c:pt idx="8">
                  <c:v>0.72766666666666668</c:v>
                </c:pt>
                <c:pt idx="9">
                  <c:v>0.81399999999999995</c:v>
                </c:pt>
                <c:pt idx="10">
                  <c:v>0.90066666666666662</c:v>
                </c:pt>
                <c:pt idx="11">
                  <c:v>0.98666666666666658</c:v>
                </c:pt>
                <c:pt idx="12">
                  <c:v>1.0740000000000001</c:v>
                </c:pt>
                <c:pt idx="13">
                  <c:v>1.1606666666666667</c:v>
                </c:pt>
                <c:pt idx="14">
                  <c:v>1.2476666666666667</c:v>
                </c:pt>
                <c:pt idx="15">
                  <c:v>1.3340000000000001</c:v>
                </c:pt>
                <c:pt idx="16">
                  <c:v>1.42</c:v>
                </c:pt>
                <c:pt idx="17">
                  <c:v>1.5069999999999999</c:v>
                </c:pt>
                <c:pt idx="18">
                  <c:v>1.5933333333333333</c:v>
                </c:pt>
                <c:pt idx="19">
                  <c:v>1.6806666666666668</c:v>
                </c:pt>
                <c:pt idx="20">
                  <c:v>1.786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F8-4E88-8D8F-8BEED9BD4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0712656"/>
        <c:axId val="1100713072"/>
      </c:scatterChart>
      <c:valAx>
        <c:axId val="110071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00713072"/>
        <c:crosses val="autoZero"/>
        <c:crossBetween val="midCat"/>
      </c:valAx>
      <c:valAx>
        <c:axId val="110071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0071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V2</a:t>
            </a:r>
            <a:r>
              <a:rPr lang="es-AR" baseline="0"/>
              <a:t> vs 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4020166229221348"/>
                  <c:y val="-4.6296296296296298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datos!$A$2:$A$22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datos!$I$2:$I$22</c:f>
              <c:numCache>
                <c:formatCode>0.000</c:formatCode>
                <c:ptCount val="21"/>
                <c:pt idx="0">
                  <c:v>0</c:v>
                </c:pt>
                <c:pt idx="1">
                  <c:v>8.3000000000000004E-2</c:v>
                </c:pt>
                <c:pt idx="2">
                  <c:v>0.14699999999999999</c:v>
                </c:pt>
                <c:pt idx="3">
                  <c:v>0.21</c:v>
                </c:pt>
                <c:pt idx="4">
                  <c:v>0.27166666666666667</c:v>
                </c:pt>
                <c:pt idx="5">
                  <c:v>0.33333333333333331</c:v>
                </c:pt>
                <c:pt idx="6">
                  <c:v>0.39533333333333331</c:v>
                </c:pt>
                <c:pt idx="7">
                  <c:v>0.45800000000000002</c:v>
                </c:pt>
                <c:pt idx="8">
                  <c:v>0.52</c:v>
                </c:pt>
                <c:pt idx="9">
                  <c:v>0.58133333333333337</c:v>
                </c:pt>
                <c:pt idx="10">
                  <c:v>0.64333333333333342</c:v>
                </c:pt>
                <c:pt idx="11">
                  <c:v>0.70499999999999996</c:v>
                </c:pt>
                <c:pt idx="12">
                  <c:v>0.76733333333333342</c:v>
                </c:pt>
                <c:pt idx="13">
                  <c:v>0.82866666666666666</c:v>
                </c:pt>
                <c:pt idx="14">
                  <c:v>0.89100000000000001</c:v>
                </c:pt>
                <c:pt idx="15">
                  <c:v>0.95299999999999996</c:v>
                </c:pt>
                <c:pt idx="16">
                  <c:v>1.014</c:v>
                </c:pt>
                <c:pt idx="17">
                  <c:v>1.0766666666666667</c:v>
                </c:pt>
                <c:pt idx="18">
                  <c:v>1.1379999999999999</c:v>
                </c:pt>
                <c:pt idx="19">
                  <c:v>1.2006666666666668</c:v>
                </c:pt>
                <c:pt idx="20">
                  <c:v>1.2749999999999999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8-4C36-84B5-A2FC647E5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349024"/>
        <c:axId val="451988640"/>
      </c:scatterChart>
      <c:valAx>
        <c:axId val="99834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51988640"/>
        <c:crosses val="autoZero"/>
        <c:crossBetween val="midCat"/>
      </c:valAx>
      <c:valAx>
        <c:axId val="45198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9834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V3 vs 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0131277340332459"/>
                  <c:y val="-4.6296296296296298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datos!$A$2:$A$22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datos!$M$2:$M$22</c:f>
              <c:numCache>
                <c:formatCode>0.000</c:formatCode>
                <c:ptCount val="21"/>
                <c:pt idx="0">
                  <c:v>0</c:v>
                </c:pt>
                <c:pt idx="1">
                  <c:v>5.9333333333333335E-2</c:v>
                </c:pt>
                <c:pt idx="2">
                  <c:v>0.105</c:v>
                </c:pt>
                <c:pt idx="3">
                  <c:v>0.15</c:v>
                </c:pt>
                <c:pt idx="4">
                  <c:v>0.19400000000000001</c:v>
                </c:pt>
                <c:pt idx="5">
                  <c:v>0.23799999999999999</c:v>
                </c:pt>
                <c:pt idx="6">
                  <c:v>0.28266666666666668</c:v>
                </c:pt>
                <c:pt idx="7">
                  <c:v>0.32666666666666666</c:v>
                </c:pt>
                <c:pt idx="8">
                  <c:v>0.37133333333333329</c:v>
                </c:pt>
                <c:pt idx="9">
                  <c:v>0.41599999999999998</c:v>
                </c:pt>
                <c:pt idx="10">
                  <c:v>0.46</c:v>
                </c:pt>
                <c:pt idx="11">
                  <c:v>0.504</c:v>
                </c:pt>
                <c:pt idx="12">
                  <c:v>0.54833333333333334</c:v>
                </c:pt>
                <c:pt idx="13">
                  <c:v>0.59299999999999997</c:v>
                </c:pt>
                <c:pt idx="14">
                  <c:v>0.63700000000000001</c:v>
                </c:pt>
                <c:pt idx="15">
                  <c:v>0.68133333333333335</c:v>
                </c:pt>
                <c:pt idx="16">
                  <c:v>0.72533333333333339</c:v>
                </c:pt>
                <c:pt idx="17">
                  <c:v>0.77</c:v>
                </c:pt>
                <c:pt idx="18">
                  <c:v>0.81399999999999995</c:v>
                </c:pt>
                <c:pt idx="19">
                  <c:v>0.85799999999999998</c:v>
                </c:pt>
                <c:pt idx="20">
                  <c:v>0.91300000000000003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7A-4AA6-81A6-95DF00E25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5390800"/>
        <c:axId val="1265389552"/>
      </c:scatterChart>
      <c:valAx>
        <c:axId val="126539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265389552"/>
        <c:crosses val="autoZero"/>
        <c:crossBetween val="midCat"/>
      </c:valAx>
      <c:valAx>
        <c:axId val="12653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26539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0</xdr:rowOff>
    </xdr:from>
    <xdr:to>
      <xdr:col>6</xdr:col>
      <xdr:colOff>171450</xdr:colOff>
      <xdr:row>16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8C6AB67-3FC2-42BD-AF72-0ACEC5DFA9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180975</xdr:colOff>
      <xdr:row>17</xdr:row>
      <xdr:rowOff>114300</xdr:rowOff>
    </xdr:from>
    <xdr:to>
      <xdr:col>6</xdr:col>
      <xdr:colOff>180975</xdr:colOff>
      <xdr:row>34</xdr:row>
      <xdr:rowOff>104775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4823F0F-EB20-47B9-8495-576D9A7B09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171450</xdr:colOff>
      <xdr:row>35</xdr:row>
      <xdr:rowOff>28575</xdr:rowOff>
    </xdr:from>
    <xdr:to>
      <xdr:col>6</xdr:col>
      <xdr:colOff>171450</xdr:colOff>
      <xdr:row>52</xdr:row>
      <xdr:rowOff>19050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D5F0A15-49A6-4B16-8F09-0FF466A667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7"/>
  <sheetViews>
    <sheetView workbookViewId="0">
      <selection activeCell="I15" sqref="I15"/>
    </sheetView>
  </sheetViews>
  <sheetFormatPr baseColWidth="10" defaultColWidth="12.5703125" defaultRowHeight="15.75" customHeight="1" x14ac:dyDescent="0.2"/>
  <cols>
    <col min="4" max="4" width="13.140625" customWidth="1"/>
    <col min="21" max="21" width="12.5703125" hidden="1"/>
  </cols>
  <sheetData>
    <row r="1" spans="1:25" x14ac:dyDescent="0.2">
      <c r="A1" s="1" t="s">
        <v>13</v>
      </c>
      <c r="B1" s="12" t="s">
        <v>0</v>
      </c>
      <c r="C1" s="13"/>
      <c r="D1" s="13"/>
      <c r="E1" s="2" t="s">
        <v>1</v>
      </c>
      <c r="F1" s="12" t="s">
        <v>2</v>
      </c>
      <c r="G1" s="13"/>
      <c r="H1" s="13"/>
      <c r="I1" s="2" t="s">
        <v>1</v>
      </c>
      <c r="J1" s="12" t="s">
        <v>3</v>
      </c>
      <c r="K1" s="13"/>
      <c r="L1" s="13"/>
      <c r="M1" s="2" t="s">
        <v>1</v>
      </c>
      <c r="O1" s="3" t="s">
        <v>4</v>
      </c>
      <c r="P1" s="3" t="s">
        <v>5</v>
      </c>
      <c r="Q1" s="3" t="s">
        <v>6</v>
      </c>
      <c r="S1" s="4" t="s">
        <v>7</v>
      </c>
      <c r="U1" s="4" t="s">
        <v>8</v>
      </c>
      <c r="V1" s="4" t="s">
        <v>9</v>
      </c>
      <c r="W1" s="4" t="s">
        <v>10</v>
      </c>
      <c r="X1" s="4" t="s">
        <v>11</v>
      </c>
      <c r="Y1" s="4" t="s">
        <v>12</v>
      </c>
    </row>
    <row r="2" spans="1:25" x14ac:dyDescent="0.2">
      <c r="A2" s="5">
        <v>0</v>
      </c>
      <c r="B2" s="4">
        <v>0</v>
      </c>
      <c r="C2" s="4">
        <v>0</v>
      </c>
      <c r="D2" s="4">
        <v>0</v>
      </c>
      <c r="E2" s="6">
        <f t="shared" ref="E2:E22" si="0">AVERAGE(B2:D2)/1000</f>
        <v>0</v>
      </c>
      <c r="F2" s="4">
        <v>0</v>
      </c>
      <c r="G2" s="4">
        <v>0</v>
      </c>
      <c r="H2" s="4">
        <v>0</v>
      </c>
      <c r="I2" s="6">
        <f t="shared" ref="I2:I22" si="1">AVERAGE(F2:H2)/1000</f>
        <v>0</v>
      </c>
      <c r="J2" s="4">
        <v>0</v>
      </c>
      <c r="K2" s="4">
        <v>0</v>
      </c>
      <c r="L2" s="4">
        <v>0</v>
      </c>
      <c r="M2" s="6">
        <f t="shared" ref="M2:M22" si="2">AVERAGE(J2:L2)/1000</f>
        <v>0</v>
      </c>
      <c r="O2" s="7">
        <f t="shared" ref="O2:O22" si="3">E2/0.49</f>
        <v>0</v>
      </c>
      <c r="P2" s="7">
        <f t="shared" ref="P2:P22" si="4">I2/0.35</f>
        <v>0</v>
      </c>
      <c r="Q2" s="7">
        <f t="shared" ref="Q2:Q22" si="5">M2/0.25</f>
        <v>0</v>
      </c>
      <c r="S2" s="7">
        <f t="shared" ref="S2:S22" si="6">AVERAGE(O2:Q2)</f>
        <v>0</v>
      </c>
      <c r="V2" s="8">
        <f>((((-E2*0.001)/(0.49)^2)^2)+((0.001/0.49)^2))^(1/2)</f>
        <v>2.0408163265306124E-3</v>
      </c>
      <c r="W2" s="8">
        <f t="shared" ref="W2:W22" si="7">((((-I2*0.001)/(0.49)^2)^2)+((0.001/0.49)^2))^(1/2)</f>
        <v>2.0408163265306124E-3</v>
      </c>
      <c r="X2" s="8">
        <f t="shared" ref="X2:X22" si="8">((((-M2*0.001)/(0.49)^2)^2)+((0.001/0.49)^2))^(1/2)</f>
        <v>2.0408163265306124E-3</v>
      </c>
      <c r="Y2" s="8">
        <f t="shared" ref="Y2:Y22" si="9">AVERAGE(V2:X2)</f>
        <v>2.0408163265306124E-3</v>
      </c>
    </row>
    <row r="3" spans="1:25" x14ac:dyDescent="0.2">
      <c r="A3" s="5">
        <v>0.05</v>
      </c>
      <c r="B3" s="4">
        <v>116</v>
      </c>
      <c r="C3" s="4">
        <v>117</v>
      </c>
      <c r="D3" s="4">
        <v>118</v>
      </c>
      <c r="E3" s="6">
        <f t="shared" si="0"/>
        <v>0.11700000000000001</v>
      </c>
      <c r="F3" s="4">
        <v>83</v>
      </c>
      <c r="G3" s="4">
        <v>83</v>
      </c>
      <c r="H3" s="4">
        <v>83</v>
      </c>
      <c r="I3" s="6">
        <f t="shared" si="1"/>
        <v>8.3000000000000004E-2</v>
      </c>
      <c r="J3" s="4">
        <v>60</v>
      </c>
      <c r="K3" s="4">
        <v>59</v>
      </c>
      <c r="L3" s="4">
        <v>59</v>
      </c>
      <c r="M3" s="6">
        <f t="shared" si="2"/>
        <v>5.9333333333333335E-2</v>
      </c>
      <c r="O3" s="9">
        <f t="shared" si="3"/>
        <v>0.23877551020408166</v>
      </c>
      <c r="P3" s="9">
        <f t="shared" si="4"/>
        <v>0.23714285714285718</v>
      </c>
      <c r="Q3" s="9">
        <f t="shared" si="5"/>
        <v>0.23733333333333334</v>
      </c>
      <c r="S3" s="9">
        <f t="shared" si="6"/>
        <v>0.23775056689342403</v>
      </c>
      <c r="V3" s="8">
        <f t="shared" ref="V2:V22" si="10">((((-E3*0.001)/(0.49)^2)^2)+((0.001/0.49)^2))^(1/2)</f>
        <v>2.0981872188795426E-3</v>
      </c>
      <c r="W3" s="8">
        <f t="shared" si="7"/>
        <v>2.0698870423504797E-3</v>
      </c>
      <c r="X3" s="8">
        <f t="shared" si="8"/>
        <v>2.0557235235443205E-3</v>
      </c>
      <c r="Y3" s="8">
        <f t="shared" si="9"/>
        <v>2.0745992615914476E-3</v>
      </c>
    </row>
    <row r="4" spans="1:25" x14ac:dyDescent="0.2">
      <c r="A4" s="5">
        <v>0.1</v>
      </c>
      <c r="B4" s="4">
        <v>205</v>
      </c>
      <c r="C4" s="4">
        <v>205</v>
      </c>
      <c r="D4" s="4">
        <v>207</v>
      </c>
      <c r="E4" s="6">
        <f t="shared" si="0"/>
        <v>0.20566666666666666</v>
      </c>
      <c r="F4" s="4">
        <v>147</v>
      </c>
      <c r="G4" s="4">
        <v>147</v>
      </c>
      <c r="H4" s="4">
        <v>147</v>
      </c>
      <c r="I4" s="6">
        <f t="shared" si="1"/>
        <v>0.14699999999999999</v>
      </c>
      <c r="J4" s="4">
        <v>105</v>
      </c>
      <c r="K4" s="4">
        <v>105</v>
      </c>
      <c r="L4" s="4">
        <v>105</v>
      </c>
      <c r="M4" s="6">
        <f t="shared" si="2"/>
        <v>0.105</v>
      </c>
      <c r="O4" s="9">
        <f t="shared" si="3"/>
        <v>0.41972789115646258</v>
      </c>
      <c r="P4" s="9">
        <f t="shared" si="4"/>
        <v>0.42</v>
      </c>
      <c r="Q4" s="9">
        <f t="shared" si="5"/>
        <v>0.42</v>
      </c>
      <c r="S4" s="9">
        <f t="shared" si="6"/>
        <v>0.41990929705215413</v>
      </c>
      <c r="V4" s="8">
        <f t="shared" si="10"/>
        <v>2.2132947115731331E-3</v>
      </c>
      <c r="W4" s="8">
        <f t="shared" si="7"/>
        <v>2.1306747977368474E-3</v>
      </c>
      <c r="X4" s="8">
        <f t="shared" si="8"/>
        <v>2.0871459275913053E-3</v>
      </c>
      <c r="Y4" s="8">
        <f t="shared" si="9"/>
        <v>2.1437051456337621E-3</v>
      </c>
    </row>
    <row r="5" spans="1:25" x14ac:dyDescent="0.2">
      <c r="A5" s="5">
        <v>0.15</v>
      </c>
      <c r="B5" s="4">
        <v>293</v>
      </c>
      <c r="C5" s="4">
        <v>294</v>
      </c>
      <c r="D5" s="4">
        <v>295</v>
      </c>
      <c r="E5" s="6">
        <f t="shared" si="0"/>
        <v>0.29399999999999998</v>
      </c>
      <c r="F5" s="4">
        <v>210</v>
      </c>
      <c r="G5" s="4">
        <v>210</v>
      </c>
      <c r="H5" s="4">
        <v>210</v>
      </c>
      <c r="I5" s="6">
        <f t="shared" si="1"/>
        <v>0.21</v>
      </c>
      <c r="J5" s="4">
        <v>150</v>
      </c>
      <c r="K5" s="4">
        <v>150</v>
      </c>
      <c r="L5" s="4">
        <v>150</v>
      </c>
      <c r="M5" s="6">
        <f t="shared" si="2"/>
        <v>0.15</v>
      </c>
      <c r="O5" s="9">
        <f t="shared" si="3"/>
        <v>0.6</v>
      </c>
      <c r="P5" s="9">
        <f t="shared" si="4"/>
        <v>0.6</v>
      </c>
      <c r="Q5" s="9">
        <f t="shared" si="5"/>
        <v>0.6</v>
      </c>
      <c r="S5" s="9">
        <f t="shared" si="6"/>
        <v>0.6</v>
      </c>
      <c r="V5" s="8">
        <f t="shared" si="10"/>
        <v>2.3799803652429798E-3</v>
      </c>
      <c r="W5" s="8">
        <f t="shared" si="7"/>
        <v>2.2203420133714022E-3</v>
      </c>
      <c r="X5" s="8">
        <f t="shared" si="8"/>
        <v>2.13429870475951E-3</v>
      </c>
      <c r="Y5" s="8">
        <f t="shared" si="9"/>
        <v>2.2448736944579639E-3</v>
      </c>
    </row>
    <row r="6" spans="1:25" x14ac:dyDescent="0.2">
      <c r="A6" s="5">
        <v>0.2</v>
      </c>
      <c r="B6" s="4">
        <v>380</v>
      </c>
      <c r="C6" s="4">
        <v>381</v>
      </c>
      <c r="D6" s="4">
        <v>382</v>
      </c>
      <c r="E6" s="6">
        <f t="shared" si="0"/>
        <v>0.38100000000000001</v>
      </c>
      <c r="F6" s="4">
        <v>271</v>
      </c>
      <c r="G6" s="4">
        <v>272</v>
      </c>
      <c r="H6" s="4">
        <v>272</v>
      </c>
      <c r="I6" s="6">
        <f t="shared" si="1"/>
        <v>0.27166666666666667</v>
      </c>
      <c r="J6" s="4">
        <v>194</v>
      </c>
      <c r="K6" s="4">
        <v>194</v>
      </c>
      <c r="L6" s="4">
        <v>194</v>
      </c>
      <c r="M6" s="6">
        <f t="shared" si="2"/>
        <v>0.19400000000000001</v>
      </c>
      <c r="O6" s="9">
        <f t="shared" si="3"/>
        <v>0.77755102040816326</v>
      </c>
      <c r="P6" s="9">
        <f t="shared" si="4"/>
        <v>0.77619047619047621</v>
      </c>
      <c r="Q6" s="9">
        <f t="shared" si="5"/>
        <v>0.77600000000000002</v>
      </c>
      <c r="S6" s="9">
        <f t="shared" si="6"/>
        <v>0.77658049886621328</v>
      </c>
      <c r="V6" s="8">
        <f t="shared" si="10"/>
        <v>2.585147715369108E-3</v>
      </c>
      <c r="W6" s="8">
        <f t="shared" si="7"/>
        <v>2.3334871806791071E-3</v>
      </c>
      <c r="X6" s="8">
        <f t="shared" si="8"/>
        <v>2.1949464444996941E-3</v>
      </c>
      <c r="Y6" s="8">
        <f t="shared" si="9"/>
        <v>2.3711937801826361E-3</v>
      </c>
    </row>
    <row r="7" spans="1:25" x14ac:dyDescent="0.2">
      <c r="A7" s="5">
        <v>0.25</v>
      </c>
      <c r="B7" s="4">
        <v>466</v>
      </c>
      <c r="C7" s="4">
        <v>467</v>
      </c>
      <c r="D7" s="4">
        <v>468</v>
      </c>
      <c r="E7" s="6">
        <f t="shared" si="0"/>
        <v>0.46700000000000003</v>
      </c>
      <c r="F7" s="4">
        <v>333</v>
      </c>
      <c r="G7" s="4">
        <v>334</v>
      </c>
      <c r="H7" s="4">
        <v>333</v>
      </c>
      <c r="I7" s="6">
        <f t="shared" si="1"/>
        <v>0.33333333333333331</v>
      </c>
      <c r="J7" s="4">
        <v>238</v>
      </c>
      <c r="K7" s="4">
        <v>238</v>
      </c>
      <c r="L7" s="4">
        <v>238</v>
      </c>
      <c r="M7" s="6">
        <f t="shared" si="2"/>
        <v>0.23799999999999999</v>
      </c>
      <c r="O7" s="9">
        <f t="shared" si="3"/>
        <v>0.95306122448979602</v>
      </c>
      <c r="P7" s="9">
        <f t="shared" si="4"/>
        <v>0.95238095238095244</v>
      </c>
      <c r="Q7" s="9">
        <f t="shared" si="5"/>
        <v>0.95199999999999996</v>
      </c>
      <c r="S7" s="9">
        <f t="shared" si="6"/>
        <v>0.95248072562358288</v>
      </c>
      <c r="V7" s="8">
        <f t="shared" si="10"/>
        <v>2.8192277999238278E-3</v>
      </c>
      <c r="W7" s="8">
        <f t="shared" si="7"/>
        <v>2.468266014464589E-3</v>
      </c>
      <c r="X7" s="8">
        <f t="shared" si="8"/>
        <v>2.2688135811479559E-3</v>
      </c>
      <c r="Y7" s="8">
        <f t="shared" si="9"/>
        <v>2.5187691318454574E-3</v>
      </c>
    </row>
    <row r="8" spans="1:25" x14ac:dyDescent="0.2">
      <c r="A8" s="5">
        <v>0.3</v>
      </c>
      <c r="B8" s="4">
        <v>552</v>
      </c>
      <c r="C8" s="4">
        <v>554</v>
      </c>
      <c r="D8" s="4">
        <v>555</v>
      </c>
      <c r="E8" s="6">
        <f t="shared" si="0"/>
        <v>0.55366666666666664</v>
      </c>
      <c r="F8" s="4">
        <v>395</v>
      </c>
      <c r="G8" s="4">
        <v>396</v>
      </c>
      <c r="H8" s="4">
        <v>395</v>
      </c>
      <c r="I8" s="6">
        <f t="shared" si="1"/>
        <v>0.39533333333333331</v>
      </c>
      <c r="J8" s="4">
        <v>282</v>
      </c>
      <c r="K8" s="4">
        <v>283</v>
      </c>
      <c r="L8" s="4">
        <v>283</v>
      </c>
      <c r="M8" s="6">
        <f t="shared" si="2"/>
        <v>0.28266666666666668</v>
      </c>
      <c r="O8" s="9">
        <f t="shared" si="3"/>
        <v>1.1299319727891157</v>
      </c>
      <c r="P8" s="9">
        <f t="shared" si="4"/>
        <v>1.1295238095238096</v>
      </c>
      <c r="Q8" s="9">
        <f t="shared" si="5"/>
        <v>1.1306666666666667</v>
      </c>
      <c r="S8" s="9">
        <f t="shared" si="6"/>
        <v>1.1300408163265308</v>
      </c>
      <c r="V8" s="8">
        <f t="shared" si="10"/>
        <v>3.0793654743839008E-3</v>
      </c>
      <c r="W8" s="8">
        <f t="shared" si="7"/>
        <v>2.622215212923842E-3</v>
      </c>
      <c r="X8" s="8">
        <f t="shared" si="8"/>
        <v>2.3560425563773526E-3</v>
      </c>
      <c r="Y8" s="8">
        <f t="shared" si="9"/>
        <v>2.6858744145616988E-3</v>
      </c>
    </row>
    <row r="9" spans="1:25" x14ac:dyDescent="0.2">
      <c r="A9" s="5">
        <v>0.35</v>
      </c>
      <c r="B9" s="4">
        <v>638</v>
      </c>
      <c r="C9" s="4">
        <v>641</v>
      </c>
      <c r="D9" s="4">
        <v>642</v>
      </c>
      <c r="E9" s="6">
        <f t="shared" si="0"/>
        <v>0.64033333333333342</v>
      </c>
      <c r="F9" s="4">
        <v>458</v>
      </c>
      <c r="G9" s="4">
        <v>458</v>
      </c>
      <c r="H9" s="4">
        <v>458</v>
      </c>
      <c r="I9" s="6">
        <f t="shared" si="1"/>
        <v>0.45800000000000002</v>
      </c>
      <c r="J9" s="4">
        <v>327</v>
      </c>
      <c r="K9" s="4">
        <v>327</v>
      </c>
      <c r="L9" s="4">
        <v>326</v>
      </c>
      <c r="M9" s="6">
        <f t="shared" si="2"/>
        <v>0.32666666666666666</v>
      </c>
      <c r="O9" s="9">
        <f t="shared" si="3"/>
        <v>1.3068027210884356</v>
      </c>
      <c r="P9" s="9">
        <f t="shared" si="4"/>
        <v>1.3085714285714287</v>
      </c>
      <c r="Q9" s="9">
        <f t="shared" si="5"/>
        <v>1.3066666666666666</v>
      </c>
      <c r="S9" s="9">
        <f t="shared" si="6"/>
        <v>1.3073469387755103</v>
      </c>
      <c r="V9" s="8">
        <f t="shared" si="10"/>
        <v>3.3582023958206985E-3</v>
      </c>
      <c r="W9" s="8">
        <f t="shared" si="7"/>
        <v>2.7934986138061328E-3</v>
      </c>
      <c r="X9" s="8">
        <f t="shared" si="8"/>
        <v>2.4527559697033944E-3</v>
      </c>
      <c r="Y9" s="8">
        <f t="shared" si="9"/>
        <v>2.8681523264434089E-3</v>
      </c>
    </row>
    <row r="10" spans="1:25" x14ac:dyDescent="0.2">
      <c r="A10" s="5">
        <v>0.4</v>
      </c>
      <c r="B10" s="4">
        <v>726</v>
      </c>
      <c r="C10" s="4">
        <v>728</v>
      </c>
      <c r="D10" s="4">
        <v>729</v>
      </c>
      <c r="E10" s="6">
        <f t="shared" si="0"/>
        <v>0.72766666666666668</v>
      </c>
      <c r="F10" s="4">
        <v>520</v>
      </c>
      <c r="G10" s="4">
        <v>520</v>
      </c>
      <c r="H10" s="4">
        <v>520</v>
      </c>
      <c r="I10" s="6">
        <f t="shared" si="1"/>
        <v>0.52</v>
      </c>
      <c r="J10" s="4">
        <v>371</v>
      </c>
      <c r="K10" s="4">
        <v>371</v>
      </c>
      <c r="L10" s="4">
        <v>372</v>
      </c>
      <c r="M10" s="6">
        <f t="shared" si="2"/>
        <v>0.37133333333333329</v>
      </c>
      <c r="O10" s="9">
        <f t="shared" si="3"/>
        <v>1.4850340136054423</v>
      </c>
      <c r="P10" s="9">
        <f t="shared" si="4"/>
        <v>1.4857142857142858</v>
      </c>
      <c r="Q10" s="9">
        <f t="shared" si="5"/>
        <v>1.4853333333333332</v>
      </c>
      <c r="S10" s="9">
        <f t="shared" si="6"/>
        <v>1.4853605442176872</v>
      </c>
      <c r="V10" s="8">
        <f t="shared" si="10"/>
        <v>3.6537600640211185E-3</v>
      </c>
      <c r="W10" s="8">
        <f t="shared" si="7"/>
        <v>2.97581352401437E-3</v>
      </c>
      <c r="X10" s="8">
        <f t="shared" si="8"/>
        <v>2.5606316048708681E-3</v>
      </c>
      <c r="Y10" s="8">
        <f t="shared" si="9"/>
        <v>3.0634017309687854E-3</v>
      </c>
    </row>
    <row r="11" spans="1:25" x14ac:dyDescent="0.2">
      <c r="A11" s="5">
        <v>0.45</v>
      </c>
      <c r="B11" s="4">
        <v>812</v>
      </c>
      <c r="C11" s="4">
        <v>815</v>
      </c>
      <c r="D11" s="4">
        <v>815</v>
      </c>
      <c r="E11" s="6">
        <f>AVERAGE(B11:D11)/1000</f>
        <v>0.81399999999999995</v>
      </c>
      <c r="F11" s="4">
        <v>581</v>
      </c>
      <c r="G11" s="4">
        <v>581</v>
      </c>
      <c r="H11" s="4">
        <v>582</v>
      </c>
      <c r="I11" s="6">
        <f t="shared" si="1"/>
        <v>0.58133333333333337</v>
      </c>
      <c r="J11" s="4">
        <v>416</v>
      </c>
      <c r="K11" s="4">
        <v>416</v>
      </c>
      <c r="L11" s="4">
        <v>416</v>
      </c>
      <c r="M11" s="6">
        <f t="shared" si="2"/>
        <v>0.41599999999999998</v>
      </c>
      <c r="O11" s="9">
        <f t="shared" si="3"/>
        <v>1.6612244897959183</v>
      </c>
      <c r="P11" s="9">
        <f t="shared" si="4"/>
        <v>1.6609523809523812</v>
      </c>
      <c r="Q11" s="9">
        <f t="shared" si="5"/>
        <v>1.6639999999999999</v>
      </c>
      <c r="S11" s="9">
        <f t="shared" si="6"/>
        <v>1.6620589569160999</v>
      </c>
      <c r="V11" s="8">
        <f t="shared" si="10"/>
        <v>3.9571143369201518E-3</v>
      </c>
      <c r="W11" s="8">
        <f t="shared" si="7"/>
        <v>3.1665763098598322E-3</v>
      </c>
      <c r="X11" s="8">
        <f t="shared" si="8"/>
        <v>2.6771017132937946E-3</v>
      </c>
      <c r="Y11" s="8">
        <f t="shared" si="9"/>
        <v>3.2669307866912598E-3</v>
      </c>
    </row>
    <row r="12" spans="1:25" x14ac:dyDescent="0.2">
      <c r="A12" s="5">
        <v>0.5</v>
      </c>
      <c r="B12" s="4">
        <v>898</v>
      </c>
      <c r="C12" s="4">
        <v>901</v>
      </c>
      <c r="D12" s="4">
        <v>903</v>
      </c>
      <c r="E12" s="6">
        <f t="shared" si="0"/>
        <v>0.90066666666666662</v>
      </c>
      <c r="F12" s="4">
        <v>643</v>
      </c>
      <c r="G12" s="4">
        <v>643</v>
      </c>
      <c r="H12" s="4">
        <v>644</v>
      </c>
      <c r="I12" s="6">
        <f t="shared" si="1"/>
        <v>0.64333333333333342</v>
      </c>
      <c r="J12" s="4">
        <v>460</v>
      </c>
      <c r="K12" s="4">
        <v>460</v>
      </c>
      <c r="L12" s="4">
        <v>460</v>
      </c>
      <c r="M12" s="6">
        <f t="shared" si="2"/>
        <v>0.46</v>
      </c>
      <c r="O12" s="9">
        <f t="shared" si="3"/>
        <v>1.838095238095238</v>
      </c>
      <c r="P12" s="9">
        <f t="shared" si="4"/>
        <v>1.8380952380952384</v>
      </c>
      <c r="Q12" s="9">
        <f t="shared" si="5"/>
        <v>1.84</v>
      </c>
      <c r="S12" s="9">
        <f t="shared" si="6"/>
        <v>1.8387301587301588</v>
      </c>
      <c r="V12" s="8">
        <f t="shared" si="10"/>
        <v>4.2704266228886329E-3</v>
      </c>
      <c r="W12" s="8">
        <f t="shared" si="7"/>
        <v>3.3681337993446822E-3</v>
      </c>
      <c r="X12" s="8">
        <f t="shared" si="8"/>
        <v>2.7991932693955113E-3</v>
      </c>
      <c r="Y12" s="8">
        <f t="shared" si="9"/>
        <v>3.479251230542942E-3</v>
      </c>
    </row>
    <row r="13" spans="1:25" x14ac:dyDescent="0.2">
      <c r="A13" s="5">
        <v>0.55000000000000004</v>
      </c>
      <c r="B13" s="4">
        <v>984</v>
      </c>
      <c r="C13" s="4">
        <v>987</v>
      </c>
      <c r="D13" s="4">
        <v>989</v>
      </c>
      <c r="E13" s="6">
        <f t="shared" si="0"/>
        <v>0.98666666666666658</v>
      </c>
      <c r="F13" s="4">
        <v>705</v>
      </c>
      <c r="G13" s="4">
        <v>705</v>
      </c>
      <c r="H13" s="4">
        <v>705</v>
      </c>
      <c r="I13" s="6">
        <f t="shared" si="1"/>
        <v>0.70499999999999996</v>
      </c>
      <c r="J13" s="4">
        <v>504</v>
      </c>
      <c r="K13" s="4">
        <v>504</v>
      </c>
      <c r="L13" s="4">
        <v>504</v>
      </c>
      <c r="M13" s="6">
        <f t="shared" si="2"/>
        <v>0.504</v>
      </c>
      <c r="O13" s="9">
        <f t="shared" si="3"/>
        <v>2.0136054421768708</v>
      </c>
      <c r="P13" s="9">
        <f t="shared" si="4"/>
        <v>2.0142857142857142</v>
      </c>
      <c r="Q13" s="9">
        <f t="shared" si="5"/>
        <v>2.016</v>
      </c>
      <c r="S13" s="9">
        <f t="shared" si="6"/>
        <v>2.0146303854875285</v>
      </c>
      <c r="V13" s="8">
        <f t="shared" si="10"/>
        <v>4.5882556905902372E-3</v>
      </c>
      <c r="W13" s="8">
        <f t="shared" si="7"/>
        <v>3.5758427349580246E-3</v>
      </c>
      <c r="X13" s="8">
        <f t="shared" si="8"/>
        <v>2.9276711861535147E-3</v>
      </c>
      <c r="Y13" s="8">
        <f t="shared" si="9"/>
        <v>3.6972565372339252E-3</v>
      </c>
    </row>
    <row r="14" spans="1:25" x14ac:dyDescent="0.2">
      <c r="A14" s="5">
        <v>0.6</v>
      </c>
      <c r="B14" s="4">
        <v>1071</v>
      </c>
      <c r="C14" s="4">
        <v>1075</v>
      </c>
      <c r="D14" s="4">
        <v>1076</v>
      </c>
      <c r="E14" s="6">
        <f t="shared" si="0"/>
        <v>1.0740000000000001</v>
      </c>
      <c r="F14" s="4">
        <v>767</v>
      </c>
      <c r="G14" s="4">
        <v>767</v>
      </c>
      <c r="H14" s="4">
        <v>768</v>
      </c>
      <c r="I14" s="6">
        <f t="shared" si="1"/>
        <v>0.76733333333333342</v>
      </c>
      <c r="J14" s="4">
        <v>548</v>
      </c>
      <c r="K14" s="4">
        <v>548</v>
      </c>
      <c r="L14" s="4">
        <v>549</v>
      </c>
      <c r="M14" s="6">
        <f t="shared" si="2"/>
        <v>0.54833333333333334</v>
      </c>
      <c r="O14" s="9">
        <f t="shared" si="3"/>
        <v>2.1918367346938776</v>
      </c>
      <c r="P14" s="9">
        <f t="shared" si="4"/>
        <v>2.1923809523809528</v>
      </c>
      <c r="Q14" s="9">
        <f t="shared" si="5"/>
        <v>2.1933333333333334</v>
      </c>
      <c r="S14" s="9">
        <f t="shared" si="6"/>
        <v>2.1925170068027211</v>
      </c>
      <c r="V14" s="8">
        <f t="shared" si="10"/>
        <v>4.9166938771924946E-3</v>
      </c>
      <c r="W14" s="8">
        <f t="shared" si="7"/>
        <v>3.7919187772259525E-3</v>
      </c>
      <c r="X14" s="8">
        <f t="shared" si="8"/>
        <v>3.0627666684780227E-3</v>
      </c>
      <c r="Y14" s="8">
        <f t="shared" si="9"/>
        <v>3.9237931076321567E-3</v>
      </c>
    </row>
    <row r="15" spans="1:25" x14ac:dyDescent="0.2">
      <c r="A15" s="5">
        <v>0.65</v>
      </c>
      <c r="B15" s="4">
        <v>1158</v>
      </c>
      <c r="C15" s="4">
        <v>1161</v>
      </c>
      <c r="D15" s="4">
        <v>1163</v>
      </c>
      <c r="E15" s="6">
        <f t="shared" si="0"/>
        <v>1.1606666666666667</v>
      </c>
      <c r="F15" s="4">
        <v>828</v>
      </c>
      <c r="G15" s="4">
        <v>829</v>
      </c>
      <c r="H15" s="4">
        <v>829</v>
      </c>
      <c r="I15" s="6">
        <f t="shared" si="1"/>
        <v>0.82866666666666666</v>
      </c>
      <c r="J15" s="4">
        <v>593</v>
      </c>
      <c r="K15" s="4">
        <v>593</v>
      </c>
      <c r="L15" s="4">
        <v>593</v>
      </c>
      <c r="M15" s="6">
        <f t="shared" si="2"/>
        <v>0.59299999999999997</v>
      </c>
      <c r="O15" s="9">
        <f t="shared" si="3"/>
        <v>2.3687074829931976</v>
      </c>
      <c r="P15" s="9">
        <f t="shared" si="4"/>
        <v>2.3676190476190477</v>
      </c>
      <c r="Q15" s="9">
        <f t="shared" si="5"/>
        <v>2.3719999999999999</v>
      </c>
      <c r="S15" s="9">
        <f t="shared" si="6"/>
        <v>2.3694421768707485</v>
      </c>
      <c r="V15" s="8">
        <f t="shared" si="10"/>
        <v>5.2472301413747152E-3</v>
      </c>
      <c r="W15" s="8">
        <f t="shared" si="7"/>
        <v>4.0095731865692806E-3</v>
      </c>
      <c r="X15" s="8">
        <f t="shared" si="8"/>
        <v>3.2038826918612965E-3</v>
      </c>
      <c r="Y15" s="8">
        <f t="shared" si="9"/>
        <v>4.1535620066017638E-3</v>
      </c>
    </row>
    <row r="16" spans="1:25" x14ac:dyDescent="0.2">
      <c r="A16" s="5">
        <v>0.7</v>
      </c>
      <c r="B16" s="4">
        <v>1245</v>
      </c>
      <c r="C16" s="4">
        <v>1248</v>
      </c>
      <c r="D16" s="4">
        <v>1250</v>
      </c>
      <c r="E16" s="6">
        <f t="shared" si="0"/>
        <v>1.2476666666666667</v>
      </c>
      <c r="F16" s="4">
        <v>891</v>
      </c>
      <c r="G16" s="4">
        <v>891</v>
      </c>
      <c r="H16" s="4">
        <v>891</v>
      </c>
      <c r="I16" s="6">
        <f t="shared" si="1"/>
        <v>0.89100000000000001</v>
      </c>
      <c r="J16" s="4">
        <v>637</v>
      </c>
      <c r="K16" s="4">
        <v>637</v>
      </c>
      <c r="L16" s="4">
        <v>637</v>
      </c>
      <c r="M16" s="6">
        <f t="shared" si="2"/>
        <v>0.63700000000000001</v>
      </c>
      <c r="O16" s="9">
        <f t="shared" si="3"/>
        <v>2.5462585034013605</v>
      </c>
      <c r="P16" s="9">
        <f t="shared" si="4"/>
        <v>2.5457142857142858</v>
      </c>
      <c r="Q16" s="9">
        <f t="shared" si="5"/>
        <v>2.548</v>
      </c>
      <c r="S16" s="9">
        <f>AVERAGE(O16:Q16)</f>
        <v>2.5466575963718818</v>
      </c>
      <c r="V16" s="8">
        <f t="shared" si="10"/>
        <v>5.5828291692737089E-3</v>
      </c>
      <c r="W16" s="8">
        <f t="shared" si="7"/>
        <v>4.235104385518702E-3</v>
      </c>
      <c r="X16" s="8">
        <f t="shared" si="8"/>
        <v>3.347187646297291E-3</v>
      </c>
      <c r="Y16" s="8">
        <f t="shared" si="9"/>
        <v>4.3883737336965671E-3</v>
      </c>
    </row>
    <row r="17" spans="1:25" x14ac:dyDescent="0.2">
      <c r="A17" s="5">
        <v>0.75</v>
      </c>
      <c r="B17" s="4">
        <v>1331</v>
      </c>
      <c r="C17" s="4">
        <v>1335</v>
      </c>
      <c r="D17" s="4">
        <v>1336</v>
      </c>
      <c r="E17" s="6">
        <f t="shared" si="0"/>
        <v>1.3340000000000001</v>
      </c>
      <c r="F17" s="4">
        <v>953</v>
      </c>
      <c r="G17" s="4">
        <v>953</v>
      </c>
      <c r="H17" s="4">
        <v>953</v>
      </c>
      <c r="I17" s="6">
        <f t="shared" si="1"/>
        <v>0.95299999999999996</v>
      </c>
      <c r="J17" s="4">
        <v>682</v>
      </c>
      <c r="K17" s="4">
        <v>681</v>
      </c>
      <c r="L17" s="4">
        <v>681</v>
      </c>
      <c r="M17" s="6">
        <f t="shared" si="2"/>
        <v>0.68133333333333335</v>
      </c>
      <c r="O17" s="9">
        <f t="shared" si="3"/>
        <v>2.722448979591837</v>
      </c>
      <c r="P17" s="9">
        <f t="shared" si="4"/>
        <v>2.7228571428571429</v>
      </c>
      <c r="Q17" s="9">
        <f t="shared" si="5"/>
        <v>2.7253333333333334</v>
      </c>
      <c r="S17" s="9">
        <f t="shared" si="6"/>
        <v>2.7235464852607709</v>
      </c>
      <c r="V17" s="8">
        <f t="shared" si="10"/>
        <v>5.9189754953135063E-3</v>
      </c>
      <c r="W17" s="8">
        <f t="shared" si="7"/>
        <v>4.4631062332900753E-3</v>
      </c>
      <c r="X17" s="8">
        <f t="shared" si="8"/>
        <v>3.4953554214420023E-3</v>
      </c>
      <c r="Y17" s="8">
        <f t="shared" si="9"/>
        <v>4.6258123833485274E-3</v>
      </c>
    </row>
    <row r="18" spans="1:25" x14ac:dyDescent="0.2">
      <c r="A18" s="5">
        <v>0.8</v>
      </c>
      <c r="B18" s="4">
        <v>1417</v>
      </c>
      <c r="C18" s="4">
        <v>1421</v>
      </c>
      <c r="D18" s="4">
        <v>1422</v>
      </c>
      <c r="E18" s="6">
        <f t="shared" si="0"/>
        <v>1.42</v>
      </c>
      <c r="F18" s="4">
        <v>1014</v>
      </c>
      <c r="G18" s="4">
        <v>1014</v>
      </c>
      <c r="H18" s="4">
        <v>1014</v>
      </c>
      <c r="I18" s="6">
        <f t="shared" si="1"/>
        <v>1.014</v>
      </c>
      <c r="J18" s="4">
        <v>726</v>
      </c>
      <c r="K18" s="4">
        <v>725</v>
      </c>
      <c r="L18" s="4">
        <v>725</v>
      </c>
      <c r="M18" s="6">
        <f t="shared" si="2"/>
        <v>0.72533333333333339</v>
      </c>
      <c r="O18" s="9">
        <f t="shared" si="3"/>
        <v>2.8979591836734695</v>
      </c>
      <c r="P18" s="9">
        <f t="shared" si="4"/>
        <v>2.8971428571428572</v>
      </c>
      <c r="Q18" s="9">
        <f t="shared" si="5"/>
        <v>2.9013333333333335</v>
      </c>
      <c r="S18" s="9">
        <f t="shared" si="6"/>
        <v>2.8988117913832201</v>
      </c>
      <c r="V18" s="8">
        <f t="shared" si="10"/>
        <v>6.2564144277720418E-3</v>
      </c>
      <c r="W18" s="8">
        <f t="shared" si="7"/>
        <v>4.6904893188065852E-3</v>
      </c>
      <c r="X18" s="8">
        <f t="shared" si="8"/>
        <v>3.6457031792308764E-3</v>
      </c>
      <c r="Y18" s="8">
        <f t="shared" si="9"/>
        <v>4.864202308603168E-3</v>
      </c>
    </row>
    <row r="19" spans="1:25" x14ac:dyDescent="0.2">
      <c r="A19" s="5">
        <v>0.85</v>
      </c>
      <c r="B19" s="4">
        <v>1504</v>
      </c>
      <c r="C19" s="4">
        <v>1507</v>
      </c>
      <c r="D19" s="4">
        <v>1510</v>
      </c>
      <c r="E19" s="6">
        <f t="shared" si="0"/>
        <v>1.5069999999999999</v>
      </c>
      <c r="F19" s="4">
        <v>1076</v>
      </c>
      <c r="G19" s="4">
        <v>1077</v>
      </c>
      <c r="H19" s="4">
        <v>1077</v>
      </c>
      <c r="I19" s="6">
        <f t="shared" si="1"/>
        <v>1.0766666666666667</v>
      </c>
      <c r="J19" s="4">
        <v>770</v>
      </c>
      <c r="K19" s="4">
        <v>770</v>
      </c>
      <c r="L19" s="4">
        <v>770</v>
      </c>
      <c r="M19" s="6">
        <f t="shared" si="2"/>
        <v>0.77</v>
      </c>
      <c r="O19" s="9">
        <f t="shared" si="3"/>
        <v>3.0755102040816324</v>
      </c>
      <c r="P19" s="9">
        <f t="shared" si="4"/>
        <v>3.0761904761904764</v>
      </c>
      <c r="Q19" s="9">
        <f t="shared" si="5"/>
        <v>3.08</v>
      </c>
      <c r="S19" s="9">
        <f t="shared" si="6"/>
        <v>3.0772335600907028</v>
      </c>
      <c r="V19" s="8">
        <f t="shared" si="10"/>
        <v>6.6000022135376257E-3</v>
      </c>
      <c r="W19" s="8">
        <f t="shared" si="7"/>
        <v>4.9268005502389875E-3</v>
      </c>
      <c r="X19" s="8">
        <f t="shared" si="8"/>
        <v>3.8012842012843436E-3</v>
      </c>
      <c r="Y19" s="8">
        <f t="shared" si="9"/>
        <v>5.1093623216869862E-3</v>
      </c>
    </row>
    <row r="20" spans="1:25" x14ac:dyDescent="0.2">
      <c r="A20" s="5">
        <v>0.9</v>
      </c>
      <c r="B20" s="4">
        <v>1589</v>
      </c>
      <c r="C20" s="4">
        <v>1594</v>
      </c>
      <c r="D20" s="4">
        <v>1597</v>
      </c>
      <c r="E20" s="6">
        <f t="shared" si="0"/>
        <v>1.5933333333333333</v>
      </c>
      <c r="F20" s="4">
        <v>1138</v>
      </c>
      <c r="G20" s="4">
        <v>1138</v>
      </c>
      <c r="H20" s="4">
        <v>1138</v>
      </c>
      <c r="I20" s="6">
        <f t="shared" si="1"/>
        <v>1.1379999999999999</v>
      </c>
      <c r="J20" s="4">
        <v>814</v>
      </c>
      <c r="K20" s="4">
        <v>814</v>
      </c>
      <c r="L20" s="4">
        <v>814</v>
      </c>
      <c r="M20" s="6">
        <f t="shared" si="2"/>
        <v>0.81399999999999995</v>
      </c>
      <c r="O20" s="9">
        <f t="shared" si="3"/>
        <v>3.2517006802721089</v>
      </c>
      <c r="P20" s="9">
        <f t="shared" si="4"/>
        <v>3.2514285714285713</v>
      </c>
      <c r="Q20" s="9">
        <f t="shared" si="5"/>
        <v>3.2559999999999998</v>
      </c>
      <c r="S20" s="9">
        <f t="shared" si="6"/>
        <v>3.2530430839002267</v>
      </c>
      <c r="V20" s="8">
        <f t="shared" si="10"/>
        <v>6.9428431397002416E-3</v>
      </c>
      <c r="W20" s="8">
        <f t="shared" si="7"/>
        <v>5.1603885116368502E-3</v>
      </c>
      <c r="X20" s="8">
        <f t="shared" si="8"/>
        <v>3.9571143369201518E-3</v>
      </c>
      <c r="Y20" s="8">
        <f t="shared" si="9"/>
        <v>5.3534486627524148E-3</v>
      </c>
    </row>
    <row r="21" spans="1:25" x14ac:dyDescent="0.2">
      <c r="A21" s="5">
        <v>0.95</v>
      </c>
      <c r="B21" s="4">
        <v>1677</v>
      </c>
      <c r="C21" s="4">
        <v>1681</v>
      </c>
      <c r="D21" s="4">
        <v>1684</v>
      </c>
      <c r="E21" s="6">
        <f t="shared" si="0"/>
        <v>1.6806666666666668</v>
      </c>
      <c r="F21" s="4">
        <v>1201</v>
      </c>
      <c r="G21" s="4">
        <v>1200</v>
      </c>
      <c r="H21" s="4">
        <v>1201</v>
      </c>
      <c r="I21" s="6">
        <f t="shared" si="1"/>
        <v>1.2006666666666668</v>
      </c>
      <c r="J21" s="4">
        <v>858</v>
      </c>
      <c r="K21" s="4">
        <v>858</v>
      </c>
      <c r="L21" s="4">
        <v>858</v>
      </c>
      <c r="M21" s="6">
        <f t="shared" si="2"/>
        <v>0.85799999999999998</v>
      </c>
      <c r="O21" s="9">
        <f t="shared" si="3"/>
        <v>3.4299319727891158</v>
      </c>
      <c r="P21" s="9">
        <f t="shared" si="4"/>
        <v>3.4304761904761909</v>
      </c>
      <c r="Q21" s="9">
        <f t="shared" si="5"/>
        <v>3.4319999999999999</v>
      </c>
      <c r="S21" s="9">
        <f t="shared" si="6"/>
        <v>3.4308027210884355</v>
      </c>
      <c r="V21" s="8">
        <f t="shared" si="10"/>
        <v>7.2912953350767022E-3</v>
      </c>
      <c r="W21" s="8">
        <f t="shared" si="7"/>
        <v>5.4010992689096562E-3</v>
      </c>
      <c r="X21" s="8">
        <f t="shared" si="8"/>
        <v>4.1152050265667109E-3</v>
      </c>
      <c r="Y21" s="8">
        <f t="shared" si="9"/>
        <v>5.6025332101843558E-3</v>
      </c>
    </row>
    <row r="22" spans="1:25" x14ac:dyDescent="0.2">
      <c r="A22" s="5">
        <v>1</v>
      </c>
      <c r="B22" s="4">
        <v>1782</v>
      </c>
      <c r="C22" s="4">
        <v>1787</v>
      </c>
      <c r="D22" s="4">
        <v>1789</v>
      </c>
      <c r="E22" s="6">
        <f t="shared" si="0"/>
        <v>1.786</v>
      </c>
      <c r="F22" s="4">
        <v>1275</v>
      </c>
      <c r="G22" s="4">
        <v>1275</v>
      </c>
      <c r="H22" s="4">
        <v>1275</v>
      </c>
      <c r="I22" s="6">
        <f t="shared" si="1"/>
        <v>1.2749999999999999</v>
      </c>
      <c r="J22" s="4">
        <v>913</v>
      </c>
      <c r="K22" s="4">
        <v>913</v>
      </c>
      <c r="L22" s="4">
        <v>913</v>
      </c>
      <c r="M22" s="6">
        <f t="shared" si="2"/>
        <v>0.91300000000000003</v>
      </c>
      <c r="O22" s="9">
        <f t="shared" si="3"/>
        <v>3.6448979591836737</v>
      </c>
      <c r="P22" s="9">
        <f t="shared" si="4"/>
        <v>3.6428571428571428</v>
      </c>
      <c r="Q22" s="9">
        <f t="shared" si="5"/>
        <v>3.6520000000000001</v>
      </c>
      <c r="S22" s="9">
        <f t="shared" si="6"/>
        <v>3.6465850340136057</v>
      </c>
      <c r="V22" s="8">
        <f t="shared" si="10"/>
        <v>7.7134437324928237E-3</v>
      </c>
      <c r="W22" s="8">
        <f t="shared" si="7"/>
        <v>5.6889439564442607E-3</v>
      </c>
      <c r="X22" s="8">
        <f t="shared" si="8"/>
        <v>4.3156185075689992E-3</v>
      </c>
      <c r="Y22" s="8">
        <f t="shared" si="9"/>
        <v>5.9060020655020279E-3</v>
      </c>
    </row>
    <row r="41" spans="18:21" x14ac:dyDescent="0.2">
      <c r="R41" s="4"/>
      <c r="S41" s="4"/>
      <c r="T41" s="4"/>
    </row>
    <row r="42" spans="18:21" x14ac:dyDescent="0.2">
      <c r="R42" s="4"/>
      <c r="S42" s="4"/>
      <c r="T42" s="4"/>
    </row>
    <row r="43" spans="18:21" x14ac:dyDescent="0.2">
      <c r="U43" s="4"/>
    </row>
    <row r="44" spans="18:21" x14ac:dyDescent="0.2">
      <c r="R44" s="4"/>
      <c r="S44" s="4"/>
      <c r="T44" s="4"/>
      <c r="U44" s="4"/>
    </row>
    <row r="45" spans="18:21" x14ac:dyDescent="0.2">
      <c r="R45" s="7"/>
      <c r="S45" s="7"/>
      <c r="T45" s="7"/>
    </row>
    <row r="46" spans="18:21" x14ac:dyDescent="0.2">
      <c r="U46" s="4"/>
    </row>
    <row r="47" spans="18:21" x14ac:dyDescent="0.2">
      <c r="U47" s="7"/>
    </row>
  </sheetData>
  <mergeCells count="3">
    <mergeCell ref="B1:D1"/>
    <mergeCell ref="F1:H1"/>
    <mergeCell ref="J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2936-969E-42A5-8CB7-6FA6F0A06D2B}">
  <dimension ref="B2:L14"/>
  <sheetViews>
    <sheetView workbookViewId="0">
      <selection activeCell="L15" sqref="L15"/>
    </sheetView>
  </sheetViews>
  <sheetFormatPr baseColWidth="10" defaultRowHeight="12.75" x14ac:dyDescent="0.2"/>
  <cols>
    <col min="12" max="12" width="13.5703125" bestFit="1" customWidth="1"/>
  </cols>
  <sheetData>
    <row r="2" spans="2:12" x14ac:dyDescent="0.2">
      <c r="L2" s="18"/>
    </row>
    <row r="3" spans="2:12" x14ac:dyDescent="0.2">
      <c r="B3" s="11"/>
      <c r="C3" s="11"/>
      <c r="D3" s="4"/>
      <c r="E3" s="4"/>
    </row>
    <row r="4" spans="2:12" x14ac:dyDescent="0.2">
      <c r="B4" s="10"/>
      <c r="C4" s="4"/>
      <c r="D4" s="4"/>
      <c r="E4" s="7"/>
    </row>
    <row r="5" spans="2:12" x14ac:dyDescent="0.2">
      <c r="D5" s="4"/>
      <c r="E5" s="4"/>
    </row>
    <row r="13" spans="2:12" x14ac:dyDescent="0.2">
      <c r="B13" s="16"/>
      <c r="C13" s="14"/>
    </row>
    <row r="14" spans="2:12" x14ac:dyDescent="0.2">
      <c r="B14" s="16"/>
      <c r="C14" s="1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72E8D-2520-4DE9-97A6-73F0CF0C304D}">
  <dimension ref="A1:I23"/>
  <sheetViews>
    <sheetView tabSelected="1" zoomScaleNormal="100" workbookViewId="0">
      <selection activeCell="F9" sqref="F9"/>
    </sheetView>
  </sheetViews>
  <sheetFormatPr baseColWidth="10" defaultRowHeight="12.75" x14ac:dyDescent="0.2"/>
  <cols>
    <col min="3" max="3" width="11.7109375" customWidth="1"/>
    <col min="6" max="6" width="12.28515625" bestFit="1" customWidth="1"/>
    <col min="9" max="9" width="14.7109375" customWidth="1"/>
  </cols>
  <sheetData>
    <row r="1" spans="1:9" x14ac:dyDescent="0.2">
      <c r="B1" t="s">
        <v>17</v>
      </c>
      <c r="C1" t="s">
        <v>18</v>
      </c>
      <c r="D1" t="s">
        <v>19</v>
      </c>
    </row>
    <row r="2" spans="1:9" x14ac:dyDescent="0.2">
      <c r="A2" s="4" t="s">
        <v>13</v>
      </c>
      <c r="B2" s="4" t="s">
        <v>20</v>
      </c>
      <c r="C2" s="4" t="s">
        <v>20</v>
      </c>
      <c r="D2" s="4" t="s">
        <v>20</v>
      </c>
      <c r="E2" s="4"/>
      <c r="F2" s="19" t="s">
        <v>21</v>
      </c>
      <c r="G2" s="19" t="s">
        <v>22</v>
      </c>
      <c r="H2" s="19" t="s">
        <v>23</v>
      </c>
    </row>
    <row r="3" spans="1:9" x14ac:dyDescent="0.2">
      <c r="A3" s="7">
        <f>datos!A2</f>
        <v>0</v>
      </c>
      <c r="B3" s="7" t="e">
        <f>(datos!E2*area!$D$2)/(0.49*datos!A2)</f>
        <v>#DIV/0!</v>
      </c>
      <c r="C3" s="15" t="e">
        <f>(datos!I2*area!$D$2)/(0.35*datos!A2)</f>
        <v>#DIV/0!</v>
      </c>
      <c r="D3" s="7" t="e">
        <f>(datos!M2*area!$D$2)/(0.25*datos!A2)</f>
        <v>#DIV/0!</v>
      </c>
      <c r="F3" t="e" cm="1">
        <f t="array" ref="F3">ra</f>
        <v>#NAME?</v>
      </c>
      <c r="I3" s="16" t="s">
        <v>24</v>
      </c>
    </row>
    <row r="4" spans="1:9" x14ac:dyDescent="0.2">
      <c r="A4" s="7">
        <f>datos!A3</f>
        <v>0.05</v>
      </c>
      <c r="B4" s="7">
        <f>(datos!E3*area!$D$2)/(0.49*datos!A3)</f>
        <v>1.5652174993834788E-6</v>
      </c>
      <c r="C4" s="15">
        <f>(datos!I3*area!$D$2)/(0.35*datos!A3)</f>
        <v>1.5545151575073528E-6</v>
      </c>
      <c r="D4" s="7">
        <f>(datos!M3*area!$D$2)/(0.25*datos!A3)</f>
        <v>1.555763764059567E-6</v>
      </c>
      <c r="G4" s="14"/>
      <c r="I4" s="16" t="s">
        <v>25</v>
      </c>
    </row>
    <row r="5" spans="1:9" x14ac:dyDescent="0.2">
      <c r="A5" s="7">
        <f>datos!A4</f>
        <v>0.1</v>
      </c>
      <c r="B5" s="7">
        <f>(datos!E4*area!$D$2)/(0.49*datos!A4)</f>
        <v>1.3756968619937411E-6</v>
      </c>
      <c r="C5" s="15">
        <f>(datos!I4*area!$D$2)/(0.35*datos!A4)</f>
        <v>1.3765887238167519E-6</v>
      </c>
      <c r="D5" s="7">
        <f>(datos!M4*area!$D$2)/(0.25*datos!A4)</f>
        <v>1.3765887238167517E-6</v>
      </c>
      <c r="G5" s="17"/>
      <c r="I5" s="16" t="s">
        <v>26</v>
      </c>
    </row>
    <row r="6" spans="1:9" x14ac:dyDescent="0.2">
      <c r="A6" s="7">
        <f>datos!A5</f>
        <v>0.15</v>
      </c>
      <c r="B6" s="7">
        <f>(datos!E5*area!$D$2)/(0.49*datos!A5)</f>
        <v>1.3110368798254779E-6</v>
      </c>
      <c r="C6" s="15">
        <f>(datos!I5*area!$D$2)/(0.35*datos!A5)</f>
        <v>1.3110368798254779E-6</v>
      </c>
      <c r="D6" s="7">
        <f>(datos!M5*area!$D$2)/(0.25*datos!A5)</f>
        <v>1.3110368798254779E-6</v>
      </c>
      <c r="I6" s="16" t="s">
        <v>27</v>
      </c>
    </row>
    <row r="7" spans="1:9" x14ac:dyDescent="0.2">
      <c r="A7" s="7">
        <f>datos!A6</f>
        <v>0.2</v>
      </c>
      <c r="B7" s="7">
        <f>(datos!E6*area!$D$2)/(0.49*datos!A6)</f>
        <v>1.2742475796262935E-6</v>
      </c>
      <c r="C7" s="15">
        <f>(datos!I6*area!$D$2)/(0.35*datos!A6)</f>
        <v>1.2720179250687674E-6</v>
      </c>
      <c r="D7" s="7">
        <f>(datos!M6*area!$D$2)/(0.25*datos!A6)</f>
        <v>1.2717057734307136E-6</v>
      </c>
      <c r="G7" s="16"/>
      <c r="H7" s="14"/>
    </row>
    <row r="8" spans="1:9" x14ac:dyDescent="0.2">
      <c r="A8" s="7">
        <f>datos!A7</f>
        <v>0.25</v>
      </c>
      <c r="B8" s="7">
        <f>(datos!E7*area!$D$2)/(0.49*datos!A7)</f>
        <v>1.2494984140377514E-6</v>
      </c>
      <c r="C8" s="15">
        <f>(datos!I7*area!$D$2)/(0.35*datos!A7)</f>
        <v>1.2486065522147409E-6</v>
      </c>
      <c r="D8" s="7">
        <f>(datos!M7*area!$D$2)/(0.25*datos!A7)</f>
        <v>1.248107109593855E-6</v>
      </c>
      <c r="G8" s="16"/>
      <c r="H8" s="17"/>
    </row>
    <row r="9" spans="1:9" x14ac:dyDescent="0.2">
      <c r="A9" s="7">
        <f>datos!A8</f>
        <v>0.3</v>
      </c>
      <c r="B9" s="7">
        <f>(datos!E8*area!$D$2)/(0.49*datos!A8)</f>
        <v>1.2344854066837409E-6</v>
      </c>
      <c r="C9" s="15">
        <f>(datos!I8*area!$D$2)/(0.35*datos!A8)</f>
        <v>1.2340394757722354E-6</v>
      </c>
      <c r="D9" s="7">
        <f>(datos!M8*area!$D$2)/(0.25*datos!A8)</f>
        <v>1.2352880823244505E-6</v>
      </c>
    </row>
    <row r="10" spans="1:9" x14ac:dyDescent="0.2">
      <c r="A10" s="7">
        <f>datos!A9</f>
        <v>0.35</v>
      </c>
      <c r="B10" s="7">
        <f>(datos!E9*area!$D$2)/(0.49*datos!A9)</f>
        <v>1.2237618300023048E-6</v>
      </c>
      <c r="C10" s="15">
        <f>(datos!I9*area!$D$2)/(0.35*datos!A9)</f>
        <v>1.2254181448164672E-6</v>
      </c>
      <c r="D10" s="7">
        <f>(datos!M9*area!$D$2)/(0.25*datos!A9)</f>
        <v>1.2236344211704462E-6</v>
      </c>
    </row>
    <row r="11" spans="1:9" x14ac:dyDescent="0.2">
      <c r="A11" s="7">
        <f>datos!A10</f>
        <v>0.4</v>
      </c>
      <c r="B11" s="7">
        <f>(datos!E10*area!$D$2)/(0.49*datos!A10)</f>
        <v>1.2168339747699908E-6</v>
      </c>
      <c r="C11" s="15">
        <f>(datos!I10*area!$D$2)/(0.35*datos!A10)</f>
        <v>1.2173913884093726E-6</v>
      </c>
      <c r="D11" s="7">
        <f>(datos!M10*area!$D$2)/(0.25*datos!A10)</f>
        <v>1.2170792367713184E-6</v>
      </c>
    </row>
    <row r="12" spans="1:9" x14ac:dyDescent="0.2">
      <c r="A12" s="7">
        <f>datos!A11</f>
        <v>0.45</v>
      </c>
      <c r="B12" s="7">
        <f>(datos!E11*area!$D$2)/(0.49*datos!A11)</f>
        <v>1.2099592065509512E-6</v>
      </c>
      <c r="C12" s="15">
        <f>(datos!I11*area!$D$2)/(0.35*datos!A11)</f>
        <v>1.2097610150347268E-6</v>
      </c>
      <c r="D12" s="7">
        <f>(datos!M11*area!$D$2)/(0.25*datos!A11)</f>
        <v>1.2119807600164416E-6</v>
      </c>
    </row>
    <row r="13" spans="1:9" x14ac:dyDescent="0.2">
      <c r="A13" s="7">
        <f>datos!A12</f>
        <v>0.5</v>
      </c>
      <c r="B13" s="7">
        <f>(datos!E12*area!$D$2)/(0.49*datos!A12)</f>
        <v>1.2049053228872248E-6</v>
      </c>
      <c r="C13" s="15">
        <f>(datos!I12*area!$D$2)/(0.35*datos!A12)</f>
        <v>1.2049053228872252E-6</v>
      </c>
      <c r="D13" s="7">
        <f>(datos!M12*area!$D$2)/(0.25*datos!A12)</f>
        <v>1.2061539294394397E-6</v>
      </c>
    </row>
    <row r="14" spans="1:9" x14ac:dyDescent="0.2">
      <c r="A14" s="7">
        <f>datos!A13</f>
        <v>0.55000000000000004</v>
      </c>
      <c r="B14" s="7">
        <f>(datos!E13*area!$D$2)/(0.49*datos!A13)</f>
        <v>1.1999595436868936E-6</v>
      </c>
      <c r="C14" s="15">
        <f>(datos!I13*area!$D$2)/(0.35*datos!A13)</f>
        <v>1.2003649354246258E-6</v>
      </c>
      <c r="D14" s="7">
        <f>(datos!M13*area!$D$2)/(0.25*datos!A13)</f>
        <v>1.2013865226037107E-6</v>
      </c>
    </row>
    <row r="15" spans="1:9" x14ac:dyDescent="0.2">
      <c r="A15" s="7">
        <f>datos!A14</f>
        <v>0.6</v>
      </c>
      <c r="B15" s="7">
        <f>(datos!E14*area!$D$2)/(0.49*datos!A14)</f>
        <v>1.1973244973916356E-6</v>
      </c>
      <c r="C15" s="15">
        <f>(datos!I14*area!$D$2)/(0.35*datos!A14)</f>
        <v>1.1976217846659725E-6</v>
      </c>
      <c r="D15" s="7">
        <f>(datos!M14*area!$D$2)/(0.25*datos!A14)</f>
        <v>1.198142037396062E-6</v>
      </c>
    </row>
    <row r="16" spans="1:9" x14ac:dyDescent="0.2">
      <c r="A16" s="7">
        <f>datos!A15</f>
        <v>0.65</v>
      </c>
      <c r="B16" s="7">
        <f>(datos!E15*area!$D$2)/(0.49*datos!A15)</f>
        <v>1.1944087952779473E-6</v>
      </c>
      <c r="C16" s="15">
        <f>(datos!I15*area!$D$2)/(0.35*datos!A15)</f>
        <v>1.1938599572330177E-6</v>
      </c>
      <c r="D16" s="7">
        <f>(datos!M15*area!$D$2)/(0.25*datos!A15)</f>
        <v>1.1960690303638591E-6</v>
      </c>
    </row>
    <row r="17" spans="1:4" x14ac:dyDescent="0.2">
      <c r="A17" s="7">
        <f>datos!A16</f>
        <v>0.7</v>
      </c>
      <c r="B17" s="7">
        <f>(datos!E16*area!$D$2)/(0.49*datos!A16)</f>
        <v>1.1922281441172897E-6</v>
      </c>
      <c r="C17" s="15">
        <f>(datos!I16*area!$D$2)/(0.35*datos!A16)</f>
        <v>1.1919733264535724E-6</v>
      </c>
      <c r="D17" s="7">
        <f>(datos!M16*area!$D$2)/(0.25*datos!A16)</f>
        <v>1.193043560641185E-6</v>
      </c>
    </row>
    <row r="18" spans="1:4" x14ac:dyDescent="0.2">
      <c r="A18" s="7">
        <f>datos!A17</f>
        <v>0.75</v>
      </c>
      <c r="B18" s="7">
        <f>(datos!E17*area!$D$2)/(0.49*datos!A17)</f>
        <v>1.189743671896046E-6</v>
      </c>
      <c r="C18" s="15">
        <f>(datos!I17*area!$D$2)/(0.35*datos!A17)</f>
        <v>1.1899220442606481E-6</v>
      </c>
      <c r="D18" s="7">
        <f>(datos!M17*area!$D$2)/(0.25*datos!A17)</f>
        <v>1.1910041699392343E-6</v>
      </c>
    </row>
    <row r="19" spans="1:4" x14ac:dyDescent="0.2">
      <c r="A19" s="7">
        <f>datos!A18</f>
        <v>0.8</v>
      </c>
      <c r="B19" s="7">
        <f>(datos!E18*area!$D$2)/(0.49*datos!A18)</f>
        <v>1.187291051882767E-6</v>
      </c>
      <c r="C19" s="15">
        <f>(datos!I18*area!$D$2)/(0.35*datos!A18)</f>
        <v>1.1869566036991383E-6</v>
      </c>
      <c r="D19" s="7">
        <f>(datos!M18*area!$D$2)/(0.25*datos!A18)</f>
        <v>1.1886734377084334E-6</v>
      </c>
    </row>
    <row r="20" spans="1:4" x14ac:dyDescent="0.2">
      <c r="A20" s="7">
        <f>datos!A19</f>
        <v>0.85</v>
      </c>
      <c r="B20" s="7">
        <f>(datos!E19*area!$D$2)/(0.49*datos!A19)</f>
        <v>1.1859139123031184E-6</v>
      </c>
      <c r="C20" s="15">
        <f>(datos!I19*area!$D$2)/(0.35*datos!A19)</f>
        <v>1.1861762246040039E-6</v>
      </c>
      <c r="D20" s="7">
        <f>(datos!M19*area!$D$2)/(0.25*datos!A19)</f>
        <v>1.1876451734889624E-6</v>
      </c>
    </row>
    <row r="21" spans="1:4" x14ac:dyDescent="0.2">
      <c r="A21" s="7">
        <f>datos!A20</f>
        <v>0.9</v>
      </c>
      <c r="B21" s="7">
        <f>(datos!E20*area!$D$2)/(0.49*datos!A20)</f>
        <v>1.184194309441758E-6</v>
      </c>
      <c r="C21" s="15">
        <f>(datos!I20*area!$D$2)/(0.35*datos!A20)</f>
        <v>1.1840952136836459E-6</v>
      </c>
      <c r="D21" s="7">
        <f>(datos!M20*area!$D$2)/(0.25*datos!A20)</f>
        <v>1.1857600224199322E-6</v>
      </c>
    </row>
    <row r="22" spans="1:4" x14ac:dyDescent="0.2">
      <c r="A22" s="7">
        <f>datos!A21</f>
        <v>0.95</v>
      </c>
      <c r="B22" s="7">
        <f>(datos!E21*area!$D$2)/(0.49*datos!A21)</f>
        <v>1.1833598188471286E-6</v>
      </c>
      <c r="C22" s="15">
        <f>(datos!I21*area!$D$2)/(0.35*datos!A21)</f>
        <v>1.1835475792309203E-6</v>
      </c>
      <c r="D22" s="7">
        <f>(datos!M21*area!$D$2)/(0.25*datos!A21)</f>
        <v>1.1840733083055368E-6</v>
      </c>
    </row>
    <row r="23" spans="1:4" x14ac:dyDescent="0.2">
      <c r="A23" s="7">
        <f>datos!A22</f>
        <v>1</v>
      </c>
      <c r="B23" s="7">
        <f>(datos!E22*area!$D$2)/(0.49*datos!A22)</f>
        <v>1.194648911922604E-6</v>
      </c>
      <c r="C23" s="15">
        <f>(datos!I22*area!$D$2)/(0.35*datos!A22)</f>
        <v>1.1939800155553459E-6</v>
      </c>
      <c r="D23" s="7">
        <f>(datos!M22*area!$D$2)/(0.25*datos!A22)</f>
        <v>1.1969766712806613E-6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6"/>
  <sheetViews>
    <sheetView workbookViewId="0">
      <selection activeCell="C2" sqref="C2"/>
    </sheetView>
  </sheetViews>
  <sheetFormatPr baseColWidth="10" defaultColWidth="12.5703125" defaultRowHeight="15.75" customHeight="1" x14ac:dyDescent="0.2"/>
  <sheetData>
    <row r="1" spans="1:4" x14ac:dyDescent="0.2">
      <c r="A1" s="11" t="s">
        <v>14</v>
      </c>
      <c r="B1" s="11" t="s">
        <v>14</v>
      </c>
      <c r="C1" s="11" t="s">
        <v>15</v>
      </c>
      <c r="D1" s="11" t="s">
        <v>16</v>
      </c>
    </row>
    <row r="2" spans="1:4" x14ac:dyDescent="0.2">
      <c r="A2" s="4">
        <f>0.645</f>
        <v>0.64500000000000002</v>
      </c>
      <c r="B2" s="7">
        <f>AVERAGE(A2:A6)</f>
        <v>0.64600000000000002</v>
      </c>
      <c r="C2" s="7">
        <f>B2/1000</f>
        <v>6.4599999999999998E-4</v>
      </c>
      <c r="D2" s="7">
        <f>PI()*(C2/2)^2</f>
        <v>3.2775921995636949E-7</v>
      </c>
    </row>
    <row r="3" spans="1:4" x14ac:dyDescent="0.2">
      <c r="A3" s="4">
        <v>0.64500000000000002</v>
      </c>
    </row>
    <row r="4" spans="1:4" x14ac:dyDescent="0.2">
      <c r="A4" s="4">
        <v>0.65</v>
      </c>
    </row>
    <row r="5" spans="1:4" x14ac:dyDescent="0.2">
      <c r="A5" s="4">
        <v>0.65</v>
      </c>
    </row>
    <row r="6" spans="1:4" x14ac:dyDescent="0.2">
      <c r="A6" s="4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</vt:lpstr>
      <vt:lpstr>analisisGrafico</vt:lpstr>
      <vt:lpstr>analisisAnalitico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Exequiel Solich</dc:creator>
  <cp:lastModifiedBy>Ivan Exequiel Solich</cp:lastModifiedBy>
  <dcterms:created xsi:type="dcterms:W3CDTF">2024-05-27T19:19:32Z</dcterms:created>
  <dcterms:modified xsi:type="dcterms:W3CDTF">2024-05-31T04:23:57Z</dcterms:modified>
</cp:coreProperties>
</file>